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hidePivotFieldList="1" defaultThemeVersion="124226"/>
  <bookViews>
    <workbookView xWindow="0" yWindow="0" windowWidth="13095" windowHeight="8295" tabRatio="799" firstSheet="1" activeTab="14"/>
  </bookViews>
  <sheets>
    <sheet name="Infeed" sheetId="10" r:id="rId1"/>
    <sheet name="InfeedIncremental" sheetId="25" r:id="rId2"/>
    <sheet name="Projects" sheetId="11" r:id="rId3"/>
    <sheet name="Thermal GWh" sheetId="12" r:id="rId4"/>
    <sheet name="Hydro GWh" sheetId="13" r:id="rId5"/>
    <sheet name="Thermal O&amp;M" sheetId="14" r:id="rId6"/>
    <sheet name="Hydro O&amp;M" sheetId="15" r:id="rId7"/>
    <sheet name="Thermal VO&amp;M" sheetId="16" r:id="rId8"/>
    <sheet name="Fuel Cost" sheetId="17" r:id="rId9"/>
    <sheet name="Edits" sheetId="26" r:id="rId10"/>
    <sheet name="ToPublish" sheetId="24" r:id="rId11"/>
    <sheet name="Exhibit 14" sheetId="20" r:id="rId12"/>
    <sheet name="CO2" sheetId="21" r:id="rId13"/>
    <sheet name="Insurance" sheetId="22" r:id="rId14"/>
    <sheet name="Unserviced Energy" sheetId="23" r:id="rId15"/>
  </sheets>
  <definedNames>
    <definedName name="Prod">Projects!$T$3:$BW$33</definedName>
    <definedName name="Projects">Projects!$B$3:$S$33</definedName>
  </definedNames>
  <calcPr calcId="162913"/>
</workbook>
</file>

<file path=xl/calcChain.xml><?xml version="1.0" encoding="utf-8"?>
<calcChain xmlns="http://schemas.openxmlformats.org/spreadsheetml/2006/main">
  <c r="BE97" i="17" l="1"/>
  <c r="BD97" i="17"/>
  <c r="BC97" i="17"/>
  <c r="BB97" i="17"/>
  <c r="BA97" i="17"/>
  <c r="AZ97" i="17"/>
  <c r="AY97" i="17"/>
  <c r="AX97" i="17"/>
  <c r="AW97" i="17"/>
  <c r="AV97" i="17"/>
  <c r="AU97" i="17"/>
  <c r="AT97" i="17"/>
  <c r="AS97" i="17"/>
  <c r="AR97" i="17"/>
  <c r="AQ97" i="17"/>
  <c r="AP97" i="17"/>
  <c r="AO97" i="17"/>
  <c r="AN97" i="17"/>
  <c r="AM97" i="17"/>
  <c r="AL97" i="17"/>
  <c r="AK97" i="17"/>
  <c r="AJ97" i="17"/>
  <c r="AI97" i="17"/>
  <c r="AH97" i="17"/>
  <c r="AG97" i="17"/>
  <c r="AF97" i="17"/>
  <c r="AE97" i="17"/>
  <c r="AD97" i="17"/>
  <c r="AC97" i="17"/>
  <c r="AB97" i="17"/>
  <c r="AA97" i="17"/>
  <c r="Z97" i="17"/>
  <c r="Y97" i="17"/>
  <c r="X97" i="17"/>
  <c r="W97" i="17"/>
  <c r="V97" i="17"/>
  <c r="U97" i="17"/>
  <c r="T97" i="17"/>
  <c r="S97" i="17"/>
  <c r="R97" i="17"/>
  <c r="Q97" i="17"/>
  <c r="P97" i="17"/>
  <c r="O97" i="17"/>
  <c r="N97" i="17"/>
  <c r="M97" i="17"/>
  <c r="L97" i="17"/>
  <c r="K97" i="17"/>
  <c r="J97" i="17"/>
  <c r="I97" i="17"/>
  <c r="H97" i="17"/>
  <c r="G97" i="17"/>
  <c r="F97" i="17"/>
  <c r="E97" i="17"/>
  <c r="D97" i="17"/>
  <c r="C97" i="17"/>
  <c r="AW95" i="17"/>
  <c r="AC95" i="17"/>
  <c r="Q95" i="17"/>
  <c r="BE94" i="17"/>
  <c r="BD94" i="17"/>
  <c r="BC94" i="17"/>
  <c r="BB94" i="17"/>
  <c r="BA94" i="17"/>
  <c r="AZ94" i="17"/>
  <c r="AY94" i="17"/>
  <c r="AX94" i="17"/>
  <c r="AW94" i="17"/>
  <c r="AV94" i="17"/>
  <c r="AU94" i="17"/>
  <c r="AT94" i="17"/>
  <c r="AS94" i="17"/>
  <c r="AS95" i="17" s="1"/>
  <c r="AR94" i="17"/>
  <c r="AQ94" i="17"/>
  <c r="AP94" i="17"/>
  <c r="AO94" i="17"/>
  <c r="AN94" i="17"/>
  <c r="AM94" i="17"/>
  <c r="AL94" i="17"/>
  <c r="AK94" i="17"/>
  <c r="AJ94" i="17"/>
  <c r="AI94" i="17"/>
  <c r="AH94" i="17"/>
  <c r="AG94" i="17"/>
  <c r="AG95" i="17" s="1"/>
  <c r="AF94" i="17"/>
  <c r="AE94" i="17"/>
  <c r="AD94" i="17"/>
  <c r="AC94" i="17"/>
  <c r="AB94" i="17"/>
  <c r="AA94" i="17"/>
  <c r="Z94" i="17"/>
  <c r="Y94" i="17"/>
  <c r="X94" i="17"/>
  <c r="W94" i="17"/>
  <c r="V94" i="17"/>
  <c r="U94" i="17"/>
  <c r="T94" i="17"/>
  <c r="S94" i="17"/>
  <c r="R94" i="17"/>
  <c r="Q94" i="17"/>
  <c r="P94" i="17"/>
  <c r="O94" i="17"/>
  <c r="N94" i="17"/>
  <c r="M94" i="17"/>
  <c r="M95" i="17" s="1"/>
  <c r="L94" i="17"/>
  <c r="K94" i="17"/>
  <c r="J94" i="17"/>
  <c r="I94" i="17"/>
  <c r="H94" i="17"/>
  <c r="G94" i="17"/>
  <c r="F94" i="17"/>
  <c r="E94" i="17"/>
  <c r="D94" i="17"/>
  <c r="C94" i="17"/>
  <c r="BE93" i="17"/>
  <c r="BD93" i="17"/>
  <c r="BC93" i="17"/>
  <c r="BB93" i="17"/>
  <c r="BA93" i="17"/>
  <c r="AZ93" i="17"/>
  <c r="AY93" i="17"/>
  <c r="AX93" i="17"/>
  <c r="AW93" i="17"/>
  <c r="AV93" i="17"/>
  <c r="AU93" i="17"/>
  <c r="AT93" i="17"/>
  <c r="AS93" i="17"/>
  <c r="AR93" i="17"/>
  <c r="AQ93" i="17"/>
  <c r="AP93" i="17"/>
  <c r="AO93" i="17"/>
  <c r="AN93" i="17"/>
  <c r="AM93" i="17"/>
  <c r="AL93" i="17"/>
  <c r="AK93" i="17"/>
  <c r="AJ93" i="17"/>
  <c r="AI93" i="17"/>
  <c r="AH93" i="17"/>
  <c r="AG93" i="17"/>
  <c r="AF93" i="17"/>
  <c r="AE93" i="17"/>
  <c r="AD93" i="17"/>
  <c r="AC93" i="17"/>
  <c r="AB93" i="17"/>
  <c r="AA93" i="17"/>
  <c r="Z93" i="17"/>
  <c r="Y93" i="17"/>
  <c r="X93" i="17"/>
  <c r="W93" i="17"/>
  <c r="V93" i="17"/>
  <c r="U93" i="17"/>
  <c r="T93" i="17"/>
  <c r="S93" i="17"/>
  <c r="R93" i="17"/>
  <c r="Q93" i="17"/>
  <c r="P93" i="17"/>
  <c r="O93" i="17"/>
  <c r="N93" i="17"/>
  <c r="M93" i="17"/>
  <c r="L93" i="17"/>
  <c r="K93" i="17"/>
  <c r="J93" i="17"/>
  <c r="I93" i="17"/>
  <c r="H93" i="17"/>
  <c r="G93" i="17"/>
  <c r="F93" i="17"/>
  <c r="E93" i="17"/>
  <c r="D93" i="17"/>
  <c r="C93" i="17"/>
  <c r="BE92" i="17"/>
  <c r="BE95" i="17" s="1"/>
  <c r="BD92" i="17"/>
  <c r="BC92" i="17"/>
  <c r="BB92" i="17"/>
  <c r="BB95" i="17" s="1"/>
  <c r="BA92" i="17"/>
  <c r="BA95" i="17" s="1"/>
  <c r="AZ92" i="17"/>
  <c r="AY92" i="17"/>
  <c r="AX92" i="17"/>
  <c r="AX95" i="17" s="1"/>
  <c r="AW92" i="17"/>
  <c r="AV92" i="17"/>
  <c r="AU92" i="17"/>
  <c r="AT92" i="17"/>
  <c r="AT95" i="17" s="1"/>
  <c r="AS92" i="17"/>
  <c r="AR92" i="17"/>
  <c r="AQ92" i="17"/>
  <c r="AP92" i="17"/>
  <c r="AP95" i="17" s="1"/>
  <c r="AO92" i="17"/>
  <c r="AO95" i="17" s="1"/>
  <c r="AN92" i="17"/>
  <c r="AM92" i="17"/>
  <c r="AL92" i="17"/>
  <c r="AL95" i="17" s="1"/>
  <c r="AK92" i="17"/>
  <c r="AK95" i="17" s="1"/>
  <c r="AJ92" i="17"/>
  <c r="AI92" i="17"/>
  <c r="AH92" i="17"/>
  <c r="AH95" i="17" s="1"/>
  <c r="AG92" i="17"/>
  <c r="AF92" i="17"/>
  <c r="AE92" i="17"/>
  <c r="AD92" i="17"/>
  <c r="AD95" i="17" s="1"/>
  <c r="AC92" i="17"/>
  <c r="AB92" i="17"/>
  <c r="AA92" i="17"/>
  <c r="Z92" i="17"/>
  <c r="Z95" i="17" s="1"/>
  <c r="Y92" i="17"/>
  <c r="Y95" i="17" s="1"/>
  <c r="X92" i="17"/>
  <c r="W92" i="17"/>
  <c r="V92" i="17"/>
  <c r="V95" i="17" s="1"/>
  <c r="U92" i="17"/>
  <c r="U95" i="17" s="1"/>
  <c r="T92" i="17"/>
  <c r="S92" i="17"/>
  <c r="R92" i="17"/>
  <c r="R95" i="17" s="1"/>
  <c r="Q92" i="17"/>
  <c r="P92" i="17"/>
  <c r="O92" i="17"/>
  <c r="N92" i="17"/>
  <c r="N95" i="17" s="1"/>
  <c r="M92" i="17"/>
  <c r="L92" i="17"/>
  <c r="K92" i="17"/>
  <c r="J92" i="17"/>
  <c r="J95" i="17" s="1"/>
  <c r="I92" i="17"/>
  <c r="I95" i="17" s="1"/>
  <c r="H92" i="17"/>
  <c r="G92" i="17"/>
  <c r="F92" i="17"/>
  <c r="F95" i="17" s="1"/>
  <c r="E92" i="17"/>
  <c r="E95" i="17" s="1"/>
  <c r="D92" i="17"/>
  <c r="C92" i="17"/>
  <c r="B97" i="17"/>
  <c r="B95" i="17"/>
  <c r="B94" i="17"/>
  <c r="B93" i="17"/>
  <c r="B92" i="17"/>
  <c r="C95" i="17" l="1"/>
  <c r="O95" i="17"/>
  <c r="W95" i="17"/>
  <c r="AE95" i="17"/>
  <c r="AU95" i="17"/>
  <c r="G95" i="17"/>
  <c r="K95" i="17"/>
  <c r="S95" i="17"/>
  <c r="AA95" i="17"/>
  <c r="AI95" i="17"/>
  <c r="AM95" i="17"/>
  <c r="AQ95" i="17"/>
  <c r="AY95" i="17"/>
  <c r="BC95" i="17"/>
  <c r="D95" i="17"/>
  <c r="H95" i="17"/>
  <c r="L95" i="17"/>
  <c r="P95" i="17"/>
  <c r="T95" i="17"/>
  <c r="X95" i="17"/>
  <c r="AB95" i="17"/>
  <c r="AF95" i="17"/>
  <c r="AJ95" i="17"/>
  <c r="AN95" i="17"/>
  <c r="AR95" i="17"/>
  <c r="AV95" i="17"/>
  <c r="AZ95" i="17"/>
  <c r="BD95" i="17"/>
  <c r="B16" i="25" a="1"/>
  <c r="B16" i="25" s="1"/>
  <c r="B63" i="25" l="1"/>
  <c r="B51" i="25"/>
  <c r="B39" i="25"/>
  <c r="B23" i="25"/>
  <c r="B62" i="25"/>
  <c r="B50" i="25"/>
  <c r="B42" i="25"/>
  <c r="B38" i="25"/>
  <c r="B30" i="25"/>
  <c r="B26" i="25"/>
  <c r="B22" i="25"/>
  <c r="B18" i="25"/>
  <c r="B67" i="25"/>
  <c r="B55" i="25"/>
  <c r="B43" i="25"/>
  <c r="B35" i="25"/>
  <c r="B27" i="25"/>
  <c r="B19" i="25"/>
  <c r="B70" i="25"/>
  <c r="B66" i="25"/>
  <c r="B58" i="25"/>
  <c r="B54" i="25"/>
  <c r="B46" i="25"/>
  <c r="B34" i="25"/>
  <c r="B69" i="25"/>
  <c r="B65" i="25"/>
  <c r="B61" i="25"/>
  <c r="B57" i="25"/>
  <c r="B53" i="25"/>
  <c r="B49" i="25"/>
  <c r="B45" i="25"/>
  <c r="B41" i="25"/>
  <c r="B37" i="25"/>
  <c r="B33" i="25"/>
  <c r="B29" i="25"/>
  <c r="B25" i="25"/>
  <c r="B21" i="25"/>
  <c r="B17" i="25"/>
  <c r="B71" i="25"/>
  <c r="B59" i="25"/>
  <c r="B47" i="25"/>
  <c r="B31" i="25"/>
  <c r="B68" i="25"/>
  <c r="B64" i="25"/>
  <c r="B60" i="25"/>
  <c r="B56" i="25"/>
  <c r="B52" i="25"/>
  <c r="B48" i="25"/>
  <c r="B44" i="25"/>
  <c r="B40" i="25"/>
  <c r="B36" i="25"/>
  <c r="B32" i="25"/>
  <c r="B28" i="25"/>
  <c r="B24" i="25"/>
  <c r="B20" i="25"/>
  <c r="I841" i="10" l="1"/>
  <c r="BG42" i="14" l="1"/>
  <c r="BH42" i="14"/>
  <c r="D51" i="17" l="1"/>
  <c r="E51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R51" i="17"/>
  <c r="S51" i="17"/>
  <c r="T51" i="17"/>
  <c r="U51" i="17"/>
  <c r="V51" i="17"/>
  <c r="W51" i="17"/>
  <c r="X51" i="17"/>
  <c r="Y51" i="17"/>
  <c r="Z51" i="17"/>
  <c r="AA51" i="17"/>
  <c r="AB51" i="17"/>
  <c r="AC51" i="17"/>
  <c r="AD51" i="17"/>
  <c r="AE51" i="17"/>
  <c r="AF51" i="17"/>
  <c r="AG51" i="17"/>
  <c r="AH51" i="17"/>
  <c r="AI51" i="17"/>
  <c r="AJ51" i="17"/>
  <c r="AK51" i="17"/>
  <c r="AL51" i="17"/>
  <c r="AM51" i="17"/>
  <c r="AN51" i="17"/>
  <c r="AO51" i="17"/>
  <c r="AP51" i="17"/>
  <c r="AQ51" i="17"/>
  <c r="AR51" i="17"/>
  <c r="AS51" i="17"/>
  <c r="AT51" i="17"/>
  <c r="AU51" i="17"/>
  <c r="AV51" i="17"/>
  <c r="AW51" i="17"/>
  <c r="AX51" i="17"/>
  <c r="AY51" i="17"/>
  <c r="AZ51" i="17"/>
  <c r="BA51" i="17"/>
  <c r="BB51" i="17"/>
  <c r="BC51" i="17"/>
  <c r="BD51" i="17"/>
  <c r="BE51" i="17"/>
  <c r="C51" i="17"/>
  <c r="BO884" i="10" l="1"/>
  <c r="BN884" i="10"/>
  <c r="BM884" i="10"/>
  <c r="BL884" i="10"/>
  <c r="BK884" i="10"/>
  <c r="BJ884" i="10"/>
  <c r="BI884" i="10"/>
  <c r="BH884" i="10"/>
  <c r="BG884" i="10"/>
  <c r="BF884" i="10"/>
  <c r="BE884" i="10"/>
  <c r="BD884" i="10"/>
  <c r="BC884" i="10"/>
  <c r="BB884" i="10"/>
  <c r="BA884" i="10"/>
  <c r="AZ884" i="10"/>
  <c r="AY884" i="10"/>
  <c r="AX884" i="10"/>
  <c r="AW884" i="10"/>
  <c r="AV884" i="10"/>
  <c r="AU884" i="10"/>
  <c r="AT884" i="10"/>
  <c r="AS884" i="10"/>
  <c r="AR884" i="10"/>
  <c r="AQ884" i="10"/>
  <c r="AP884" i="10"/>
  <c r="AO884" i="10"/>
  <c r="AN884" i="10"/>
  <c r="AM884" i="10"/>
  <c r="AL884" i="10"/>
  <c r="AK884" i="10"/>
  <c r="AJ884" i="10"/>
  <c r="AI884" i="10"/>
  <c r="AH884" i="10"/>
  <c r="AG884" i="10"/>
  <c r="AF884" i="10"/>
  <c r="AE884" i="10"/>
  <c r="AD884" i="10"/>
  <c r="AC884" i="10"/>
  <c r="AB884" i="10"/>
  <c r="AA884" i="10"/>
  <c r="Z884" i="10"/>
  <c r="Y884" i="10"/>
  <c r="X884" i="10"/>
  <c r="W884" i="10"/>
  <c r="V884" i="10"/>
  <c r="U884" i="10"/>
  <c r="T884" i="10"/>
  <c r="S884" i="10"/>
  <c r="R884" i="10"/>
  <c r="Q884" i="10"/>
  <c r="P884" i="10"/>
  <c r="O884" i="10"/>
  <c r="N884" i="10"/>
  <c r="M884" i="10"/>
  <c r="L884" i="10"/>
  <c r="BO905" i="10"/>
  <c r="BN905" i="10"/>
  <c r="BM905" i="10"/>
  <c r="BL905" i="10"/>
  <c r="BK905" i="10"/>
  <c r="BJ905" i="10"/>
  <c r="BI905" i="10"/>
  <c r="BH905" i="10"/>
  <c r="BG905" i="10"/>
  <c r="BF905" i="10"/>
  <c r="BE905" i="10"/>
  <c r="BD905" i="10"/>
  <c r="BC905" i="10"/>
  <c r="BB905" i="10"/>
  <c r="BA905" i="10"/>
  <c r="AZ905" i="10"/>
  <c r="AY905" i="10"/>
  <c r="AX905" i="10"/>
  <c r="AW905" i="10"/>
  <c r="AV905" i="10"/>
  <c r="AU905" i="10"/>
  <c r="AT905" i="10"/>
  <c r="AS905" i="10"/>
  <c r="AR905" i="10"/>
  <c r="AQ905" i="10"/>
  <c r="AP905" i="10"/>
  <c r="AO905" i="10"/>
  <c r="AN905" i="10"/>
  <c r="AM905" i="10"/>
  <c r="AL905" i="10"/>
  <c r="AK905" i="10"/>
  <c r="AJ905" i="10"/>
  <c r="AI905" i="10"/>
  <c r="AH905" i="10"/>
  <c r="AG905" i="10"/>
  <c r="AF905" i="10"/>
  <c r="AE905" i="10"/>
  <c r="AD905" i="10"/>
  <c r="AC905" i="10"/>
  <c r="AB905" i="10"/>
  <c r="AA905" i="10"/>
  <c r="Z905" i="10"/>
  <c r="Y905" i="10"/>
  <c r="X905" i="10"/>
  <c r="W905" i="10"/>
  <c r="V905" i="10"/>
  <c r="U905" i="10"/>
  <c r="T905" i="10"/>
  <c r="S905" i="10"/>
  <c r="R905" i="10"/>
  <c r="Q905" i="10"/>
  <c r="P905" i="10"/>
  <c r="O905" i="10"/>
  <c r="N905" i="10"/>
  <c r="M905" i="10"/>
  <c r="L905" i="10"/>
  <c r="U915" i="10"/>
  <c r="T915" i="10"/>
  <c r="S915" i="10"/>
  <c r="R915" i="10"/>
  <c r="Q915" i="10"/>
  <c r="P915" i="10"/>
  <c r="O915" i="10"/>
  <c r="N915" i="10"/>
  <c r="M915" i="10"/>
  <c r="L915" i="10"/>
  <c r="BO920" i="10"/>
  <c r="BN920" i="10"/>
  <c r="BM920" i="10"/>
  <c r="BL920" i="10"/>
  <c r="BK920" i="10"/>
  <c r="BJ920" i="10"/>
  <c r="BI920" i="10"/>
  <c r="BH920" i="10"/>
  <c r="BG920" i="10"/>
  <c r="BF920" i="10"/>
  <c r="BE920" i="10"/>
  <c r="BD920" i="10"/>
  <c r="BC920" i="10"/>
  <c r="BB920" i="10"/>
  <c r="BA920" i="10"/>
  <c r="AZ920" i="10"/>
  <c r="AY920" i="10"/>
  <c r="AX920" i="10"/>
  <c r="AW920" i="10"/>
  <c r="AV920" i="10"/>
  <c r="AU920" i="10"/>
  <c r="AT920" i="10"/>
  <c r="AS920" i="10"/>
  <c r="AR920" i="10"/>
  <c r="AQ920" i="10"/>
  <c r="AP920" i="10"/>
  <c r="AO920" i="10"/>
  <c r="AN920" i="10"/>
  <c r="AM920" i="10"/>
  <c r="AL920" i="10"/>
  <c r="AK920" i="10"/>
  <c r="AJ920" i="10"/>
  <c r="AI920" i="10"/>
  <c r="AH920" i="10"/>
  <c r="AG920" i="10"/>
  <c r="AF920" i="10"/>
  <c r="AE920" i="10"/>
  <c r="AD920" i="10"/>
  <c r="AC920" i="10"/>
  <c r="AB920" i="10"/>
  <c r="AA920" i="10"/>
  <c r="Z920" i="10"/>
  <c r="Y920" i="10"/>
  <c r="X920" i="10"/>
  <c r="W920" i="10"/>
  <c r="V920" i="10"/>
  <c r="U920" i="10"/>
  <c r="T920" i="10"/>
  <c r="S920" i="10"/>
  <c r="R920" i="10"/>
  <c r="Q920" i="10"/>
  <c r="P920" i="10"/>
  <c r="O920" i="10"/>
  <c r="N920" i="10"/>
  <c r="M920" i="10"/>
  <c r="L920" i="10"/>
  <c r="B22" i="10" l="1"/>
  <c r="B23" i="10"/>
  <c r="BJ27" i="26"/>
  <c r="BI27" i="26"/>
  <c r="BH27" i="26"/>
  <c r="BG27" i="26"/>
  <c r="BF27" i="26"/>
  <c r="BE27" i="26"/>
  <c r="BD27" i="26"/>
  <c r="BC27" i="26"/>
  <c r="BB27" i="26"/>
  <c r="BA27" i="26"/>
  <c r="AZ27" i="26"/>
  <c r="AY27" i="26"/>
  <c r="AX27" i="26"/>
  <c r="AW27" i="26"/>
  <c r="AV27" i="26"/>
  <c r="AU27" i="26"/>
  <c r="AT27" i="26"/>
  <c r="AS27" i="26"/>
  <c r="AR27" i="26"/>
  <c r="AQ27" i="26"/>
  <c r="AP27" i="26"/>
  <c r="AO27" i="26"/>
  <c r="AN27" i="26"/>
  <c r="AM27" i="26"/>
  <c r="AL27" i="26"/>
  <c r="AK27" i="26"/>
  <c r="AJ27" i="26"/>
  <c r="AI27" i="26"/>
  <c r="AH27" i="26"/>
  <c r="AG27" i="26"/>
  <c r="AF27" i="26"/>
  <c r="AE27" i="26"/>
  <c r="AD27" i="26"/>
  <c r="AC27" i="26"/>
  <c r="AB27" i="26"/>
  <c r="AA27" i="26"/>
  <c r="Z27" i="26"/>
  <c r="Y27" i="26"/>
  <c r="X27" i="26"/>
  <c r="W27" i="26"/>
  <c r="V27" i="26"/>
  <c r="U27" i="26"/>
  <c r="T27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G3" i="26" l="1"/>
  <c r="H3" i="26" s="1"/>
  <c r="I3" i="26" s="1"/>
  <c r="J3" i="26" s="1"/>
  <c r="K3" i="26" s="1"/>
  <c r="L3" i="26" s="1"/>
  <c r="M3" i="26" s="1"/>
  <c r="N3" i="26" s="1"/>
  <c r="O3" i="26" s="1"/>
  <c r="P3" i="26" s="1"/>
  <c r="Q3" i="26" s="1"/>
  <c r="R3" i="26" s="1"/>
  <c r="S3" i="26" s="1"/>
  <c r="T3" i="26" s="1"/>
  <c r="U3" i="26" s="1"/>
  <c r="V3" i="26" s="1"/>
  <c r="W3" i="26" s="1"/>
  <c r="X3" i="26" s="1"/>
  <c r="Y3" i="26" s="1"/>
  <c r="Z3" i="26" s="1"/>
  <c r="AA3" i="26" s="1"/>
  <c r="AB3" i="26" s="1"/>
  <c r="AC3" i="26" s="1"/>
  <c r="AD3" i="26" s="1"/>
  <c r="AE3" i="26" s="1"/>
  <c r="AF3" i="26" s="1"/>
  <c r="AG3" i="26" s="1"/>
  <c r="AH3" i="26" s="1"/>
  <c r="AI3" i="26" s="1"/>
  <c r="AJ3" i="26" s="1"/>
  <c r="AK3" i="26" s="1"/>
  <c r="AL3" i="26" s="1"/>
  <c r="AM3" i="26" s="1"/>
  <c r="AN3" i="26" s="1"/>
  <c r="AO3" i="26" s="1"/>
  <c r="AP3" i="26" s="1"/>
  <c r="AQ3" i="26" s="1"/>
  <c r="AR3" i="26" s="1"/>
  <c r="AS3" i="26" s="1"/>
  <c r="AT3" i="26" s="1"/>
  <c r="AU3" i="26" s="1"/>
  <c r="AV3" i="26" s="1"/>
  <c r="AW3" i="26" s="1"/>
  <c r="AX3" i="26" s="1"/>
  <c r="AY3" i="26" s="1"/>
  <c r="AZ3" i="26" s="1"/>
  <c r="BA3" i="26" s="1"/>
  <c r="BB3" i="26" s="1"/>
  <c r="BC3" i="26" s="1"/>
  <c r="BD3" i="26" s="1"/>
  <c r="BE3" i="26" s="1"/>
  <c r="BF3" i="26" s="1"/>
  <c r="BG3" i="26" s="1"/>
  <c r="BH3" i="26" s="1"/>
  <c r="BI3" i="26" s="1"/>
  <c r="BJ3" i="26" s="1"/>
  <c r="B5" i="25" l="1"/>
  <c r="C5" i="25" s="1"/>
  <c r="D5" i="25" s="1"/>
  <c r="E5" i="25" s="1"/>
  <c r="G5" i="25" s="1"/>
  <c r="H5" i="25" s="1"/>
  <c r="I5" i="25" s="1"/>
  <c r="K5" i="25" s="1"/>
  <c r="L5" i="25" s="1"/>
  <c r="M5" i="25" s="1"/>
  <c r="M11" i="25"/>
  <c r="E11" i="25"/>
  <c r="I11" i="25"/>
  <c r="M10" i="25" l="1"/>
  <c r="D10" i="25"/>
  <c r="E10" i="25"/>
  <c r="H10" i="25"/>
  <c r="I10" i="25"/>
  <c r="L10" i="25"/>
  <c r="A16" i="25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C1" i="25"/>
  <c r="C3" i="25" l="1"/>
  <c r="BE9" i="23"/>
  <c r="BE11" i="23" s="1"/>
  <c r="BE13" i="23" s="1"/>
  <c r="BD9" i="23"/>
  <c r="BD11" i="23" s="1"/>
  <c r="BD13" i="23" s="1"/>
  <c r="BC9" i="23"/>
  <c r="BC11" i="23" s="1"/>
  <c r="BC13" i="23" s="1"/>
  <c r="BB9" i="23"/>
  <c r="BB11" i="23" s="1"/>
  <c r="BB13" i="23" s="1"/>
  <c r="BA9" i="23"/>
  <c r="BA11" i="23" s="1"/>
  <c r="BA13" i="23" s="1"/>
  <c r="AZ9" i="23"/>
  <c r="AZ11" i="23" s="1"/>
  <c r="AZ13" i="23" s="1"/>
  <c r="AY9" i="23"/>
  <c r="AY11" i="23" s="1"/>
  <c r="AY13" i="23" s="1"/>
  <c r="AX9" i="23"/>
  <c r="AX11" i="23" s="1"/>
  <c r="AX13" i="23" s="1"/>
  <c r="AW9" i="23"/>
  <c r="AW11" i="23" s="1"/>
  <c r="AW13" i="23" s="1"/>
  <c r="AV9" i="23"/>
  <c r="AV11" i="23" s="1"/>
  <c r="AV13" i="23" s="1"/>
  <c r="AU9" i="23"/>
  <c r="AU11" i="23" s="1"/>
  <c r="AU13" i="23" s="1"/>
  <c r="AT9" i="23"/>
  <c r="AT11" i="23" s="1"/>
  <c r="AT13" i="23" s="1"/>
  <c r="AS9" i="23"/>
  <c r="AS11" i="23" s="1"/>
  <c r="AS13" i="23" s="1"/>
  <c r="AR9" i="23"/>
  <c r="AR11" i="23" s="1"/>
  <c r="AR13" i="23" s="1"/>
  <c r="AQ9" i="23"/>
  <c r="AQ11" i="23" s="1"/>
  <c r="AQ13" i="23" s="1"/>
  <c r="AP9" i="23"/>
  <c r="AP11" i="23" s="1"/>
  <c r="AP13" i="23" s="1"/>
  <c r="AO9" i="23"/>
  <c r="AO11" i="23" s="1"/>
  <c r="AO13" i="23" s="1"/>
  <c r="AN9" i="23"/>
  <c r="AN11" i="23" s="1"/>
  <c r="AN13" i="23" s="1"/>
  <c r="AM9" i="23"/>
  <c r="AM11" i="23" s="1"/>
  <c r="AM13" i="23" s="1"/>
  <c r="AL9" i="23"/>
  <c r="AL11" i="23" s="1"/>
  <c r="AL13" i="23" s="1"/>
  <c r="AK9" i="23"/>
  <c r="AK11" i="23" s="1"/>
  <c r="AK13" i="23" s="1"/>
  <c r="AJ9" i="23"/>
  <c r="AJ11" i="23" s="1"/>
  <c r="AJ13" i="23" s="1"/>
  <c r="AI9" i="23"/>
  <c r="AI11" i="23" s="1"/>
  <c r="AI13" i="23" s="1"/>
  <c r="AH9" i="23"/>
  <c r="AH11" i="23" s="1"/>
  <c r="AH13" i="23" s="1"/>
  <c r="AG9" i="23"/>
  <c r="AG11" i="23" s="1"/>
  <c r="AG13" i="23" s="1"/>
  <c r="AF9" i="23"/>
  <c r="AF11" i="23" s="1"/>
  <c r="AF13" i="23" s="1"/>
  <c r="AE9" i="23"/>
  <c r="AE11" i="23" s="1"/>
  <c r="AE13" i="23" s="1"/>
  <c r="AD9" i="23"/>
  <c r="AD11" i="23" s="1"/>
  <c r="AD13" i="23" s="1"/>
  <c r="AC9" i="23"/>
  <c r="AC11" i="23" s="1"/>
  <c r="AC13" i="23" s="1"/>
  <c r="AB9" i="23"/>
  <c r="AB11" i="23" s="1"/>
  <c r="AB13" i="23" s="1"/>
  <c r="AA9" i="23"/>
  <c r="AA11" i="23" s="1"/>
  <c r="AA13" i="23" s="1"/>
  <c r="Z9" i="23"/>
  <c r="Z11" i="23" s="1"/>
  <c r="Z13" i="23" s="1"/>
  <c r="Y9" i="23"/>
  <c r="Y11" i="23" s="1"/>
  <c r="Y13" i="23" s="1"/>
  <c r="X9" i="23"/>
  <c r="X11" i="23" s="1"/>
  <c r="X13" i="23" s="1"/>
  <c r="W9" i="23"/>
  <c r="W11" i="23" s="1"/>
  <c r="W13" i="23" s="1"/>
  <c r="V9" i="23"/>
  <c r="V11" i="23" s="1"/>
  <c r="V13" i="23" s="1"/>
  <c r="U9" i="23"/>
  <c r="U11" i="23" s="1"/>
  <c r="U13" i="23" s="1"/>
  <c r="T9" i="23"/>
  <c r="T11" i="23" s="1"/>
  <c r="T13" i="23" s="1"/>
  <c r="S9" i="23"/>
  <c r="S11" i="23" s="1"/>
  <c r="S13" i="23" s="1"/>
  <c r="R9" i="23"/>
  <c r="R11" i="23" s="1"/>
  <c r="R13" i="23" s="1"/>
  <c r="Q9" i="23"/>
  <c r="Q11" i="23" s="1"/>
  <c r="Q13" i="23" s="1"/>
  <c r="P9" i="23"/>
  <c r="P11" i="23" s="1"/>
  <c r="P13" i="23" s="1"/>
  <c r="O9" i="23"/>
  <c r="O11" i="23" s="1"/>
  <c r="O13" i="23" s="1"/>
  <c r="N9" i="23"/>
  <c r="N11" i="23" s="1"/>
  <c r="N13" i="23" s="1"/>
  <c r="M9" i="23"/>
  <c r="M11" i="23" s="1"/>
  <c r="M13" i="23" s="1"/>
  <c r="L9" i="23"/>
  <c r="L11" i="23" s="1"/>
  <c r="L13" i="23" s="1"/>
  <c r="K9" i="23"/>
  <c r="K11" i="23" s="1"/>
  <c r="K13" i="23" s="1"/>
  <c r="J9" i="23"/>
  <c r="J11" i="23" s="1"/>
  <c r="J13" i="23" s="1"/>
  <c r="I9" i="23"/>
  <c r="I11" i="23" s="1"/>
  <c r="I13" i="23" s="1"/>
  <c r="H9" i="23"/>
  <c r="H11" i="23" s="1"/>
  <c r="H13" i="23" s="1"/>
  <c r="G9" i="23"/>
  <c r="G11" i="23" s="1"/>
  <c r="G13" i="23" s="1"/>
  <c r="F9" i="23"/>
  <c r="F11" i="23" s="1"/>
  <c r="F13" i="23" s="1"/>
  <c r="E9" i="23"/>
  <c r="E11" i="23" s="1"/>
  <c r="E13" i="23" s="1"/>
  <c r="D9" i="23"/>
  <c r="D11" i="23" s="1"/>
  <c r="D13" i="23" s="1"/>
  <c r="B9" i="23"/>
  <c r="B11" i="23" s="1"/>
  <c r="B13" i="23" s="1"/>
  <c r="C7" i="23"/>
  <c r="C9" i="23" s="1"/>
  <c r="C11" i="23" s="1"/>
  <c r="C13" i="23" s="1"/>
  <c r="B7" i="23"/>
  <c r="B17" i="23" l="1"/>
  <c r="L937" i="10"/>
  <c r="BE42" i="17" l="1"/>
  <c r="BD42" i="17"/>
  <c r="BC42" i="17"/>
  <c r="BB42" i="17"/>
  <c r="BA42" i="17"/>
  <c r="AZ42" i="17"/>
  <c r="AY42" i="17"/>
  <c r="AX42" i="17"/>
  <c r="AW42" i="17"/>
  <c r="AV42" i="17"/>
  <c r="AU42" i="17"/>
  <c r="AT42" i="17"/>
  <c r="AS42" i="17"/>
  <c r="AR42" i="17"/>
  <c r="AQ42" i="17"/>
  <c r="AP42" i="17"/>
  <c r="AO42" i="17"/>
  <c r="AN42" i="17"/>
  <c r="AM42" i="17"/>
  <c r="AL42" i="17"/>
  <c r="AK42" i="17"/>
  <c r="AJ42" i="17"/>
  <c r="AI42" i="17"/>
  <c r="AH42" i="17"/>
  <c r="AG42" i="17"/>
  <c r="AF42" i="17"/>
  <c r="AE42" i="17"/>
  <c r="AD42" i="17"/>
  <c r="AC42" i="17"/>
  <c r="AB42" i="17"/>
  <c r="AA42" i="17"/>
  <c r="Z42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L929" i="10"/>
  <c r="M929" i="10"/>
  <c r="N929" i="10"/>
  <c r="O929" i="10"/>
  <c r="P929" i="10"/>
  <c r="Q929" i="10"/>
  <c r="R929" i="10"/>
  <c r="S929" i="10"/>
  <c r="T929" i="10"/>
  <c r="U929" i="10"/>
  <c r="V929" i="10"/>
  <c r="W929" i="10"/>
  <c r="X929" i="10"/>
  <c r="Y929" i="10"/>
  <c r="Z929" i="10"/>
  <c r="AA929" i="10"/>
  <c r="AB929" i="10"/>
  <c r="AC929" i="10"/>
  <c r="AD929" i="10"/>
  <c r="AE929" i="10"/>
  <c r="AF929" i="10"/>
  <c r="AG929" i="10"/>
  <c r="AH929" i="10"/>
  <c r="AI929" i="10"/>
  <c r="AJ929" i="10"/>
  <c r="AK929" i="10"/>
  <c r="AL929" i="10"/>
  <c r="AM929" i="10"/>
  <c r="AN929" i="10"/>
  <c r="AO929" i="10"/>
  <c r="AP929" i="10"/>
  <c r="AQ929" i="10"/>
  <c r="AR929" i="10"/>
  <c r="AS929" i="10"/>
  <c r="AT929" i="10"/>
  <c r="AU929" i="10"/>
  <c r="AV929" i="10"/>
  <c r="AW929" i="10"/>
  <c r="AX929" i="10"/>
  <c r="AY929" i="10"/>
  <c r="AZ929" i="10"/>
  <c r="BA929" i="10"/>
  <c r="BB929" i="10"/>
  <c r="BC929" i="10"/>
  <c r="BD929" i="10"/>
  <c r="BE929" i="10"/>
  <c r="BF929" i="10"/>
  <c r="BG929" i="10"/>
  <c r="BH929" i="10"/>
  <c r="BI929" i="10"/>
  <c r="BJ929" i="10"/>
  <c r="BK929" i="10"/>
  <c r="BL929" i="10"/>
  <c r="BM929" i="10"/>
  <c r="BN929" i="10"/>
  <c r="BO929" i="10"/>
  <c r="BJ40" i="14"/>
  <c r="BJ39" i="14"/>
  <c r="BJ38" i="14"/>
  <c r="BJ37" i="14"/>
  <c r="BJ36" i="14"/>
  <c r="BJ35" i="14"/>
  <c r="BJ34" i="14"/>
  <c r="BJ33" i="14"/>
  <c r="BJ32" i="14"/>
  <c r="BJ31" i="14"/>
  <c r="BJ30" i="14"/>
  <c r="BJ29" i="14"/>
  <c r="BJ28" i="14"/>
  <c r="BJ27" i="14"/>
  <c r="BJ26" i="14"/>
  <c r="BJ25" i="14"/>
  <c r="BJ24" i="14"/>
  <c r="BJ23" i="14"/>
  <c r="BJ22" i="14"/>
  <c r="BJ21" i="14"/>
  <c r="BJ20" i="14"/>
  <c r="BJ19" i="14"/>
  <c r="BJ18" i="14"/>
  <c r="BJ17" i="14"/>
  <c r="BJ16" i="14"/>
  <c r="BJ15" i="14"/>
  <c r="BJ14" i="14"/>
  <c r="BJ13" i="14"/>
  <c r="BJ12" i="14"/>
  <c r="BJ11" i="14"/>
  <c r="BJ10" i="14"/>
  <c r="BJ9" i="14"/>
  <c r="BJ8" i="14"/>
  <c r="BJ7" i="14"/>
  <c r="BJ6" i="14"/>
  <c r="BJ5" i="14"/>
  <c r="P24" i="11"/>
  <c r="J929" i="10" l="1"/>
  <c r="Q944" i="10"/>
  <c r="BE52" i="14"/>
  <c r="BE58" i="14" s="1"/>
  <c r="BD52" i="14"/>
  <c r="BD58" i="14" s="1"/>
  <c r="BC52" i="14"/>
  <c r="BC58" i="14" s="1"/>
  <c r="BB52" i="14"/>
  <c r="BB58" i="14" s="1"/>
  <c r="BA52" i="14"/>
  <c r="BA58" i="14" s="1"/>
  <c r="AZ52" i="14"/>
  <c r="AZ58" i="14" s="1"/>
  <c r="AY52" i="14"/>
  <c r="AY58" i="14" s="1"/>
  <c r="AX52" i="14"/>
  <c r="AX58" i="14" s="1"/>
  <c r="AW52" i="14"/>
  <c r="AW58" i="14" s="1"/>
  <c r="AV52" i="14"/>
  <c r="AV58" i="14" s="1"/>
  <c r="AU52" i="14"/>
  <c r="AU58" i="14" s="1"/>
  <c r="AT52" i="14"/>
  <c r="AT58" i="14" s="1"/>
  <c r="AS52" i="14"/>
  <c r="AS58" i="14" s="1"/>
  <c r="AR52" i="14"/>
  <c r="AR58" i="14" s="1"/>
  <c r="BE51" i="14"/>
  <c r="BD51" i="14"/>
  <c r="BC51" i="14"/>
  <c r="BC53" i="14" s="1"/>
  <c r="BB51" i="14"/>
  <c r="BB53" i="14" s="1"/>
  <c r="BA51" i="14"/>
  <c r="AZ51" i="14"/>
  <c r="AY51" i="14"/>
  <c r="AY53" i="14" s="1"/>
  <c r="AX51" i="14"/>
  <c r="AX53" i="14" s="1"/>
  <c r="AW51" i="14"/>
  <c r="AV51" i="14"/>
  <c r="AU51" i="14"/>
  <c r="AU53" i="14" s="1"/>
  <c r="AT51" i="14"/>
  <c r="AT53" i="14" s="1"/>
  <c r="AS51" i="14"/>
  <c r="AR51" i="14"/>
  <c r="BE932" i="10" l="1"/>
  <c r="BI932" i="10"/>
  <c r="BM932" i="10"/>
  <c r="BB932" i="10"/>
  <c r="BF932" i="10"/>
  <c r="BJ932" i="10"/>
  <c r="BN932" i="10"/>
  <c r="BC932" i="10"/>
  <c r="BG932" i="10"/>
  <c r="BK932" i="10"/>
  <c r="BO932" i="10"/>
  <c r="BD932" i="10"/>
  <c r="BH932" i="10"/>
  <c r="BL932" i="10"/>
  <c r="AR53" i="14"/>
  <c r="AV53" i="14"/>
  <c r="AZ53" i="14"/>
  <c r="BD53" i="14"/>
  <c r="AS53" i="14"/>
  <c r="AW53" i="14"/>
  <c r="BA53" i="14"/>
  <c r="BE53" i="14"/>
  <c r="BE66" i="12" l="1"/>
  <c r="BD66" i="12"/>
  <c r="BC66" i="12"/>
  <c r="BB66" i="12"/>
  <c r="BA66" i="12"/>
  <c r="AZ66" i="12"/>
  <c r="AY66" i="12"/>
  <c r="AX66" i="12"/>
  <c r="AW66" i="12"/>
  <c r="AV66" i="12"/>
  <c r="AU66" i="12"/>
  <c r="AT66" i="12"/>
  <c r="AS66" i="12"/>
  <c r="AR66" i="12"/>
  <c r="AQ66" i="12"/>
  <c r="AP66" i="12"/>
  <c r="AO66" i="12"/>
  <c r="AN66" i="12"/>
  <c r="AM66" i="12"/>
  <c r="AL66" i="12"/>
  <c r="AK66" i="12"/>
  <c r="AJ66" i="12"/>
  <c r="AI66" i="12"/>
  <c r="AH66" i="12"/>
  <c r="AG66" i="12"/>
  <c r="AF66" i="12"/>
  <c r="AE66" i="12"/>
  <c r="AD66" i="12"/>
  <c r="AC66" i="12"/>
  <c r="AB66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BE65" i="12"/>
  <c r="BD65" i="12"/>
  <c r="BC65" i="12"/>
  <c r="BB65" i="12"/>
  <c r="BA65" i="12"/>
  <c r="AZ65" i="12"/>
  <c r="AY65" i="12"/>
  <c r="AX65" i="12"/>
  <c r="AW65" i="12"/>
  <c r="AV65" i="12"/>
  <c r="AU65" i="12"/>
  <c r="AT65" i="12"/>
  <c r="AS65" i="12"/>
  <c r="AR65" i="12"/>
  <c r="AQ65" i="12"/>
  <c r="AP65" i="12"/>
  <c r="AO65" i="12"/>
  <c r="AN65" i="12"/>
  <c r="AM65" i="12"/>
  <c r="AL65" i="12"/>
  <c r="AK65" i="12"/>
  <c r="AJ65" i="12"/>
  <c r="AI65" i="12"/>
  <c r="AH65" i="12"/>
  <c r="AG65" i="12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6" i="12"/>
  <c r="C19" i="20"/>
  <c r="C18" i="20"/>
  <c r="C17" i="20"/>
  <c r="C42" i="17"/>
  <c r="A45" i="17" s="1"/>
  <c r="BE41" i="17"/>
  <c r="BE43" i="17" s="1"/>
  <c r="BO921" i="10" s="1"/>
  <c r="BD41" i="17"/>
  <c r="BD43" i="17" s="1"/>
  <c r="BN921" i="10" s="1"/>
  <c r="BC41" i="17"/>
  <c r="BC43" i="17" s="1"/>
  <c r="BM921" i="10" s="1"/>
  <c r="BB41" i="17"/>
  <c r="BB43" i="17" s="1"/>
  <c r="BL921" i="10" s="1"/>
  <c r="BA41" i="17"/>
  <c r="BA43" i="17" s="1"/>
  <c r="BK921" i="10" s="1"/>
  <c r="AZ41" i="17"/>
  <c r="AZ43" i="17" s="1"/>
  <c r="BJ921" i="10" s="1"/>
  <c r="AY41" i="17"/>
  <c r="AY43" i="17" s="1"/>
  <c r="BI921" i="10" s="1"/>
  <c r="AX41" i="17"/>
  <c r="AX43" i="17" s="1"/>
  <c r="BH921" i="10" s="1"/>
  <c r="AW41" i="17"/>
  <c r="AW43" i="17" s="1"/>
  <c r="BG921" i="10" s="1"/>
  <c r="AV41" i="17"/>
  <c r="AV43" i="17" s="1"/>
  <c r="BF921" i="10" s="1"/>
  <c r="AU41" i="17"/>
  <c r="AU43" i="17" s="1"/>
  <c r="BE921" i="10" s="1"/>
  <c r="AT41" i="17"/>
  <c r="AT43" i="17" s="1"/>
  <c r="BD921" i="10" s="1"/>
  <c r="AS41" i="17"/>
  <c r="AS43" i="17" s="1"/>
  <c r="BC921" i="10" s="1"/>
  <c r="AR41" i="17"/>
  <c r="AR43" i="17" s="1"/>
  <c r="BB921" i="10" s="1"/>
  <c r="AQ41" i="17"/>
  <c r="AQ43" i="17" s="1"/>
  <c r="BA921" i="10" s="1"/>
  <c r="AP41" i="17"/>
  <c r="AP43" i="17" s="1"/>
  <c r="AZ921" i="10" s="1"/>
  <c r="AO41" i="17"/>
  <c r="AO43" i="17" s="1"/>
  <c r="AY921" i="10" s="1"/>
  <c r="AN41" i="17"/>
  <c r="AN43" i="17" s="1"/>
  <c r="AX921" i="10" s="1"/>
  <c r="AM41" i="17"/>
  <c r="AM43" i="17" s="1"/>
  <c r="AW921" i="10" s="1"/>
  <c r="AL41" i="17"/>
  <c r="AL43" i="17" s="1"/>
  <c r="AV921" i="10" s="1"/>
  <c r="AK41" i="17"/>
  <c r="AK43" i="17" s="1"/>
  <c r="AU921" i="10" s="1"/>
  <c r="AJ41" i="17"/>
  <c r="AJ43" i="17" s="1"/>
  <c r="AT921" i="10" s="1"/>
  <c r="AI41" i="17"/>
  <c r="AI43" i="17" s="1"/>
  <c r="AS921" i="10" s="1"/>
  <c r="AH41" i="17"/>
  <c r="AH43" i="17" s="1"/>
  <c r="AR921" i="10" s="1"/>
  <c r="AG41" i="17"/>
  <c r="AG43" i="17" s="1"/>
  <c r="AQ921" i="10" s="1"/>
  <c r="AF41" i="17"/>
  <c r="AF43" i="17" s="1"/>
  <c r="AP921" i="10" s="1"/>
  <c r="AE41" i="17"/>
  <c r="AE43" i="17" s="1"/>
  <c r="AO921" i="10" s="1"/>
  <c r="AD41" i="17"/>
  <c r="AD43" i="17" s="1"/>
  <c r="AN921" i="10" s="1"/>
  <c r="AC41" i="17"/>
  <c r="AC43" i="17" s="1"/>
  <c r="AM921" i="10" s="1"/>
  <c r="AB41" i="17"/>
  <c r="AB43" i="17" s="1"/>
  <c r="AL921" i="10" s="1"/>
  <c r="AA41" i="17"/>
  <c r="AA43" i="17" s="1"/>
  <c r="AK921" i="10" s="1"/>
  <c r="Z41" i="17"/>
  <c r="Z43" i="17" s="1"/>
  <c r="AJ921" i="10" s="1"/>
  <c r="Y41" i="17"/>
  <c r="Y43" i="17" s="1"/>
  <c r="AI921" i="10" s="1"/>
  <c r="X41" i="17"/>
  <c r="X43" i="17" s="1"/>
  <c r="AH921" i="10" s="1"/>
  <c r="W41" i="17"/>
  <c r="W43" i="17" s="1"/>
  <c r="AG921" i="10" s="1"/>
  <c r="V41" i="17"/>
  <c r="V43" i="17" s="1"/>
  <c r="AF921" i="10" s="1"/>
  <c r="U41" i="17"/>
  <c r="U43" i="17" s="1"/>
  <c r="AE921" i="10" s="1"/>
  <c r="T41" i="17"/>
  <c r="T43" i="17" s="1"/>
  <c r="AD921" i="10" s="1"/>
  <c r="S41" i="17"/>
  <c r="S43" i="17" s="1"/>
  <c r="AC921" i="10" s="1"/>
  <c r="R41" i="17"/>
  <c r="R43" i="17" s="1"/>
  <c r="AB921" i="10" s="1"/>
  <c r="Q41" i="17"/>
  <c r="Q43" i="17" s="1"/>
  <c r="AA921" i="10" s="1"/>
  <c r="P41" i="17"/>
  <c r="P43" i="17" s="1"/>
  <c r="Z921" i="10" s="1"/>
  <c r="O41" i="17"/>
  <c r="O43" i="17" s="1"/>
  <c r="Y921" i="10" s="1"/>
  <c r="N41" i="17"/>
  <c r="N43" i="17" s="1"/>
  <c r="X921" i="10" s="1"/>
  <c r="M41" i="17"/>
  <c r="M43" i="17" s="1"/>
  <c r="W921" i="10" s="1"/>
  <c r="L41" i="17"/>
  <c r="L43" i="17" s="1"/>
  <c r="V921" i="10" s="1"/>
  <c r="K41" i="17"/>
  <c r="K43" i="17" s="1"/>
  <c r="U921" i="10" s="1"/>
  <c r="J41" i="17"/>
  <c r="J43" i="17" s="1"/>
  <c r="T921" i="10" s="1"/>
  <c r="I41" i="17"/>
  <c r="I43" i="17" s="1"/>
  <c r="S921" i="10" s="1"/>
  <c r="H41" i="17"/>
  <c r="H43" i="17" s="1"/>
  <c r="R921" i="10" s="1"/>
  <c r="G41" i="17"/>
  <c r="G43" i="17" s="1"/>
  <c r="Q921" i="10" s="1"/>
  <c r="F41" i="17"/>
  <c r="F43" i="17" s="1"/>
  <c r="P921" i="10" s="1"/>
  <c r="E41" i="17"/>
  <c r="E43" i="17" s="1"/>
  <c r="O921" i="10" s="1"/>
  <c r="D41" i="17"/>
  <c r="D43" i="17" s="1"/>
  <c r="N921" i="10" s="1"/>
  <c r="C41" i="17"/>
  <c r="C43" i="17" s="1"/>
  <c r="M921" i="10" s="1"/>
  <c r="B42" i="17"/>
  <c r="BE43" i="15"/>
  <c r="BD43" i="15"/>
  <c r="BC43" i="15"/>
  <c r="BB43" i="15"/>
  <c r="BA43" i="15"/>
  <c r="AZ43" i="15"/>
  <c r="AY43" i="15"/>
  <c r="AX43" i="15"/>
  <c r="AW43" i="15"/>
  <c r="AV43" i="15"/>
  <c r="AU43" i="15"/>
  <c r="AT43" i="15"/>
  <c r="AS43" i="15"/>
  <c r="AR43" i="15"/>
  <c r="AQ43" i="15"/>
  <c r="AQ44" i="15" s="1"/>
  <c r="AP43" i="15"/>
  <c r="AP44" i="15" s="1"/>
  <c r="AO43" i="15"/>
  <c r="AO44" i="15" s="1"/>
  <c r="AN43" i="15"/>
  <c r="AN44" i="15" s="1"/>
  <c r="AM43" i="15"/>
  <c r="AM44" i="15" s="1"/>
  <c r="AL43" i="15"/>
  <c r="AL44" i="15" s="1"/>
  <c r="AK43" i="15"/>
  <c r="AK44" i="15" s="1"/>
  <c r="AJ43" i="15"/>
  <c r="AJ44" i="15" s="1"/>
  <c r="AI43" i="15"/>
  <c r="AI44" i="15" s="1"/>
  <c r="AH43" i="15"/>
  <c r="AH44" i="15" s="1"/>
  <c r="AG43" i="15"/>
  <c r="AG44" i="15" s="1"/>
  <c r="AF43" i="15"/>
  <c r="AF44" i="15" s="1"/>
  <c r="AE43" i="15"/>
  <c r="AE44" i="15" s="1"/>
  <c r="AD43" i="15"/>
  <c r="AD44" i="15" s="1"/>
  <c r="AC43" i="15"/>
  <c r="AC44" i="15" s="1"/>
  <c r="AB43" i="15"/>
  <c r="AB44" i="15" s="1"/>
  <c r="AA43" i="15"/>
  <c r="AA44" i="15" s="1"/>
  <c r="Z43" i="15"/>
  <c r="Z44" i="15" s="1"/>
  <c r="Y43" i="15"/>
  <c r="Y44" i="15" s="1"/>
  <c r="X43" i="15"/>
  <c r="X44" i="15" s="1"/>
  <c r="W43" i="15"/>
  <c r="W44" i="15" s="1"/>
  <c r="V43" i="15"/>
  <c r="V44" i="15" s="1"/>
  <c r="U43" i="15"/>
  <c r="U44" i="15" s="1"/>
  <c r="T43" i="15"/>
  <c r="T44" i="15" s="1"/>
  <c r="S43" i="15"/>
  <c r="S44" i="15" s="1"/>
  <c r="R43" i="15"/>
  <c r="R44" i="15" s="1"/>
  <c r="Q43" i="15"/>
  <c r="Q44" i="15" s="1"/>
  <c r="P43" i="15"/>
  <c r="P44" i="15" s="1"/>
  <c r="O43" i="15"/>
  <c r="O44" i="15" s="1"/>
  <c r="N43" i="15"/>
  <c r="N44" i="15" s="1"/>
  <c r="M43" i="15"/>
  <c r="M44" i="15" s="1"/>
  <c r="L43" i="15"/>
  <c r="L44" i="15" s="1"/>
  <c r="K43" i="15"/>
  <c r="K44" i="15" s="1"/>
  <c r="J43" i="15"/>
  <c r="J44" i="15" s="1"/>
  <c r="I43" i="15"/>
  <c r="I44" i="15" s="1"/>
  <c r="H43" i="15"/>
  <c r="H44" i="15" s="1"/>
  <c r="G43" i="15"/>
  <c r="G44" i="15" s="1"/>
  <c r="F43" i="15"/>
  <c r="F44" i="15" s="1"/>
  <c r="E43" i="15"/>
  <c r="E44" i="15" s="1"/>
  <c r="D43" i="15"/>
  <c r="D44" i="15" s="1"/>
  <c r="C43" i="15"/>
  <c r="C44" i="15" s="1"/>
  <c r="AQ54" i="14"/>
  <c r="AP54" i="14"/>
  <c r="AO54" i="14"/>
  <c r="AM54" i="14"/>
  <c r="AL54" i="14"/>
  <c r="AK54" i="14"/>
  <c r="AI54" i="14"/>
  <c r="AH54" i="14"/>
  <c r="AG54" i="14"/>
  <c r="AE54" i="14"/>
  <c r="AD54" i="14"/>
  <c r="AC54" i="14"/>
  <c r="AA54" i="14"/>
  <c r="Z54" i="14"/>
  <c r="Y54" i="14"/>
  <c r="W54" i="14"/>
  <c r="V54" i="14"/>
  <c r="U54" i="14"/>
  <c r="S54" i="14"/>
  <c r="Q54" i="14"/>
  <c r="O54" i="14"/>
  <c r="K54" i="14"/>
  <c r="I54" i="14"/>
  <c r="G54" i="14"/>
  <c r="C54" i="14"/>
  <c r="AQ52" i="14"/>
  <c r="AP52" i="14"/>
  <c r="AO52" i="14"/>
  <c r="AN52" i="14"/>
  <c r="AM52" i="14"/>
  <c r="AL52" i="14"/>
  <c r="AK52" i="14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AQ51" i="14"/>
  <c r="AP51" i="14"/>
  <c r="AO51" i="14"/>
  <c r="AN51" i="14"/>
  <c r="AN53" i="14" s="1"/>
  <c r="AM51" i="14"/>
  <c r="AL51" i="14"/>
  <c r="AK51" i="14"/>
  <c r="AJ51" i="14"/>
  <c r="AJ53" i="14" s="1"/>
  <c r="AI51" i="14"/>
  <c r="AH51" i="14"/>
  <c r="AG51" i="14"/>
  <c r="AF51" i="14"/>
  <c r="AF53" i="14" s="1"/>
  <c r="AE51" i="14"/>
  <c r="AD51" i="14"/>
  <c r="AC51" i="14"/>
  <c r="AB51" i="14"/>
  <c r="AB53" i="14" s="1"/>
  <c r="AA51" i="14"/>
  <c r="Z51" i="14"/>
  <c r="Y51" i="14"/>
  <c r="X51" i="14"/>
  <c r="X53" i="14" s="1"/>
  <c r="W51" i="14"/>
  <c r="V51" i="14"/>
  <c r="U51" i="14"/>
  <c r="T51" i="14"/>
  <c r="T53" i="14" s="1"/>
  <c r="S51" i="14"/>
  <c r="R51" i="14"/>
  <c r="Q51" i="14"/>
  <c r="P51" i="14"/>
  <c r="P53" i="14" s="1"/>
  <c r="O51" i="14"/>
  <c r="N51" i="14"/>
  <c r="M51" i="14"/>
  <c r="L51" i="14"/>
  <c r="L53" i="14" s="1"/>
  <c r="K51" i="14"/>
  <c r="J51" i="14"/>
  <c r="I51" i="14"/>
  <c r="H51" i="14"/>
  <c r="H53" i="14" s="1"/>
  <c r="G51" i="14"/>
  <c r="F51" i="14"/>
  <c r="E51" i="14"/>
  <c r="D51" i="14"/>
  <c r="D53" i="14" s="1"/>
  <c r="C51" i="14"/>
  <c r="B52" i="14"/>
  <c r="L932" i="10" s="1"/>
  <c r="BE42" i="12"/>
  <c r="BD42" i="12"/>
  <c r="BC42" i="12"/>
  <c r="BB42" i="12"/>
  <c r="BA42" i="12"/>
  <c r="AZ42" i="12"/>
  <c r="AY42" i="12"/>
  <c r="AX42" i="12"/>
  <c r="AW42" i="12"/>
  <c r="AV42" i="12"/>
  <c r="AU42" i="12"/>
  <c r="AT42" i="12"/>
  <c r="AS42" i="12"/>
  <c r="AR42" i="12"/>
  <c r="AQ42" i="12"/>
  <c r="AP42" i="12"/>
  <c r="AO42" i="12"/>
  <c r="AN42" i="12"/>
  <c r="AM42" i="12"/>
  <c r="AL42" i="12"/>
  <c r="AK42" i="12"/>
  <c r="AJ42" i="12"/>
  <c r="AI42" i="12"/>
  <c r="AH42" i="12"/>
  <c r="AG42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E41" i="12"/>
  <c r="BD41" i="12"/>
  <c r="BC41" i="12"/>
  <c r="BB41" i="12"/>
  <c r="BA41" i="12"/>
  <c r="AZ41" i="12"/>
  <c r="AY41" i="12"/>
  <c r="AX41" i="12"/>
  <c r="AW41" i="12"/>
  <c r="AV41" i="12"/>
  <c r="AU41" i="12"/>
  <c r="AT41" i="12"/>
  <c r="AS41" i="12"/>
  <c r="AR41" i="12"/>
  <c r="AQ41" i="12"/>
  <c r="AP41" i="12"/>
  <c r="AO41" i="12"/>
  <c r="AN41" i="12"/>
  <c r="AM41" i="12"/>
  <c r="AL41" i="12"/>
  <c r="AK41" i="12"/>
  <c r="AJ41" i="12"/>
  <c r="AI41" i="12"/>
  <c r="AH41" i="12"/>
  <c r="AG41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C3" i="23"/>
  <c r="D3" i="23" s="1"/>
  <c r="E3" i="23" s="1"/>
  <c r="F3" i="23" s="1"/>
  <c r="G3" i="23" s="1"/>
  <c r="H3" i="23" s="1"/>
  <c r="I3" i="23" s="1"/>
  <c r="J3" i="23" s="1"/>
  <c r="K3" i="23" s="1"/>
  <c r="L3" i="23" s="1"/>
  <c r="M3" i="23" s="1"/>
  <c r="N3" i="23" s="1"/>
  <c r="O3" i="23" s="1"/>
  <c r="P3" i="23" s="1"/>
  <c r="Q3" i="23" s="1"/>
  <c r="R3" i="23" s="1"/>
  <c r="S3" i="23" s="1"/>
  <c r="T3" i="23" s="1"/>
  <c r="U3" i="23" s="1"/>
  <c r="V3" i="23" s="1"/>
  <c r="W3" i="23" s="1"/>
  <c r="X3" i="23" s="1"/>
  <c r="Y3" i="23" s="1"/>
  <c r="Z3" i="23" s="1"/>
  <c r="AA3" i="23" s="1"/>
  <c r="AB3" i="23" s="1"/>
  <c r="AC3" i="23" s="1"/>
  <c r="AD3" i="23" s="1"/>
  <c r="AE3" i="23" s="1"/>
  <c r="AF3" i="23" s="1"/>
  <c r="AG3" i="23" s="1"/>
  <c r="AH3" i="23" s="1"/>
  <c r="AI3" i="23" s="1"/>
  <c r="AJ3" i="23" s="1"/>
  <c r="AK3" i="23" s="1"/>
  <c r="AL3" i="23" s="1"/>
  <c r="AM3" i="23" s="1"/>
  <c r="AN3" i="23" s="1"/>
  <c r="AO3" i="23" s="1"/>
  <c r="AP3" i="23" s="1"/>
  <c r="AQ3" i="23" s="1"/>
  <c r="AR3" i="23" s="1"/>
  <c r="AS3" i="23" s="1"/>
  <c r="AT3" i="23" s="1"/>
  <c r="AU3" i="23" s="1"/>
  <c r="AV3" i="23" s="1"/>
  <c r="AW3" i="23" s="1"/>
  <c r="AX3" i="23" s="1"/>
  <c r="AY3" i="23" s="1"/>
  <c r="AZ3" i="23" s="1"/>
  <c r="BA3" i="23" s="1"/>
  <c r="BB3" i="23" s="1"/>
  <c r="BC3" i="23" s="1"/>
  <c r="BD3" i="23" s="1"/>
  <c r="BE3" i="23" s="1"/>
  <c r="AE67" i="22"/>
  <c r="AE66" i="22"/>
  <c r="AE65" i="22"/>
  <c r="AE64" i="22"/>
  <c r="AE63" i="22"/>
  <c r="AE62" i="22"/>
  <c r="AE61" i="22"/>
  <c r="AE60" i="22"/>
  <c r="AE59" i="22"/>
  <c r="AE58" i="22"/>
  <c r="AE57" i="22"/>
  <c r="AE56" i="22"/>
  <c r="AE55" i="22"/>
  <c r="AE54" i="22"/>
  <c r="AE53" i="22"/>
  <c r="AE52" i="22"/>
  <c r="AE51" i="22"/>
  <c r="AE50" i="22"/>
  <c r="AE49" i="22"/>
  <c r="AE48" i="22"/>
  <c r="AE47" i="22"/>
  <c r="AE46" i="22"/>
  <c r="AE45" i="22"/>
  <c r="AE44" i="22"/>
  <c r="AE43" i="22"/>
  <c r="AE42" i="22"/>
  <c r="AE41" i="22"/>
  <c r="AE40" i="22"/>
  <c r="AE39" i="22"/>
  <c r="AE38" i="22"/>
  <c r="AE37" i="22"/>
  <c r="AE36" i="22"/>
  <c r="AE35" i="22"/>
  <c r="AE34" i="22"/>
  <c r="AE33" i="22"/>
  <c r="AE32" i="22"/>
  <c r="AE31" i="22"/>
  <c r="AE30" i="22"/>
  <c r="AE29" i="22"/>
  <c r="AE28" i="22"/>
  <c r="AE27" i="22"/>
  <c r="AE26" i="22"/>
  <c r="AE25" i="22"/>
  <c r="AE24" i="22"/>
  <c r="AE23" i="22"/>
  <c r="AE22" i="22"/>
  <c r="AE21" i="22"/>
  <c r="AE20" i="22"/>
  <c r="AE19" i="22"/>
  <c r="AE18" i="22"/>
  <c r="AE17" i="22"/>
  <c r="AE16" i="22"/>
  <c r="AE15" i="22"/>
  <c r="AE14" i="22"/>
  <c r="AE13" i="22"/>
  <c r="AE12" i="22"/>
  <c r="I5" i="21"/>
  <c r="J5" i="21" s="1"/>
  <c r="K5" i="21" s="1"/>
  <c r="L5" i="21" s="1"/>
  <c r="M5" i="21" s="1"/>
  <c r="N5" i="21" s="1"/>
  <c r="O5" i="21" s="1"/>
  <c r="P5" i="21" s="1"/>
  <c r="Q5" i="21" s="1"/>
  <c r="R5" i="21" s="1"/>
  <c r="S5" i="21" s="1"/>
  <c r="T5" i="21" s="1"/>
  <c r="U5" i="21" s="1"/>
  <c r="V5" i="21" s="1"/>
  <c r="W5" i="21" s="1"/>
  <c r="X5" i="21" s="1"/>
  <c r="Y5" i="21" s="1"/>
  <c r="Z5" i="21" s="1"/>
  <c r="AA5" i="21" s="1"/>
  <c r="AB5" i="21" s="1"/>
  <c r="AC5" i="21" s="1"/>
  <c r="AD5" i="21" s="1"/>
  <c r="AE5" i="21" s="1"/>
  <c r="AF5" i="21" s="1"/>
  <c r="AG5" i="21" s="1"/>
  <c r="AH5" i="21" s="1"/>
  <c r="AI5" i="21" s="1"/>
  <c r="AJ5" i="21" s="1"/>
  <c r="AK5" i="21" s="1"/>
  <c r="AL5" i="21" s="1"/>
  <c r="AM5" i="21" s="1"/>
  <c r="AN5" i="21" s="1"/>
  <c r="AO5" i="21" s="1"/>
  <c r="AP5" i="21" s="1"/>
  <c r="AQ5" i="21" s="1"/>
  <c r="AR5" i="21" s="1"/>
  <c r="AS5" i="21" s="1"/>
  <c r="AT5" i="21" s="1"/>
  <c r="AU5" i="21" s="1"/>
  <c r="AV5" i="21" s="1"/>
  <c r="AW5" i="21" s="1"/>
  <c r="AX5" i="21" s="1"/>
  <c r="AY5" i="21" s="1"/>
  <c r="AZ5" i="21" s="1"/>
  <c r="BA5" i="21" s="1"/>
  <c r="BB5" i="21" s="1"/>
  <c r="BC5" i="21" s="1"/>
  <c r="BD5" i="21" s="1"/>
  <c r="BE5" i="21" s="1"/>
  <c r="BF5" i="21" s="1"/>
  <c r="BG5" i="21" s="1"/>
  <c r="BH5" i="21" s="1"/>
  <c r="BI5" i="21" s="1"/>
  <c r="BJ5" i="21" s="1"/>
  <c r="BK5" i="21" s="1"/>
  <c r="C21" i="20"/>
  <c r="C4" i="13"/>
  <c r="D4" i="13" s="1"/>
  <c r="E4" i="13" s="1"/>
  <c r="F4" i="13" s="1"/>
  <c r="G4" i="13" s="1"/>
  <c r="H4" i="13" s="1"/>
  <c r="I4" i="13" s="1"/>
  <c r="J4" i="13" s="1"/>
  <c r="K4" i="13" s="1"/>
  <c r="L4" i="13" s="1"/>
  <c r="M4" i="13" s="1"/>
  <c r="N4" i="13" s="1"/>
  <c r="O4" i="13" s="1"/>
  <c r="P4" i="13" s="1"/>
  <c r="Q4" i="13" s="1"/>
  <c r="R4" i="13" s="1"/>
  <c r="S4" i="13" s="1"/>
  <c r="T4" i="13" s="1"/>
  <c r="U4" i="13" s="1"/>
  <c r="V4" i="13" s="1"/>
  <c r="W4" i="13" s="1"/>
  <c r="X4" i="13" s="1"/>
  <c r="Y4" i="13" s="1"/>
  <c r="Z4" i="13" s="1"/>
  <c r="AA4" i="13" s="1"/>
  <c r="AB4" i="13" s="1"/>
  <c r="AC4" i="13" s="1"/>
  <c r="AD4" i="13" s="1"/>
  <c r="AE4" i="13" s="1"/>
  <c r="AF4" i="13" s="1"/>
  <c r="AG4" i="13" s="1"/>
  <c r="AH4" i="13" s="1"/>
  <c r="AI4" i="13" s="1"/>
  <c r="AJ4" i="13" s="1"/>
  <c r="AK4" i="13" s="1"/>
  <c r="AL4" i="13" s="1"/>
  <c r="AM4" i="13" s="1"/>
  <c r="AN4" i="13" s="1"/>
  <c r="AO4" i="13" s="1"/>
  <c r="AP4" i="13" s="1"/>
  <c r="AQ4" i="13" s="1"/>
  <c r="AR4" i="13" s="1"/>
  <c r="AS4" i="13" s="1"/>
  <c r="AT4" i="13" s="1"/>
  <c r="AU4" i="13" s="1"/>
  <c r="AV4" i="13" s="1"/>
  <c r="AW4" i="13" s="1"/>
  <c r="AX4" i="13" s="1"/>
  <c r="AY4" i="13" s="1"/>
  <c r="AZ4" i="13" s="1"/>
  <c r="BA4" i="13" s="1"/>
  <c r="BB4" i="13" s="1"/>
  <c r="BC4" i="13" s="1"/>
  <c r="BD4" i="13" s="1"/>
  <c r="BE4" i="13" s="1"/>
  <c r="B58" i="14"/>
  <c r="B51" i="14"/>
  <c r="B53" i="14" s="1"/>
  <c r="AQ46" i="14"/>
  <c r="AP46" i="14"/>
  <c r="AO46" i="14"/>
  <c r="AN46" i="14"/>
  <c r="AM46" i="14"/>
  <c r="AL46" i="14"/>
  <c r="AK46" i="14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Q45" i="14"/>
  <c r="AP45" i="14"/>
  <c r="AO45" i="14"/>
  <c r="AN45" i="14"/>
  <c r="AN47" i="14" s="1"/>
  <c r="AM45" i="14"/>
  <c r="AL45" i="14"/>
  <c r="AK45" i="14"/>
  <c r="AJ45" i="14"/>
  <c r="AJ47" i="14" s="1"/>
  <c r="AI45" i="14"/>
  <c r="AH45" i="14"/>
  <c r="AG45" i="14"/>
  <c r="AF45" i="14"/>
  <c r="AF47" i="14" s="1"/>
  <c r="AE45" i="14"/>
  <c r="AD45" i="14"/>
  <c r="AC45" i="14"/>
  <c r="AB45" i="14"/>
  <c r="AB47" i="14" s="1"/>
  <c r="AA45" i="14"/>
  <c r="Z45" i="14"/>
  <c r="Y45" i="14"/>
  <c r="X45" i="14"/>
  <c r="X47" i="14" s="1"/>
  <c r="W45" i="14"/>
  <c r="V45" i="14"/>
  <c r="U45" i="14"/>
  <c r="T45" i="14"/>
  <c r="T47" i="14" s="1"/>
  <c r="S45" i="14"/>
  <c r="R45" i="14"/>
  <c r="Q45" i="14"/>
  <c r="P45" i="14"/>
  <c r="P47" i="14" s="1"/>
  <c r="O45" i="14"/>
  <c r="N45" i="14"/>
  <c r="M45" i="14"/>
  <c r="L45" i="14"/>
  <c r="L47" i="14" s="1"/>
  <c r="K45" i="14"/>
  <c r="J45" i="14"/>
  <c r="I45" i="14"/>
  <c r="H45" i="14"/>
  <c r="H47" i="14" s="1"/>
  <c r="G45" i="14"/>
  <c r="F45" i="14"/>
  <c r="E45" i="14"/>
  <c r="D45" i="14"/>
  <c r="D47" i="14" s="1"/>
  <c r="C45" i="14"/>
  <c r="B45" i="14"/>
  <c r="BF39" i="14"/>
  <c r="BF38" i="14"/>
  <c r="BF37" i="14"/>
  <c r="BF36" i="14"/>
  <c r="BF35" i="14"/>
  <c r="BF34" i="14"/>
  <c r="BF33" i="14"/>
  <c r="BF32" i="14"/>
  <c r="BF31" i="14"/>
  <c r="BF30" i="14"/>
  <c r="BF29" i="14"/>
  <c r="BF28" i="14"/>
  <c r="BF27" i="14"/>
  <c r="BF26" i="14"/>
  <c r="BF25" i="14"/>
  <c r="BF24" i="14"/>
  <c r="BF42" i="14" s="1"/>
  <c r="BF23" i="14"/>
  <c r="BF22" i="14"/>
  <c r="BF21" i="14"/>
  <c r="BF20" i="14"/>
  <c r="BF19" i="14"/>
  <c r="BF18" i="14"/>
  <c r="BF17" i="14"/>
  <c r="BF16" i="14"/>
  <c r="BF15" i="14"/>
  <c r="BF14" i="14"/>
  <c r="BF13" i="14"/>
  <c r="BF12" i="14"/>
  <c r="BF11" i="14"/>
  <c r="BF10" i="14"/>
  <c r="BF9" i="14"/>
  <c r="BF8" i="14"/>
  <c r="BF7" i="14"/>
  <c r="BF6" i="14"/>
  <c r="BF5" i="14"/>
  <c r="C4" i="14"/>
  <c r="D4" i="14" s="1"/>
  <c r="E4" i="14" s="1"/>
  <c r="F4" i="14" s="1"/>
  <c r="G4" i="14" s="1"/>
  <c r="H4" i="14" s="1"/>
  <c r="I4" i="14" s="1"/>
  <c r="J4" i="14" s="1"/>
  <c r="K4" i="14" s="1"/>
  <c r="BE48" i="15"/>
  <c r="BE53" i="15" s="1"/>
  <c r="BD48" i="15"/>
  <c r="BD53" i="15" s="1"/>
  <c r="BC48" i="15"/>
  <c r="BC53" i="15" s="1"/>
  <c r="BB48" i="15"/>
  <c r="BB53" i="15" s="1"/>
  <c r="BA48" i="15"/>
  <c r="BA53" i="15" s="1"/>
  <c r="AZ48" i="15"/>
  <c r="AZ53" i="15" s="1"/>
  <c r="AY48" i="15"/>
  <c r="AY53" i="15" s="1"/>
  <c r="AX48" i="15"/>
  <c r="AX53" i="15" s="1"/>
  <c r="AW48" i="15"/>
  <c r="AW53" i="15" s="1"/>
  <c r="AV48" i="15"/>
  <c r="AV53" i="15" s="1"/>
  <c r="AU48" i="15"/>
  <c r="AU53" i="15" s="1"/>
  <c r="AT48" i="15"/>
  <c r="AT53" i="15" s="1"/>
  <c r="AS48" i="15"/>
  <c r="AS53" i="15" s="1"/>
  <c r="AR48" i="15"/>
  <c r="AR53" i="15" s="1"/>
  <c r="AQ48" i="15"/>
  <c r="AQ53" i="15" s="1"/>
  <c r="AP48" i="15"/>
  <c r="AP53" i="15" s="1"/>
  <c r="AO48" i="15"/>
  <c r="AO53" i="15" s="1"/>
  <c r="AN48" i="15"/>
  <c r="AN53" i="15" s="1"/>
  <c r="AM48" i="15"/>
  <c r="AM53" i="15" s="1"/>
  <c r="AL48" i="15"/>
  <c r="AL53" i="15" s="1"/>
  <c r="AK48" i="15"/>
  <c r="AK53" i="15" s="1"/>
  <c r="AJ48" i="15"/>
  <c r="AJ53" i="15" s="1"/>
  <c r="AI48" i="15"/>
  <c r="AI53" i="15" s="1"/>
  <c r="AH48" i="15"/>
  <c r="AH53" i="15" s="1"/>
  <c r="AG48" i="15"/>
  <c r="AG53" i="15" s="1"/>
  <c r="AF48" i="15"/>
  <c r="AF53" i="15" s="1"/>
  <c r="AE48" i="15"/>
  <c r="AE53" i="15" s="1"/>
  <c r="AD48" i="15"/>
  <c r="AD53" i="15" s="1"/>
  <c r="AC48" i="15"/>
  <c r="AC53" i="15" s="1"/>
  <c r="AB48" i="15"/>
  <c r="AB53" i="15" s="1"/>
  <c r="AA48" i="15"/>
  <c r="AA53" i="15" s="1"/>
  <c r="Z48" i="15"/>
  <c r="Z53" i="15" s="1"/>
  <c r="Y48" i="15"/>
  <c r="Y53" i="15" s="1"/>
  <c r="X48" i="15"/>
  <c r="X53" i="15" s="1"/>
  <c r="W48" i="15"/>
  <c r="W53" i="15" s="1"/>
  <c r="V48" i="15"/>
  <c r="V53" i="15" s="1"/>
  <c r="U48" i="15"/>
  <c r="U53" i="15" s="1"/>
  <c r="T48" i="15"/>
  <c r="T53" i="15" s="1"/>
  <c r="S48" i="15"/>
  <c r="S53" i="15" s="1"/>
  <c r="R48" i="15"/>
  <c r="R53" i="15" s="1"/>
  <c r="Q48" i="15"/>
  <c r="Q53" i="15" s="1"/>
  <c r="P48" i="15"/>
  <c r="P53" i="15" s="1"/>
  <c r="O48" i="15"/>
  <c r="O53" i="15" s="1"/>
  <c r="N48" i="15"/>
  <c r="N53" i="15" s="1"/>
  <c r="M48" i="15"/>
  <c r="M53" i="15" s="1"/>
  <c r="L48" i="15"/>
  <c r="L53" i="15" s="1"/>
  <c r="K48" i="15"/>
  <c r="K53" i="15" s="1"/>
  <c r="J48" i="15"/>
  <c r="J53" i="15" s="1"/>
  <c r="I48" i="15"/>
  <c r="I53" i="15" s="1"/>
  <c r="H48" i="15"/>
  <c r="H53" i="15" s="1"/>
  <c r="G48" i="15"/>
  <c r="G53" i="15" s="1"/>
  <c r="F48" i="15"/>
  <c r="F53" i="15" s="1"/>
  <c r="E48" i="15"/>
  <c r="E53" i="15" s="1"/>
  <c r="D48" i="15"/>
  <c r="D53" i="15" s="1"/>
  <c r="C48" i="15"/>
  <c r="C53" i="15" s="1"/>
  <c r="B48" i="15"/>
  <c r="B53" i="15" s="1"/>
  <c r="B43" i="15"/>
  <c r="B54" i="14" s="1"/>
  <c r="C4" i="15"/>
  <c r="D4" i="15" s="1"/>
  <c r="E4" i="15" s="1"/>
  <c r="F4" i="15" s="1"/>
  <c r="G4" i="15" s="1"/>
  <c r="H4" i="15" s="1"/>
  <c r="I4" i="15" s="1"/>
  <c r="J4" i="15" s="1"/>
  <c r="K4" i="15" s="1"/>
  <c r="L4" i="15" s="1"/>
  <c r="M4" i="15" s="1"/>
  <c r="N4" i="15" s="1"/>
  <c r="O4" i="15" s="1"/>
  <c r="P4" i="15" s="1"/>
  <c r="Q4" i="15" s="1"/>
  <c r="R4" i="15" s="1"/>
  <c r="S4" i="15" s="1"/>
  <c r="T4" i="15" s="1"/>
  <c r="U4" i="15" s="1"/>
  <c r="V4" i="15" s="1"/>
  <c r="W4" i="15" s="1"/>
  <c r="X4" i="15" s="1"/>
  <c r="Y4" i="15" s="1"/>
  <c r="Z4" i="15" s="1"/>
  <c r="AA4" i="15" s="1"/>
  <c r="AB4" i="15" s="1"/>
  <c r="AC4" i="15" s="1"/>
  <c r="AD4" i="15" s="1"/>
  <c r="AE4" i="15" s="1"/>
  <c r="AF4" i="15" s="1"/>
  <c r="AG4" i="15" s="1"/>
  <c r="AH4" i="15" s="1"/>
  <c r="AI4" i="15" s="1"/>
  <c r="AJ4" i="15" s="1"/>
  <c r="AK4" i="15" s="1"/>
  <c r="AL4" i="15" s="1"/>
  <c r="AM4" i="15" s="1"/>
  <c r="AN4" i="15" s="1"/>
  <c r="AO4" i="15" s="1"/>
  <c r="AP4" i="15" s="1"/>
  <c r="AQ4" i="15" s="1"/>
  <c r="AR4" i="15" s="1"/>
  <c r="AS4" i="15" s="1"/>
  <c r="AT4" i="15" s="1"/>
  <c r="AU4" i="15" s="1"/>
  <c r="AV4" i="15" s="1"/>
  <c r="AW4" i="15" s="1"/>
  <c r="AX4" i="15" s="1"/>
  <c r="AY4" i="15" s="1"/>
  <c r="AZ4" i="15" s="1"/>
  <c r="BA4" i="15" s="1"/>
  <c r="BB4" i="15" s="1"/>
  <c r="BC4" i="15" s="1"/>
  <c r="BD4" i="15" s="1"/>
  <c r="BE4" i="15" s="1"/>
  <c r="C1" i="15"/>
  <c r="C4" i="16"/>
  <c r="D4" i="16" s="1"/>
  <c r="E4" i="16" s="1"/>
  <c r="F4" i="16" s="1"/>
  <c r="G4" i="16" s="1"/>
  <c r="H4" i="16" s="1"/>
  <c r="I4" i="16" s="1"/>
  <c r="J4" i="16" s="1"/>
  <c r="K4" i="16" s="1"/>
  <c r="L4" i="16" s="1"/>
  <c r="M4" i="16" s="1"/>
  <c r="N4" i="16" s="1"/>
  <c r="O4" i="16" s="1"/>
  <c r="P4" i="16" s="1"/>
  <c r="Q4" i="16" s="1"/>
  <c r="R4" i="16" s="1"/>
  <c r="S4" i="16" s="1"/>
  <c r="T4" i="16" s="1"/>
  <c r="U4" i="16" s="1"/>
  <c r="V4" i="16" s="1"/>
  <c r="W4" i="16" s="1"/>
  <c r="X4" i="16" s="1"/>
  <c r="Y4" i="16" s="1"/>
  <c r="Z4" i="16" s="1"/>
  <c r="AA4" i="16" s="1"/>
  <c r="AB4" i="16" s="1"/>
  <c r="AC4" i="16" s="1"/>
  <c r="AD4" i="16" s="1"/>
  <c r="AE4" i="16" s="1"/>
  <c r="AF4" i="16" s="1"/>
  <c r="AG4" i="16" s="1"/>
  <c r="AH4" i="16" s="1"/>
  <c r="AI4" i="16" s="1"/>
  <c r="AJ4" i="16" s="1"/>
  <c r="AK4" i="16" s="1"/>
  <c r="AL4" i="16" s="1"/>
  <c r="AM4" i="16" s="1"/>
  <c r="AN4" i="16" s="1"/>
  <c r="AO4" i="16" s="1"/>
  <c r="AP4" i="16" s="1"/>
  <c r="AQ4" i="16" s="1"/>
  <c r="AR4" i="16" s="1"/>
  <c r="AS4" i="16" s="1"/>
  <c r="AT4" i="16" s="1"/>
  <c r="AU4" i="16" s="1"/>
  <c r="AV4" i="16" s="1"/>
  <c r="AW4" i="16" s="1"/>
  <c r="AX4" i="16" s="1"/>
  <c r="AY4" i="16" s="1"/>
  <c r="AZ4" i="16" s="1"/>
  <c r="BA4" i="16" s="1"/>
  <c r="BB4" i="16" s="1"/>
  <c r="BC4" i="16" s="1"/>
  <c r="BD4" i="16" s="1"/>
  <c r="BE4" i="16" s="1"/>
  <c r="BE53" i="17"/>
  <c r="BD53" i="17"/>
  <c r="BC53" i="17"/>
  <c r="BB53" i="17"/>
  <c r="BA53" i="17"/>
  <c r="AZ53" i="17"/>
  <c r="AY53" i="17"/>
  <c r="AX53" i="17"/>
  <c r="AW53" i="17"/>
  <c r="AV53" i="17"/>
  <c r="AU53" i="17"/>
  <c r="AT53" i="17"/>
  <c r="AS53" i="17"/>
  <c r="AR53" i="17"/>
  <c r="AQ53" i="17"/>
  <c r="AP53" i="17"/>
  <c r="AO53" i="17"/>
  <c r="AN53" i="17"/>
  <c r="AM53" i="17"/>
  <c r="AL53" i="17"/>
  <c r="AK53" i="17"/>
  <c r="AJ53" i="17"/>
  <c r="AI53" i="17"/>
  <c r="AH53" i="17"/>
  <c r="AG53" i="17"/>
  <c r="AF53" i="17"/>
  <c r="AE53" i="17"/>
  <c r="AD53" i="17"/>
  <c r="AC53" i="17"/>
  <c r="AB53" i="17"/>
  <c r="AA53" i="17"/>
  <c r="Z53" i="17"/>
  <c r="Y53" i="17"/>
  <c r="X53" i="17"/>
  <c r="W53" i="17"/>
  <c r="V53" i="17"/>
  <c r="U53" i="17"/>
  <c r="T53" i="17"/>
  <c r="S53" i="17"/>
  <c r="R53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B53" i="17"/>
  <c r="BE54" i="17"/>
  <c r="BD54" i="17"/>
  <c r="BC54" i="17"/>
  <c r="BB54" i="17"/>
  <c r="BA54" i="17"/>
  <c r="AZ54" i="17"/>
  <c r="AY54" i="17"/>
  <c r="AX54" i="17"/>
  <c r="AW54" i="17"/>
  <c r="AV54" i="17"/>
  <c r="AU54" i="17"/>
  <c r="AT54" i="17"/>
  <c r="AS54" i="17"/>
  <c r="AR54" i="17"/>
  <c r="AQ54" i="17"/>
  <c r="AP54" i="17"/>
  <c r="AO54" i="17"/>
  <c r="AN54" i="17"/>
  <c r="AM54" i="17"/>
  <c r="AL54" i="17"/>
  <c r="AK54" i="17"/>
  <c r="AJ54" i="17"/>
  <c r="AI54" i="17"/>
  <c r="AH54" i="17"/>
  <c r="AG54" i="17"/>
  <c r="AF54" i="17"/>
  <c r="AE54" i="17"/>
  <c r="AD54" i="17"/>
  <c r="AC54" i="17"/>
  <c r="AB54" i="17"/>
  <c r="AA54" i="17"/>
  <c r="Z54" i="17"/>
  <c r="Y54" i="17"/>
  <c r="X54" i="17"/>
  <c r="W54" i="17"/>
  <c r="V54" i="17"/>
  <c r="U54" i="17"/>
  <c r="T54" i="17"/>
  <c r="S54" i="17"/>
  <c r="R54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B51" i="17"/>
  <c r="B54" i="17" s="1"/>
  <c r="B41" i="17"/>
  <c r="B43" i="17" s="1"/>
  <c r="L921" i="10" s="1"/>
  <c r="C4" i="17"/>
  <c r="D4" i="17" s="1"/>
  <c r="E4" i="17" s="1"/>
  <c r="F4" i="17" s="1"/>
  <c r="G4" i="17" s="1"/>
  <c r="H4" i="17" s="1"/>
  <c r="I4" i="17" s="1"/>
  <c r="J4" i="17" s="1"/>
  <c r="K4" i="17" s="1"/>
  <c r="L4" i="17" s="1"/>
  <c r="M4" i="17" s="1"/>
  <c r="N4" i="17" s="1"/>
  <c r="O4" i="17" s="1"/>
  <c r="P4" i="17" s="1"/>
  <c r="Q4" i="17" s="1"/>
  <c r="R4" i="17" s="1"/>
  <c r="S4" i="17" s="1"/>
  <c r="T4" i="17" s="1"/>
  <c r="U4" i="17" s="1"/>
  <c r="V4" i="17" s="1"/>
  <c r="W4" i="17" s="1"/>
  <c r="X4" i="17" s="1"/>
  <c r="Y4" i="17" s="1"/>
  <c r="Z4" i="17" s="1"/>
  <c r="AA4" i="17" s="1"/>
  <c r="AB4" i="17" s="1"/>
  <c r="AC4" i="17" s="1"/>
  <c r="AD4" i="17" s="1"/>
  <c r="AE4" i="17" s="1"/>
  <c r="AF4" i="17" s="1"/>
  <c r="AG4" i="17" s="1"/>
  <c r="AH4" i="17" s="1"/>
  <c r="AI4" i="17" s="1"/>
  <c r="AJ4" i="17" s="1"/>
  <c r="AK4" i="17" s="1"/>
  <c r="AL4" i="17" s="1"/>
  <c r="AM4" i="17" s="1"/>
  <c r="AN4" i="17" s="1"/>
  <c r="AO4" i="17" s="1"/>
  <c r="AP4" i="17" s="1"/>
  <c r="AQ4" i="17" s="1"/>
  <c r="AR4" i="17" s="1"/>
  <c r="AS4" i="17" s="1"/>
  <c r="AT4" i="17" s="1"/>
  <c r="AU4" i="17" s="1"/>
  <c r="AV4" i="17" s="1"/>
  <c r="AW4" i="17" s="1"/>
  <c r="AX4" i="17" s="1"/>
  <c r="AY4" i="17" s="1"/>
  <c r="AZ4" i="17" s="1"/>
  <c r="BA4" i="17" s="1"/>
  <c r="BB4" i="17" s="1"/>
  <c r="BC4" i="17" s="1"/>
  <c r="BD4" i="17" s="1"/>
  <c r="BE4" i="17" s="1"/>
  <c r="B65" i="12"/>
  <c r="B64" i="12"/>
  <c r="B67" i="12" s="1"/>
  <c r="BE60" i="12"/>
  <c r="BE62" i="12" s="1"/>
  <c r="BD60" i="12"/>
  <c r="BD62" i="12" s="1"/>
  <c r="BC60" i="12"/>
  <c r="BC62" i="12" s="1"/>
  <c r="BB60" i="12"/>
  <c r="BB62" i="12" s="1"/>
  <c r="BA60" i="12"/>
  <c r="BA62" i="12" s="1"/>
  <c r="AZ60" i="12"/>
  <c r="AZ62" i="12" s="1"/>
  <c r="AY60" i="12"/>
  <c r="AY62" i="12" s="1"/>
  <c r="AX60" i="12"/>
  <c r="AX62" i="12" s="1"/>
  <c r="AW60" i="12"/>
  <c r="AW62" i="12" s="1"/>
  <c r="AV60" i="12"/>
  <c r="AV62" i="12" s="1"/>
  <c r="AU60" i="12"/>
  <c r="AU62" i="12" s="1"/>
  <c r="AT60" i="12"/>
  <c r="AT62" i="12" s="1"/>
  <c r="AS60" i="12"/>
  <c r="AS62" i="12" s="1"/>
  <c r="AR60" i="12"/>
  <c r="AR62" i="12" s="1"/>
  <c r="AQ60" i="12"/>
  <c r="AQ62" i="12" s="1"/>
  <c r="AP60" i="12"/>
  <c r="AP62" i="12" s="1"/>
  <c r="AO60" i="12"/>
  <c r="AO62" i="12" s="1"/>
  <c r="AN60" i="12"/>
  <c r="AN62" i="12" s="1"/>
  <c r="AM60" i="12"/>
  <c r="AM62" i="12" s="1"/>
  <c r="AL60" i="12"/>
  <c r="AL62" i="12" s="1"/>
  <c r="AK60" i="12"/>
  <c r="AK62" i="12" s="1"/>
  <c r="AJ60" i="12"/>
  <c r="AJ62" i="12" s="1"/>
  <c r="AI60" i="12"/>
  <c r="AI62" i="12" s="1"/>
  <c r="AH60" i="12"/>
  <c r="AH62" i="12" s="1"/>
  <c r="AG60" i="12"/>
  <c r="AG62" i="12" s="1"/>
  <c r="AF60" i="12"/>
  <c r="AF62" i="12" s="1"/>
  <c r="AE60" i="12"/>
  <c r="AE62" i="12" s="1"/>
  <c r="AD60" i="12"/>
  <c r="AD62" i="12" s="1"/>
  <c r="AC60" i="12"/>
  <c r="AC62" i="12" s="1"/>
  <c r="AB60" i="12"/>
  <c r="AB62" i="12" s="1"/>
  <c r="AA60" i="12"/>
  <c r="AA62" i="12" s="1"/>
  <c r="Z60" i="12"/>
  <c r="Z62" i="12" s="1"/>
  <c r="Y60" i="12"/>
  <c r="Y62" i="12" s="1"/>
  <c r="X60" i="12"/>
  <c r="X62" i="12" s="1"/>
  <c r="W60" i="12"/>
  <c r="W62" i="12" s="1"/>
  <c r="V60" i="12"/>
  <c r="V62" i="12" s="1"/>
  <c r="U60" i="12"/>
  <c r="U62" i="12" s="1"/>
  <c r="T60" i="12"/>
  <c r="T62" i="12" s="1"/>
  <c r="S60" i="12"/>
  <c r="S62" i="12" s="1"/>
  <c r="R60" i="12"/>
  <c r="R62" i="12" s="1"/>
  <c r="Q60" i="12"/>
  <c r="Q62" i="12" s="1"/>
  <c r="P60" i="12"/>
  <c r="P62" i="12" s="1"/>
  <c r="O60" i="12"/>
  <c r="O62" i="12" s="1"/>
  <c r="N60" i="12"/>
  <c r="N62" i="12" s="1"/>
  <c r="M60" i="12"/>
  <c r="M62" i="12" s="1"/>
  <c r="L60" i="12"/>
  <c r="L62" i="12" s="1"/>
  <c r="K60" i="12"/>
  <c r="K62" i="12" s="1"/>
  <c r="J60" i="12"/>
  <c r="J62" i="12" s="1"/>
  <c r="I60" i="12"/>
  <c r="I62" i="12" s="1"/>
  <c r="H60" i="12"/>
  <c r="H62" i="12" s="1"/>
  <c r="G60" i="12"/>
  <c r="G62" i="12" s="1"/>
  <c r="F60" i="12"/>
  <c r="F62" i="12" s="1"/>
  <c r="E60" i="12"/>
  <c r="E62" i="12" s="1"/>
  <c r="D60" i="12"/>
  <c r="D62" i="12" s="1"/>
  <c r="C60" i="12"/>
  <c r="C62" i="12" s="1"/>
  <c r="B60" i="12"/>
  <c r="B62" i="12" s="1"/>
  <c r="BE49" i="12"/>
  <c r="BE52" i="12" s="1"/>
  <c r="BE54" i="12" s="1"/>
  <c r="BD49" i="12"/>
  <c r="BD52" i="12" s="1"/>
  <c r="BD54" i="12" s="1"/>
  <c r="BC49" i="12"/>
  <c r="BC52" i="12" s="1"/>
  <c r="BC54" i="12" s="1"/>
  <c r="BB49" i="12"/>
  <c r="BB52" i="12" s="1"/>
  <c r="BB54" i="12" s="1"/>
  <c r="BA49" i="12"/>
  <c r="BA52" i="12" s="1"/>
  <c r="BA54" i="12" s="1"/>
  <c r="AZ49" i="12"/>
  <c r="AZ52" i="12" s="1"/>
  <c r="AZ54" i="12" s="1"/>
  <c r="AY49" i="12"/>
  <c r="AY52" i="12" s="1"/>
  <c r="AY54" i="12" s="1"/>
  <c r="AX49" i="12"/>
  <c r="AX52" i="12" s="1"/>
  <c r="AX54" i="12" s="1"/>
  <c r="AW49" i="12"/>
  <c r="AW52" i="12" s="1"/>
  <c r="AW54" i="12" s="1"/>
  <c r="AV49" i="12"/>
  <c r="AV52" i="12" s="1"/>
  <c r="AV54" i="12" s="1"/>
  <c r="AU49" i="12"/>
  <c r="AU52" i="12" s="1"/>
  <c r="AU54" i="12" s="1"/>
  <c r="AT49" i="12"/>
  <c r="AT52" i="12" s="1"/>
  <c r="AT54" i="12" s="1"/>
  <c r="AS49" i="12"/>
  <c r="AS52" i="12" s="1"/>
  <c r="AS54" i="12" s="1"/>
  <c r="AR49" i="12"/>
  <c r="AR52" i="12" s="1"/>
  <c r="AR54" i="12" s="1"/>
  <c r="AQ49" i="12"/>
  <c r="AQ52" i="12" s="1"/>
  <c r="AQ54" i="12" s="1"/>
  <c r="AP49" i="12"/>
  <c r="AP52" i="12" s="1"/>
  <c r="AP54" i="12" s="1"/>
  <c r="AO49" i="12"/>
  <c r="AO52" i="12" s="1"/>
  <c r="AO54" i="12" s="1"/>
  <c r="AN49" i="12"/>
  <c r="AN52" i="12" s="1"/>
  <c r="AN54" i="12" s="1"/>
  <c r="AM49" i="12"/>
  <c r="AM52" i="12" s="1"/>
  <c r="AM54" i="12" s="1"/>
  <c r="AL49" i="12"/>
  <c r="AL52" i="12" s="1"/>
  <c r="AL54" i="12" s="1"/>
  <c r="AK49" i="12"/>
  <c r="AK52" i="12" s="1"/>
  <c r="AK54" i="12" s="1"/>
  <c r="AJ49" i="12"/>
  <c r="AJ52" i="12" s="1"/>
  <c r="AJ54" i="12" s="1"/>
  <c r="AI49" i="12"/>
  <c r="AI52" i="12" s="1"/>
  <c r="AI54" i="12" s="1"/>
  <c r="AH49" i="12"/>
  <c r="AH52" i="12" s="1"/>
  <c r="AH54" i="12" s="1"/>
  <c r="AG49" i="12"/>
  <c r="AG52" i="12" s="1"/>
  <c r="AG54" i="12" s="1"/>
  <c r="AF49" i="12"/>
  <c r="AF52" i="12" s="1"/>
  <c r="AF54" i="12" s="1"/>
  <c r="AE49" i="12"/>
  <c r="AE52" i="12" s="1"/>
  <c r="AE54" i="12" s="1"/>
  <c r="AD49" i="12"/>
  <c r="AD52" i="12" s="1"/>
  <c r="AD54" i="12" s="1"/>
  <c r="AC49" i="12"/>
  <c r="AC52" i="12" s="1"/>
  <c r="AC54" i="12" s="1"/>
  <c r="AB49" i="12"/>
  <c r="AB52" i="12" s="1"/>
  <c r="AB54" i="12" s="1"/>
  <c r="AA49" i="12"/>
  <c r="AA52" i="12" s="1"/>
  <c r="AA54" i="12" s="1"/>
  <c r="Z49" i="12"/>
  <c r="Z52" i="12" s="1"/>
  <c r="Z54" i="12" s="1"/>
  <c r="Y49" i="12"/>
  <c r="Y52" i="12" s="1"/>
  <c r="Y54" i="12" s="1"/>
  <c r="X49" i="12"/>
  <c r="X52" i="12" s="1"/>
  <c r="X54" i="12" s="1"/>
  <c r="W49" i="12"/>
  <c r="W52" i="12" s="1"/>
  <c r="W54" i="12" s="1"/>
  <c r="V49" i="12"/>
  <c r="V52" i="12" s="1"/>
  <c r="V54" i="12" s="1"/>
  <c r="U49" i="12"/>
  <c r="U52" i="12" s="1"/>
  <c r="U54" i="12" s="1"/>
  <c r="T49" i="12"/>
  <c r="T52" i="12" s="1"/>
  <c r="T54" i="12" s="1"/>
  <c r="S49" i="12"/>
  <c r="S52" i="12" s="1"/>
  <c r="S54" i="12" s="1"/>
  <c r="R49" i="12"/>
  <c r="R52" i="12" s="1"/>
  <c r="R54" i="12" s="1"/>
  <c r="Q49" i="12"/>
  <c r="Q52" i="12" s="1"/>
  <c r="Q54" i="12" s="1"/>
  <c r="P49" i="12"/>
  <c r="P52" i="12" s="1"/>
  <c r="P54" i="12" s="1"/>
  <c r="O49" i="12"/>
  <c r="O52" i="12" s="1"/>
  <c r="O54" i="12" s="1"/>
  <c r="N49" i="12"/>
  <c r="N52" i="12" s="1"/>
  <c r="N54" i="12" s="1"/>
  <c r="M49" i="12"/>
  <c r="M52" i="12" s="1"/>
  <c r="M54" i="12" s="1"/>
  <c r="L49" i="12"/>
  <c r="L52" i="12" s="1"/>
  <c r="L54" i="12" s="1"/>
  <c r="K49" i="12"/>
  <c r="K52" i="12" s="1"/>
  <c r="K54" i="12" s="1"/>
  <c r="J49" i="12"/>
  <c r="J52" i="12" s="1"/>
  <c r="J54" i="12" s="1"/>
  <c r="I49" i="12"/>
  <c r="I52" i="12" s="1"/>
  <c r="I54" i="12" s="1"/>
  <c r="H49" i="12"/>
  <c r="H52" i="12" s="1"/>
  <c r="H54" i="12" s="1"/>
  <c r="G49" i="12"/>
  <c r="G52" i="12" s="1"/>
  <c r="G54" i="12" s="1"/>
  <c r="F49" i="12"/>
  <c r="F52" i="12" s="1"/>
  <c r="F54" i="12" s="1"/>
  <c r="E49" i="12"/>
  <c r="E52" i="12" s="1"/>
  <c r="E54" i="12" s="1"/>
  <c r="D49" i="12"/>
  <c r="D52" i="12" s="1"/>
  <c r="D54" i="12" s="1"/>
  <c r="C49" i="12"/>
  <c r="C52" i="12" s="1"/>
  <c r="C54" i="12" s="1"/>
  <c r="B49" i="12"/>
  <c r="B52" i="12" s="1"/>
  <c r="B54" i="12" s="1"/>
  <c r="B42" i="12"/>
  <c r="B41" i="12"/>
  <c r="C4" i="12"/>
  <c r="D4" i="12" s="1"/>
  <c r="E4" i="12" s="1"/>
  <c r="F4" i="12" s="1"/>
  <c r="G4" i="12" s="1"/>
  <c r="H4" i="12" s="1"/>
  <c r="I4" i="12" s="1"/>
  <c r="J4" i="12" s="1"/>
  <c r="K4" i="12" s="1"/>
  <c r="L4" i="12" s="1"/>
  <c r="M4" i="12" s="1"/>
  <c r="N4" i="12" s="1"/>
  <c r="O4" i="12" s="1"/>
  <c r="P4" i="12" s="1"/>
  <c r="Q4" i="12" s="1"/>
  <c r="R4" i="12" s="1"/>
  <c r="S4" i="12" s="1"/>
  <c r="T4" i="12" s="1"/>
  <c r="U4" i="12" s="1"/>
  <c r="V4" i="12" s="1"/>
  <c r="W4" i="12" s="1"/>
  <c r="X4" i="12" s="1"/>
  <c r="Y4" i="12" s="1"/>
  <c r="Z4" i="12" s="1"/>
  <c r="AA4" i="12" s="1"/>
  <c r="AB4" i="12" s="1"/>
  <c r="AC4" i="12" s="1"/>
  <c r="AD4" i="12" s="1"/>
  <c r="AE4" i="12" s="1"/>
  <c r="AF4" i="12" s="1"/>
  <c r="AG4" i="12" s="1"/>
  <c r="AH4" i="12" s="1"/>
  <c r="AI4" i="12" s="1"/>
  <c r="AJ4" i="12" s="1"/>
  <c r="AK4" i="12" s="1"/>
  <c r="AL4" i="12" s="1"/>
  <c r="AM4" i="12" s="1"/>
  <c r="AN4" i="12" s="1"/>
  <c r="AO4" i="12" s="1"/>
  <c r="AP4" i="12" s="1"/>
  <c r="AQ4" i="12" s="1"/>
  <c r="AR4" i="12" s="1"/>
  <c r="AS4" i="12" s="1"/>
  <c r="AT4" i="12" s="1"/>
  <c r="AU4" i="12" s="1"/>
  <c r="AV4" i="12" s="1"/>
  <c r="AW4" i="12" s="1"/>
  <c r="AX4" i="12" s="1"/>
  <c r="AY4" i="12" s="1"/>
  <c r="AZ4" i="12" s="1"/>
  <c r="BA4" i="12" s="1"/>
  <c r="BB4" i="12" s="1"/>
  <c r="BC4" i="12" s="1"/>
  <c r="BD4" i="12" s="1"/>
  <c r="BE4" i="12" s="1"/>
  <c r="E67" i="12" l="1"/>
  <c r="M67" i="12"/>
  <c r="U67" i="12"/>
  <c r="AC67" i="12"/>
  <c r="AK67" i="12"/>
  <c r="AS67" i="12"/>
  <c r="BE67" i="12"/>
  <c r="E47" i="14"/>
  <c r="I47" i="14"/>
  <c r="M47" i="14"/>
  <c r="Q47" i="14"/>
  <c r="U47" i="14"/>
  <c r="Y47" i="14"/>
  <c r="AC47" i="14"/>
  <c r="AG47" i="14"/>
  <c r="AK47" i="14"/>
  <c r="AO47" i="14"/>
  <c r="I57" i="14"/>
  <c r="Q57" i="14"/>
  <c r="U57" i="14"/>
  <c r="Y57" i="14"/>
  <c r="AC57" i="14"/>
  <c r="AG57" i="14"/>
  <c r="AK57" i="14"/>
  <c r="AO57" i="14"/>
  <c r="AB55" i="14"/>
  <c r="AL885" i="10" s="1"/>
  <c r="I67" i="12"/>
  <c r="Q67" i="12"/>
  <c r="Y67" i="12"/>
  <c r="AG67" i="12"/>
  <c r="AO67" i="12"/>
  <c r="AW67" i="12"/>
  <c r="BA67" i="12"/>
  <c r="L4" i="14"/>
  <c r="K42" i="14"/>
  <c r="F53" i="14"/>
  <c r="J53" i="14"/>
  <c r="N53" i="14"/>
  <c r="R53" i="14"/>
  <c r="V53" i="14"/>
  <c r="V55" i="14" s="1"/>
  <c r="AF885" i="10" s="1"/>
  <c r="Z53" i="14"/>
  <c r="Z55" i="14" s="1"/>
  <c r="AJ885" i="10" s="1"/>
  <c r="AD53" i="14"/>
  <c r="AD55" i="14" s="1"/>
  <c r="AN885" i="10" s="1"/>
  <c r="AH53" i="14"/>
  <c r="AH55" i="14" s="1"/>
  <c r="AR885" i="10" s="1"/>
  <c r="AL53" i="14"/>
  <c r="AL55" i="14" s="1"/>
  <c r="AV885" i="10" s="1"/>
  <c r="AP53" i="14"/>
  <c r="AP55" i="14" s="1"/>
  <c r="AZ885" i="10" s="1"/>
  <c r="E54" i="14"/>
  <c r="E57" i="14" s="1"/>
  <c r="M54" i="14"/>
  <c r="M57" i="14" s="1"/>
  <c r="T54" i="14"/>
  <c r="T55" i="14" s="1"/>
  <c r="AD885" i="10" s="1"/>
  <c r="X54" i="14"/>
  <c r="X57" i="14" s="1"/>
  <c r="X59" i="14" s="1"/>
  <c r="AB54" i="14"/>
  <c r="AF54" i="14"/>
  <c r="AF55" i="14" s="1"/>
  <c r="AP885" i="10" s="1"/>
  <c r="AJ54" i="14"/>
  <c r="AJ55" i="14" s="1"/>
  <c r="AT885" i="10" s="1"/>
  <c r="AN54" i="14"/>
  <c r="AN57" i="14" s="1"/>
  <c r="AN59" i="14" s="1"/>
  <c r="C67" i="12"/>
  <c r="G67" i="12"/>
  <c r="K67" i="12"/>
  <c r="O67" i="12"/>
  <c r="S67" i="12"/>
  <c r="W67" i="12"/>
  <c r="AA67" i="12"/>
  <c r="AE67" i="12"/>
  <c r="AI67" i="12"/>
  <c r="AM67" i="12"/>
  <c r="AQ67" i="12"/>
  <c r="AU67" i="12"/>
  <c r="AY67" i="12"/>
  <c r="BC67" i="12"/>
  <c r="C53" i="14"/>
  <c r="C55" i="14" s="1"/>
  <c r="M885" i="10" s="1"/>
  <c r="G53" i="14"/>
  <c r="G55" i="14" s="1"/>
  <c r="Q885" i="10" s="1"/>
  <c r="K53" i="14"/>
  <c r="K55" i="14" s="1"/>
  <c r="U885" i="10" s="1"/>
  <c r="O53" i="14"/>
  <c r="O55" i="14" s="1"/>
  <c r="Y885" i="10" s="1"/>
  <c r="S53" i="14"/>
  <c r="S55" i="14" s="1"/>
  <c r="AC885" i="10" s="1"/>
  <c r="W53" i="14"/>
  <c r="W55" i="14" s="1"/>
  <c r="AG885" i="10" s="1"/>
  <c r="AA53" i="14"/>
  <c r="AA55" i="14" s="1"/>
  <c r="AK885" i="10" s="1"/>
  <c r="AE53" i="14"/>
  <c r="AE55" i="14" s="1"/>
  <c r="AO885" i="10" s="1"/>
  <c r="AI53" i="14"/>
  <c r="AI55" i="14" s="1"/>
  <c r="AS885" i="10" s="1"/>
  <c r="AM53" i="14"/>
  <c r="AM55" i="14" s="1"/>
  <c r="AW885" i="10" s="1"/>
  <c r="AQ53" i="14"/>
  <c r="AQ55" i="14" s="1"/>
  <c r="BA885" i="10" s="1"/>
  <c r="B47" i="14"/>
  <c r="F47" i="14"/>
  <c r="J47" i="14"/>
  <c r="N47" i="14"/>
  <c r="R47" i="14"/>
  <c r="V47" i="14"/>
  <c r="Z47" i="14"/>
  <c r="AD47" i="14"/>
  <c r="AH47" i="14"/>
  <c r="AL47" i="14"/>
  <c r="AP47" i="14"/>
  <c r="I27" i="20"/>
  <c r="N951" i="10"/>
  <c r="I33" i="26" s="1"/>
  <c r="M27" i="20"/>
  <c r="R951" i="10"/>
  <c r="M33" i="26" s="1"/>
  <c r="Q27" i="20"/>
  <c r="V951" i="10"/>
  <c r="Q33" i="26" s="1"/>
  <c r="U27" i="20"/>
  <c r="Z951" i="10"/>
  <c r="U33" i="26" s="1"/>
  <c r="Y27" i="20"/>
  <c r="AD951" i="10"/>
  <c r="Y33" i="26" s="1"/>
  <c r="AC27" i="20"/>
  <c r="AH951" i="10"/>
  <c r="AC33" i="26" s="1"/>
  <c r="AG27" i="20"/>
  <c r="AL951" i="10"/>
  <c r="AG33" i="26" s="1"/>
  <c r="AK27" i="20"/>
  <c r="AP951" i="10"/>
  <c r="AK33" i="26" s="1"/>
  <c r="AO27" i="20"/>
  <c r="AT951" i="10"/>
  <c r="AO33" i="26" s="1"/>
  <c r="AS27" i="20"/>
  <c r="AX951" i="10"/>
  <c r="AS33" i="26" s="1"/>
  <c r="AW27" i="20"/>
  <c r="BB951" i="10"/>
  <c r="AW33" i="26" s="1"/>
  <c r="BA27" i="20"/>
  <c r="BF951" i="10"/>
  <c r="BA33" i="26" s="1"/>
  <c r="BE27" i="20"/>
  <c r="BJ951" i="10"/>
  <c r="BE33" i="26" s="1"/>
  <c r="BI27" i="20"/>
  <c r="BN951" i="10"/>
  <c r="BI33" i="26" s="1"/>
  <c r="J27" i="20"/>
  <c r="O951" i="10"/>
  <c r="J33" i="26" s="1"/>
  <c r="N27" i="20"/>
  <c r="S951" i="10"/>
  <c r="N33" i="26" s="1"/>
  <c r="R27" i="20"/>
  <c r="W951" i="10"/>
  <c r="R33" i="26" s="1"/>
  <c r="V27" i="20"/>
  <c r="AA951" i="10"/>
  <c r="V33" i="26" s="1"/>
  <c r="Z27" i="20"/>
  <c r="AE951" i="10"/>
  <c r="Z33" i="26" s="1"/>
  <c r="AD27" i="20"/>
  <c r="AI951" i="10"/>
  <c r="AD33" i="26" s="1"/>
  <c r="AH27" i="20"/>
  <c r="AM951" i="10"/>
  <c r="AH33" i="26" s="1"/>
  <c r="AL27" i="20"/>
  <c r="AQ951" i="10"/>
  <c r="AL33" i="26" s="1"/>
  <c r="AP27" i="20"/>
  <c r="AU951" i="10"/>
  <c r="AP33" i="26" s="1"/>
  <c r="AT27" i="20"/>
  <c r="AY951" i="10"/>
  <c r="AT33" i="26" s="1"/>
  <c r="AX27" i="20"/>
  <c r="BC951" i="10"/>
  <c r="AX33" i="26" s="1"/>
  <c r="BB27" i="20"/>
  <c r="BG951" i="10"/>
  <c r="BB33" i="26" s="1"/>
  <c r="BF27" i="20"/>
  <c r="BK951" i="10"/>
  <c r="BF33" i="26" s="1"/>
  <c r="BJ27" i="20"/>
  <c r="BO951" i="10"/>
  <c r="BJ33" i="26" s="1"/>
  <c r="G27" i="20"/>
  <c r="L951" i="10"/>
  <c r="G33" i="26" s="1"/>
  <c r="K27" i="20"/>
  <c r="P951" i="10"/>
  <c r="K33" i="26" s="1"/>
  <c r="O27" i="20"/>
  <c r="T951" i="10"/>
  <c r="O33" i="26" s="1"/>
  <c r="S27" i="20"/>
  <c r="X951" i="10"/>
  <c r="S33" i="26" s="1"/>
  <c r="W27" i="20"/>
  <c r="AB951" i="10"/>
  <c r="W33" i="26" s="1"/>
  <c r="AA27" i="20"/>
  <c r="AF951" i="10"/>
  <c r="AA33" i="26" s="1"/>
  <c r="AE27" i="20"/>
  <c r="AJ951" i="10"/>
  <c r="AE33" i="26" s="1"/>
  <c r="AI27" i="20"/>
  <c r="AN951" i="10"/>
  <c r="AI33" i="26" s="1"/>
  <c r="AM27" i="20"/>
  <c r="AR951" i="10"/>
  <c r="AM33" i="26" s="1"/>
  <c r="AQ27" i="20"/>
  <c r="AV951" i="10"/>
  <c r="AQ33" i="26" s="1"/>
  <c r="AU27" i="20"/>
  <c r="AZ951" i="10"/>
  <c r="AU33" i="26" s="1"/>
  <c r="AY27" i="20"/>
  <c r="BD951" i="10"/>
  <c r="AY33" i="26" s="1"/>
  <c r="BC27" i="20"/>
  <c r="BH951" i="10"/>
  <c r="BC33" i="26" s="1"/>
  <c r="BG27" i="20"/>
  <c r="BL951" i="10"/>
  <c r="BG33" i="26" s="1"/>
  <c r="H27" i="20"/>
  <c r="M951" i="10"/>
  <c r="H33" i="26" s="1"/>
  <c r="L27" i="20"/>
  <c r="Q951" i="10"/>
  <c r="L33" i="26" s="1"/>
  <c r="P27" i="20"/>
  <c r="U951" i="10"/>
  <c r="P33" i="26" s="1"/>
  <c r="T27" i="20"/>
  <c r="Y951" i="10"/>
  <c r="T33" i="26" s="1"/>
  <c r="X27" i="20"/>
  <c r="AC951" i="10"/>
  <c r="X33" i="26" s="1"/>
  <c r="AB27" i="20"/>
  <c r="AG951" i="10"/>
  <c r="AB33" i="26" s="1"/>
  <c r="AF27" i="20"/>
  <c r="AK951" i="10"/>
  <c r="AF33" i="26" s="1"/>
  <c r="AJ27" i="20"/>
  <c r="AO951" i="10"/>
  <c r="AJ33" i="26" s="1"/>
  <c r="AN27" i="20"/>
  <c r="AS951" i="10"/>
  <c r="AN33" i="26" s="1"/>
  <c r="AR27" i="20"/>
  <c r="AW951" i="10"/>
  <c r="AR33" i="26" s="1"/>
  <c r="AV27" i="20"/>
  <c r="BA951" i="10"/>
  <c r="AV33" i="26" s="1"/>
  <c r="AZ27" i="20"/>
  <c r="BE951" i="10"/>
  <c r="AZ33" i="26" s="1"/>
  <c r="BD27" i="20"/>
  <c r="BI951" i="10"/>
  <c r="BD33" i="26" s="1"/>
  <c r="BH27" i="20"/>
  <c r="BM951" i="10"/>
  <c r="BH33" i="26" s="1"/>
  <c r="F54" i="14"/>
  <c r="J54" i="14"/>
  <c r="N54" i="14"/>
  <c r="N55" i="14" s="1"/>
  <c r="X885" i="10" s="1"/>
  <c r="R54" i="14"/>
  <c r="AS44" i="15"/>
  <c r="AS54" i="14"/>
  <c r="AW44" i="15"/>
  <c r="AW54" i="14"/>
  <c r="BA44" i="15"/>
  <c r="BA54" i="14"/>
  <c r="BE44" i="15"/>
  <c r="BE54" i="14"/>
  <c r="AT44" i="15"/>
  <c r="AT54" i="14"/>
  <c r="AX44" i="15"/>
  <c r="AX54" i="14"/>
  <c r="BB44" i="15"/>
  <c r="BB54" i="14"/>
  <c r="F55" i="14"/>
  <c r="P885" i="10" s="1"/>
  <c r="R55" i="14"/>
  <c r="AB885" i="10" s="1"/>
  <c r="D54" i="14"/>
  <c r="D55" i="14" s="1"/>
  <c r="N885" i="10" s="1"/>
  <c r="H54" i="14"/>
  <c r="H55" i="14" s="1"/>
  <c r="R885" i="10" s="1"/>
  <c r="L54" i="14"/>
  <c r="L55" i="14" s="1"/>
  <c r="V885" i="10" s="1"/>
  <c r="P54" i="14"/>
  <c r="P55" i="14" s="1"/>
  <c r="Z885" i="10" s="1"/>
  <c r="AU44" i="15"/>
  <c r="AU54" i="14"/>
  <c r="AY44" i="15"/>
  <c r="AY54" i="14"/>
  <c r="BC44" i="15"/>
  <c r="BC54" i="14"/>
  <c r="AR44" i="15"/>
  <c r="AR54" i="14"/>
  <c r="AV44" i="15"/>
  <c r="AV54" i="14"/>
  <c r="AZ44" i="15"/>
  <c r="AZ54" i="14"/>
  <c r="BD44" i="15"/>
  <c r="BD54" i="14"/>
  <c r="D58" i="14"/>
  <c r="N932" i="10"/>
  <c r="H58" i="14"/>
  <c r="R932" i="10"/>
  <c r="L58" i="14"/>
  <c r="V932" i="10"/>
  <c r="P58" i="14"/>
  <c r="Z932" i="10"/>
  <c r="T58" i="14"/>
  <c r="AD932" i="10"/>
  <c r="X58" i="14"/>
  <c r="AH932" i="10"/>
  <c r="AB58" i="14"/>
  <c r="AL932" i="10"/>
  <c r="AF58" i="14"/>
  <c r="AP932" i="10"/>
  <c r="AJ58" i="14"/>
  <c r="AT932" i="10"/>
  <c r="AN58" i="14"/>
  <c r="AX932" i="10"/>
  <c r="E58" i="14"/>
  <c r="O932" i="10"/>
  <c r="I58" i="14"/>
  <c r="I59" i="14" s="1"/>
  <c r="S932" i="10"/>
  <c r="M58" i="14"/>
  <c r="W932" i="10"/>
  <c r="Q58" i="14"/>
  <c r="AA932" i="10"/>
  <c r="U58" i="14"/>
  <c r="U59" i="14" s="1"/>
  <c r="AE932" i="10"/>
  <c r="Y58" i="14"/>
  <c r="Y59" i="14" s="1"/>
  <c r="AI932" i="10"/>
  <c r="AC58" i="14"/>
  <c r="AC59" i="14" s="1"/>
  <c r="AM932" i="10"/>
  <c r="AG58" i="14"/>
  <c r="AQ932" i="10"/>
  <c r="AK58" i="14"/>
  <c r="AK59" i="14" s="1"/>
  <c r="AU932" i="10"/>
  <c r="AO58" i="14"/>
  <c r="AO59" i="14" s="1"/>
  <c r="AY932" i="10"/>
  <c r="F58" i="14"/>
  <c r="P932" i="10"/>
  <c r="J58" i="14"/>
  <c r="T932" i="10"/>
  <c r="N58" i="14"/>
  <c r="X932" i="10"/>
  <c r="R58" i="14"/>
  <c r="AB932" i="10"/>
  <c r="V58" i="14"/>
  <c r="AF932" i="10"/>
  <c r="Z58" i="14"/>
  <c r="AJ932" i="10"/>
  <c r="AD58" i="14"/>
  <c r="AN932" i="10"/>
  <c r="AH58" i="14"/>
  <c r="AR932" i="10"/>
  <c r="AL58" i="14"/>
  <c r="AV932" i="10"/>
  <c r="AP58" i="14"/>
  <c r="AZ932" i="10"/>
  <c r="C47" i="14"/>
  <c r="G47" i="14"/>
  <c r="K47" i="14"/>
  <c r="O47" i="14"/>
  <c r="S47" i="14"/>
  <c r="W47" i="14"/>
  <c r="AA47" i="14"/>
  <c r="AE47" i="14"/>
  <c r="AI47" i="14"/>
  <c r="AM47" i="14"/>
  <c r="AQ47" i="14"/>
  <c r="C58" i="14"/>
  <c r="M932" i="10"/>
  <c r="G58" i="14"/>
  <c r="Q932" i="10"/>
  <c r="K58" i="14"/>
  <c r="U932" i="10"/>
  <c r="O58" i="14"/>
  <c r="Y932" i="10"/>
  <c r="S58" i="14"/>
  <c r="AC932" i="10"/>
  <c r="W58" i="14"/>
  <c r="AG932" i="10"/>
  <c r="AA58" i="14"/>
  <c r="AK932" i="10"/>
  <c r="AE58" i="14"/>
  <c r="AO932" i="10"/>
  <c r="AI58" i="14"/>
  <c r="AS932" i="10"/>
  <c r="AM58" i="14"/>
  <c r="AW932" i="10"/>
  <c r="AQ58" i="14"/>
  <c r="BA932" i="10"/>
  <c r="D67" i="12"/>
  <c r="H67" i="12"/>
  <c r="L67" i="12"/>
  <c r="P67" i="12"/>
  <c r="T67" i="12"/>
  <c r="X67" i="12"/>
  <c r="AB67" i="12"/>
  <c r="AF67" i="12"/>
  <c r="AJ67" i="12"/>
  <c r="AN67" i="12"/>
  <c r="AR67" i="12"/>
  <c r="AV67" i="12"/>
  <c r="AZ67" i="12"/>
  <c r="BD67" i="12"/>
  <c r="H20" i="25"/>
  <c r="L20" i="25"/>
  <c r="D20" i="25"/>
  <c r="H17" i="25"/>
  <c r="L17" i="25"/>
  <c r="D17" i="25"/>
  <c r="H16" i="25"/>
  <c r="L16" i="25"/>
  <c r="B13" i="25"/>
  <c r="B14" i="25"/>
  <c r="D16" i="25"/>
  <c r="F67" i="12"/>
  <c r="J67" i="12"/>
  <c r="N67" i="12"/>
  <c r="R67" i="12"/>
  <c r="V67" i="12"/>
  <c r="Z67" i="12"/>
  <c r="AD67" i="12"/>
  <c r="AH67" i="12"/>
  <c r="AL67" i="12"/>
  <c r="AP67" i="12"/>
  <c r="AT67" i="12"/>
  <c r="AX67" i="12"/>
  <c r="BB67" i="12"/>
  <c r="H18" i="25"/>
  <c r="D18" i="25"/>
  <c r="L18" i="25"/>
  <c r="H19" i="25"/>
  <c r="L19" i="25"/>
  <c r="D19" i="25"/>
  <c r="E53" i="14"/>
  <c r="E55" i="14" s="1"/>
  <c r="O885" i="10" s="1"/>
  <c r="I53" i="14"/>
  <c r="I55" i="14" s="1"/>
  <c r="S885" i="10" s="1"/>
  <c r="M53" i="14"/>
  <c r="M55" i="14" s="1"/>
  <c r="W885" i="10" s="1"/>
  <c r="Q53" i="14"/>
  <c r="Q55" i="14" s="1"/>
  <c r="AA885" i="10" s="1"/>
  <c r="U53" i="14"/>
  <c r="U55" i="14" s="1"/>
  <c r="AE885" i="10" s="1"/>
  <c r="Y53" i="14"/>
  <c r="Y55" i="14" s="1"/>
  <c r="AI885" i="10" s="1"/>
  <c r="AC53" i="14"/>
  <c r="AC55" i="14" s="1"/>
  <c r="AM885" i="10" s="1"/>
  <c r="AG53" i="14"/>
  <c r="AG55" i="14" s="1"/>
  <c r="AQ885" i="10" s="1"/>
  <c r="AK53" i="14"/>
  <c r="AK55" i="14" s="1"/>
  <c r="AU885" i="10" s="1"/>
  <c r="AO53" i="14"/>
  <c r="AO55" i="14" s="1"/>
  <c r="AY885" i="10" s="1"/>
  <c r="F57" i="14"/>
  <c r="F59" i="14" s="1"/>
  <c r="J57" i="14"/>
  <c r="J59" i="14" s="1"/>
  <c r="R57" i="14"/>
  <c r="R59" i="14" s="1"/>
  <c r="V57" i="14"/>
  <c r="V59" i="14" s="1"/>
  <c r="Z57" i="14"/>
  <c r="Z59" i="14" s="1"/>
  <c r="AD57" i="14"/>
  <c r="AD59" i="14" s="1"/>
  <c r="AH57" i="14"/>
  <c r="AH59" i="14" s="1"/>
  <c r="AL57" i="14"/>
  <c r="AL59" i="14" s="1"/>
  <c r="AP57" i="14"/>
  <c r="AP59" i="14" s="1"/>
  <c r="C57" i="14"/>
  <c r="G57" i="14"/>
  <c r="G59" i="14" s="1"/>
  <c r="K57" i="14"/>
  <c r="K59" i="14" s="1"/>
  <c r="O57" i="14"/>
  <c r="O59" i="14" s="1"/>
  <c r="S57" i="14"/>
  <c r="W57" i="14"/>
  <c r="W59" i="14" s="1"/>
  <c r="AA57" i="14"/>
  <c r="AA59" i="14" s="1"/>
  <c r="AE57" i="14"/>
  <c r="AE59" i="14" s="1"/>
  <c r="AI57" i="14"/>
  <c r="AM57" i="14"/>
  <c r="AM59" i="14" s="1"/>
  <c r="AQ57" i="14"/>
  <c r="AQ59" i="14" s="1"/>
  <c r="D57" i="14"/>
  <c r="D59" i="14" s="1"/>
  <c r="L57" i="14"/>
  <c r="L59" i="14" s="1"/>
  <c r="P57" i="14"/>
  <c r="P59" i="14" s="1"/>
  <c r="T57" i="14"/>
  <c r="T59" i="14" s="1"/>
  <c r="AB57" i="14"/>
  <c r="AB59" i="14" s="1"/>
  <c r="AF57" i="14"/>
  <c r="AF59" i="14" s="1"/>
  <c r="AJ57" i="14"/>
  <c r="AJ59" i="14" s="1"/>
  <c r="B55" i="14"/>
  <c r="L885" i="10" s="1"/>
  <c r="B44" i="15"/>
  <c r="B57" i="14"/>
  <c r="B59" i="14" s="1"/>
  <c r="AG59" i="14" l="1"/>
  <c r="Q59" i="14"/>
  <c r="J55" i="14"/>
  <c r="T885" i="10" s="1"/>
  <c r="X55" i="14"/>
  <c r="AH885" i="10" s="1"/>
  <c r="AN55" i="14"/>
  <c r="AX885" i="10" s="1"/>
  <c r="H57" i="14"/>
  <c r="H59" i="14" s="1"/>
  <c r="AI59" i="14"/>
  <c r="S59" i="14"/>
  <c r="C59" i="14"/>
  <c r="N57" i="14"/>
  <c r="N59" i="14" s="1"/>
  <c r="M59" i="14"/>
  <c r="E59" i="14"/>
  <c r="M4" i="14"/>
  <c r="L42" i="14"/>
  <c r="G16" i="25" a="1"/>
  <c r="G19" i="25" s="1"/>
  <c r="BD57" i="14"/>
  <c r="BD59" i="14" s="1"/>
  <c r="BD55" i="14"/>
  <c r="BN885" i="10" s="1"/>
  <c r="AV57" i="14"/>
  <c r="AV59" i="14" s="1"/>
  <c r="AV55" i="14"/>
  <c r="BF885" i="10" s="1"/>
  <c r="BC57" i="14"/>
  <c r="BC59" i="14" s="1"/>
  <c r="BC55" i="14"/>
  <c r="BM885" i="10" s="1"/>
  <c r="AU55" i="14"/>
  <c r="BE885" i="10" s="1"/>
  <c r="AU57" i="14"/>
  <c r="AU59" i="14" s="1"/>
  <c r="AX55" i="14"/>
  <c r="BH885" i="10" s="1"/>
  <c r="AX57" i="14"/>
  <c r="AX59" i="14" s="1"/>
  <c r="BE57" i="14"/>
  <c r="BE59" i="14" s="1"/>
  <c r="BE55" i="14"/>
  <c r="BO885" i="10" s="1"/>
  <c r="AW57" i="14"/>
  <c r="AW59" i="14" s="1"/>
  <c r="AW55" i="14"/>
  <c r="BG885" i="10" s="1"/>
  <c r="AZ57" i="14"/>
  <c r="AZ59" i="14" s="1"/>
  <c r="AZ55" i="14"/>
  <c r="BJ885" i="10" s="1"/>
  <c r="AR57" i="14"/>
  <c r="AR59" i="14" s="1"/>
  <c r="AR55" i="14"/>
  <c r="BB885" i="10" s="1"/>
  <c r="AY57" i="14"/>
  <c r="AY59" i="14" s="1"/>
  <c r="AY55" i="14"/>
  <c r="BI885" i="10" s="1"/>
  <c r="BB55" i="14"/>
  <c r="BL885" i="10" s="1"/>
  <c r="BB57" i="14"/>
  <c r="BB59" i="14" s="1"/>
  <c r="AT57" i="14"/>
  <c r="AT59" i="14" s="1"/>
  <c r="AT55" i="14"/>
  <c r="BD885" i="10" s="1"/>
  <c r="BA57" i="14"/>
  <c r="BA59" i="14" s="1"/>
  <c r="BA55" i="14"/>
  <c r="BK885" i="10" s="1"/>
  <c r="AS57" i="14"/>
  <c r="AS59" i="14" s="1"/>
  <c r="AS55" i="14"/>
  <c r="BC885" i="10" s="1"/>
  <c r="B623" i="10"/>
  <c r="B593" i="10"/>
  <c r="B503" i="10"/>
  <c r="B443" i="10"/>
  <c r="B413" i="10"/>
  <c r="B353" i="10"/>
  <c r="B323" i="10"/>
  <c r="B203" i="10"/>
  <c r="B143" i="10"/>
  <c r="N4" i="14" l="1"/>
  <c r="M42" i="14"/>
  <c r="G39" i="25"/>
  <c r="H39" i="25" s="1"/>
  <c r="G26" i="25"/>
  <c r="H26" i="25" s="1"/>
  <c r="G68" i="25"/>
  <c r="H68" i="25" s="1"/>
  <c r="G20" i="25"/>
  <c r="G55" i="25"/>
  <c r="H55" i="25" s="1"/>
  <c r="G69" i="25"/>
  <c r="H69" i="25" s="1"/>
  <c r="G34" i="25"/>
  <c r="H34" i="25" s="1"/>
  <c r="G63" i="25"/>
  <c r="H63" i="25" s="1"/>
  <c r="G61" i="25"/>
  <c r="H61" i="25" s="1"/>
  <c r="G64" i="25"/>
  <c r="H64" i="25" s="1"/>
  <c r="G43" i="25"/>
  <c r="H43" i="25" s="1"/>
  <c r="G62" i="25"/>
  <c r="H62" i="25" s="1"/>
  <c r="G32" i="25"/>
  <c r="H32" i="25" s="1"/>
  <c r="G41" i="25"/>
  <c r="H41" i="25" s="1"/>
  <c r="G30" i="25"/>
  <c r="H30" i="25" s="1"/>
  <c r="G60" i="25"/>
  <c r="H60" i="25" s="1"/>
  <c r="G47" i="25"/>
  <c r="H47" i="25" s="1"/>
  <c r="G65" i="25"/>
  <c r="H65" i="25" s="1"/>
  <c r="G17" i="25"/>
  <c r="G38" i="25"/>
  <c r="H38" i="25" s="1"/>
  <c r="G52" i="25"/>
  <c r="H52" i="25" s="1"/>
  <c r="G45" i="25"/>
  <c r="H45" i="25" s="1"/>
  <c r="G31" i="25"/>
  <c r="H31" i="25" s="1"/>
  <c r="G58" i="25"/>
  <c r="H58" i="25" s="1"/>
  <c r="G40" i="25"/>
  <c r="H40" i="25" s="1"/>
  <c r="G37" i="25"/>
  <c r="H37" i="25" s="1"/>
  <c r="G51" i="25"/>
  <c r="H51" i="25" s="1"/>
  <c r="G71" i="25"/>
  <c r="H71" i="25" s="1"/>
  <c r="G36" i="25"/>
  <c r="H36" i="25" s="1"/>
  <c r="G44" i="25"/>
  <c r="H44" i="25" s="1"/>
  <c r="G48" i="25"/>
  <c r="H48" i="25" s="1"/>
  <c r="G53" i="25"/>
  <c r="H53" i="25" s="1"/>
  <c r="G57" i="25"/>
  <c r="H57" i="25" s="1"/>
  <c r="G42" i="25"/>
  <c r="H42" i="25" s="1"/>
  <c r="G49" i="25"/>
  <c r="H49" i="25" s="1"/>
  <c r="G66" i="25"/>
  <c r="H66" i="25" s="1"/>
  <c r="G70" i="25"/>
  <c r="H70" i="25" s="1"/>
  <c r="G28" i="25"/>
  <c r="H28" i="25" s="1"/>
  <c r="G21" i="25"/>
  <c r="H21" i="25" s="1"/>
  <c r="G25" i="25"/>
  <c r="H25" i="25" s="1"/>
  <c r="G59" i="25"/>
  <c r="H59" i="25" s="1"/>
  <c r="G67" i="25"/>
  <c r="H67" i="25" s="1"/>
  <c r="G27" i="25"/>
  <c r="H27" i="25" s="1"/>
  <c r="G56" i="25"/>
  <c r="H56" i="25" s="1"/>
  <c r="G29" i="25"/>
  <c r="H29" i="25" s="1"/>
  <c r="G33" i="25"/>
  <c r="H33" i="25" s="1"/>
  <c r="G50" i="25"/>
  <c r="H50" i="25" s="1"/>
  <c r="G54" i="25"/>
  <c r="H54" i="25" s="1"/>
  <c r="G16" i="25"/>
  <c r="G46" i="25"/>
  <c r="H46" i="25" s="1"/>
  <c r="G24" i="25"/>
  <c r="H24" i="25" s="1"/>
  <c r="G23" i="25"/>
  <c r="H23" i="25" s="1"/>
  <c r="G35" i="25"/>
  <c r="H35" i="25" s="1"/>
  <c r="G18" i="25"/>
  <c r="G22" i="25"/>
  <c r="H22" i="25" s="1"/>
  <c r="B83" i="10"/>
  <c r="O4" i="14" l="1"/>
  <c r="N42" i="14"/>
  <c r="G13" i="25"/>
  <c r="G14" i="25" s="1"/>
  <c r="H14" i="25" s="1"/>
  <c r="I14" i="25" s="1"/>
  <c r="I16" i="25" s="1"/>
  <c r="I17" i="25" s="1"/>
  <c r="I18" i="25" s="1"/>
  <c r="I19" i="25" s="1"/>
  <c r="I20" i="25" s="1"/>
  <c r="I21" i="25" s="1"/>
  <c r="I22" i="25" s="1"/>
  <c r="I23" i="25" s="1"/>
  <c r="I24" i="25" s="1"/>
  <c r="I25" i="25" s="1"/>
  <c r="I26" i="25" s="1"/>
  <c r="I27" i="25" s="1"/>
  <c r="I28" i="25" s="1"/>
  <c r="I29" i="25" s="1"/>
  <c r="I30" i="25" s="1"/>
  <c r="I31" i="25" s="1"/>
  <c r="I32" i="25" s="1"/>
  <c r="I33" i="25" s="1"/>
  <c r="I34" i="25" s="1"/>
  <c r="I35" i="25" s="1"/>
  <c r="I36" i="25" s="1"/>
  <c r="I37" i="25" s="1"/>
  <c r="I38" i="25" s="1"/>
  <c r="I39" i="25" s="1"/>
  <c r="I40" i="25" s="1"/>
  <c r="I41" i="25" s="1"/>
  <c r="I42" i="25" s="1"/>
  <c r="I43" i="25" s="1"/>
  <c r="I44" i="25" s="1"/>
  <c r="I45" i="25" s="1"/>
  <c r="I46" i="25" s="1"/>
  <c r="I47" i="25" s="1"/>
  <c r="I48" i="25" s="1"/>
  <c r="I49" i="25" s="1"/>
  <c r="I50" i="25" s="1"/>
  <c r="I51" i="25" s="1"/>
  <c r="I52" i="25" s="1"/>
  <c r="I53" i="25" s="1"/>
  <c r="I54" i="25" s="1"/>
  <c r="I55" i="25" s="1"/>
  <c r="I56" i="25" s="1"/>
  <c r="I57" i="25" s="1"/>
  <c r="I58" i="25" s="1"/>
  <c r="I59" i="25" s="1"/>
  <c r="I60" i="25" s="1"/>
  <c r="I61" i="25" s="1"/>
  <c r="I62" i="25" s="1"/>
  <c r="I63" i="25" s="1"/>
  <c r="I64" i="25" s="1"/>
  <c r="I65" i="25" s="1"/>
  <c r="I66" i="25" s="1"/>
  <c r="I67" i="25" s="1"/>
  <c r="I68" i="25" s="1"/>
  <c r="I69" i="25" s="1"/>
  <c r="I70" i="25" s="1"/>
  <c r="I71" i="25" s="1"/>
  <c r="B53" i="10"/>
  <c r="P4" i="14" l="1"/>
  <c r="O42" i="14"/>
  <c r="H13" i="25"/>
  <c r="J951" i="10"/>
  <c r="Q4" i="14" l="1"/>
  <c r="P42" i="14"/>
  <c r="L938" i="10"/>
  <c r="L939" i="10" s="1"/>
  <c r="M944" i="10"/>
  <c r="M945" i="10" s="1"/>
  <c r="R4" i="14" l="1"/>
  <c r="Q42" i="14"/>
  <c r="Q945" i="10"/>
  <c r="S944" i="10"/>
  <c r="S945" i="10" s="1"/>
  <c r="W944" i="10"/>
  <c r="W945" i="10" s="1"/>
  <c r="AA944" i="10"/>
  <c r="AA945" i="10" s="1"/>
  <c r="AE944" i="10"/>
  <c r="AE945" i="10" s="1"/>
  <c r="AI944" i="10"/>
  <c r="AI945" i="10" s="1"/>
  <c r="AM944" i="10"/>
  <c r="AM945" i="10" s="1"/>
  <c r="AQ944" i="10"/>
  <c r="AQ945" i="10" s="1"/>
  <c r="AU944" i="10"/>
  <c r="AU945" i="10" s="1"/>
  <c r="AY944" i="10"/>
  <c r="AY945" i="10" s="1"/>
  <c r="BC944" i="10"/>
  <c r="BC945" i="10" s="1"/>
  <c r="BG944" i="10"/>
  <c r="BG945" i="10" s="1"/>
  <c r="BK944" i="10"/>
  <c r="BK945" i="10" s="1"/>
  <c r="BO944" i="10"/>
  <c r="BO945" i="10" s="1"/>
  <c r="N944" i="10"/>
  <c r="N945" i="10" s="1"/>
  <c r="T944" i="10"/>
  <c r="T945" i="10" s="1"/>
  <c r="X944" i="10"/>
  <c r="X945" i="10" s="1"/>
  <c r="AB944" i="10"/>
  <c r="AB945" i="10" s="1"/>
  <c r="AF944" i="10"/>
  <c r="AF945" i="10" s="1"/>
  <c r="AJ944" i="10"/>
  <c r="AJ945" i="10" s="1"/>
  <c r="AN944" i="10"/>
  <c r="AN945" i="10" s="1"/>
  <c r="AR944" i="10"/>
  <c r="AR945" i="10" s="1"/>
  <c r="AV944" i="10"/>
  <c r="AV945" i="10" s="1"/>
  <c r="AZ944" i="10"/>
  <c r="AZ945" i="10" s="1"/>
  <c r="BD944" i="10"/>
  <c r="BD945" i="10" s="1"/>
  <c r="BH944" i="10"/>
  <c r="BH945" i="10" s="1"/>
  <c r="BL944" i="10"/>
  <c r="BL945" i="10" s="1"/>
  <c r="P944" i="10"/>
  <c r="P945" i="10" s="1"/>
  <c r="O944" i="10"/>
  <c r="O945" i="10" s="1"/>
  <c r="U944" i="10"/>
  <c r="U945" i="10" s="1"/>
  <c r="Y944" i="10"/>
  <c r="Y945" i="10" s="1"/>
  <c r="AC944" i="10"/>
  <c r="AC945" i="10" s="1"/>
  <c r="AG944" i="10"/>
  <c r="AG945" i="10" s="1"/>
  <c r="AK944" i="10"/>
  <c r="AK945" i="10" s="1"/>
  <c r="AO944" i="10"/>
  <c r="AO945" i="10" s="1"/>
  <c r="AS944" i="10"/>
  <c r="AS945" i="10" s="1"/>
  <c r="AW944" i="10"/>
  <c r="AW945" i="10" s="1"/>
  <c r="BA944" i="10"/>
  <c r="BA945" i="10" s="1"/>
  <c r="BE944" i="10"/>
  <c r="BE945" i="10" s="1"/>
  <c r="BI944" i="10"/>
  <c r="BI945" i="10" s="1"/>
  <c r="BM944" i="10"/>
  <c r="BM945" i="10" s="1"/>
  <c r="L944" i="10"/>
  <c r="L945" i="10" s="1"/>
  <c r="L947" i="10" s="1"/>
  <c r="R944" i="10"/>
  <c r="R945" i="10" s="1"/>
  <c r="V944" i="10"/>
  <c r="V945" i="10" s="1"/>
  <c r="Z944" i="10"/>
  <c r="Z945" i="10" s="1"/>
  <c r="AD944" i="10"/>
  <c r="AD945" i="10" s="1"/>
  <c r="AH944" i="10"/>
  <c r="AH945" i="10" s="1"/>
  <c r="AL944" i="10"/>
  <c r="AL945" i="10" s="1"/>
  <c r="AP944" i="10"/>
  <c r="AP945" i="10" s="1"/>
  <c r="AT944" i="10"/>
  <c r="AT945" i="10" s="1"/>
  <c r="AX944" i="10"/>
  <c r="AX945" i="10" s="1"/>
  <c r="BB944" i="10"/>
  <c r="BB945" i="10" s="1"/>
  <c r="BF944" i="10"/>
  <c r="BF945" i="10" s="1"/>
  <c r="BJ944" i="10"/>
  <c r="BJ945" i="10" s="1"/>
  <c r="BN944" i="10"/>
  <c r="BN945" i="10" s="1"/>
  <c r="S4" i="14" l="1"/>
  <c r="R42" i="14"/>
  <c r="J945" i="10"/>
  <c r="T4" i="14" l="1"/>
  <c r="S42" i="14"/>
  <c r="BO928" i="10"/>
  <c r="BN928" i="10"/>
  <c r="BN930" i="10" s="1"/>
  <c r="BM928" i="10"/>
  <c r="BL928" i="10"/>
  <c r="BK928" i="10"/>
  <c r="BJ928" i="10"/>
  <c r="BJ930" i="10" s="1"/>
  <c r="BI928" i="10"/>
  <c r="BH928" i="10"/>
  <c r="BH930" i="10" s="1"/>
  <c r="BG928" i="10"/>
  <c r="BF928" i="10"/>
  <c r="BE928" i="10"/>
  <c r="BD928" i="10"/>
  <c r="BC928" i="10"/>
  <c r="BB928" i="10"/>
  <c r="BB930" i="10" s="1"/>
  <c r="BA928" i="10"/>
  <c r="AZ928" i="10"/>
  <c r="AZ930" i="10" s="1"/>
  <c r="AY928" i="10"/>
  <c r="AX928" i="10"/>
  <c r="AX930" i="10" s="1"/>
  <c r="AW928" i="10"/>
  <c r="AV928" i="10"/>
  <c r="AU928" i="10"/>
  <c r="AT928" i="10"/>
  <c r="AT930" i="10" s="1"/>
  <c r="AS928" i="10"/>
  <c r="AR928" i="10"/>
  <c r="AR930" i="10" s="1"/>
  <c r="AQ928" i="10"/>
  <c r="AP928" i="10"/>
  <c r="AO928" i="10"/>
  <c r="AN928" i="10"/>
  <c r="AM928" i="10"/>
  <c r="AL928" i="10"/>
  <c r="AL930" i="10" s="1"/>
  <c r="AK928" i="10"/>
  <c r="AJ928" i="10"/>
  <c r="AJ930" i="10" s="1"/>
  <c r="AI928" i="10"/>
  <c r="AH928" i="10"/>
  <c r="AH930" i="10" s="1"/>
  <c r="AG928" i="10"/>
  <c r="AF928" i="10"/>
  <c r="AE928" i="10"/>
  <c r="AD928" i="10"/>
  <c r="AD930" i="10" s="1"/>
  <c r="AC928" i="10"/>
  <c r="AB928" i="10"/>
  <c r="AB930" i="10" s="1"/>
  <c r="AA928" i="10"/>
  <c r="Z928" i="10"/>
  <c r="Y928" i="10"/>
  <c r="X928" i="10"/>
  <c r="W928" i="10"/>
  <c r="V928" i="10"/>
  <c r="V930" i="10" s="1"/>
  <c r="U928" i="10"/>
  <c r="T928" i="10"/>
  <c r="T930" i="10" s="1"/>
  <c r="S928" i="10"/>
  <c r="R928" i="10"/>
  <c r="R930" i="10" s="1"/>
  <c r="Q928" i="10"/>
  <c r="P928" i="10"/>
  <c r="O928" i="10"/>
  <c r="N928" i="10"/>
  <c r="N930" i="10" s="1"/>
  <c r="M928" i="10"/>
  <c r="L928" i="10"/>
  <c r="L930" i="10" s="1"/>
  <c r="L926" i="10" s="1"/>
  <c r="BF930" i="10"/>
  <c r="AP930" i="10"/>
  <c r="Z930" i="10"/>
  <c r="BO930" i="10"/>
  <c r="BL930" i="10"/>
  <c r="BK930" i="10"/>
  <c r="BG930" i="10"/>
  <c r="BD930" i="10"/>
  <c r="BC930" i="10"/>
  <c r="AY930" i="10"/>
  <c r="AV930" i="10"/>
  <c r="AU930" i="10"/>
  <c r="AQ930" i="10"/>
  <c r="AN930" i="10"/>
  <c r="AM930" i="10"/>
  <c r="AI930" i="10"/>
  <c r="AF930" i="10"/>
  <c r="AE930" i="10"/>
  <c r="AA930" i="10"/>
  <c r="X930" i="10"/>
  <c r="W930" i="10"/>
  <c r="S930" i="10"/>
  <c r="P930" i="10"/>
  <c r="O930" i="10"/>
  <c r="U4" i="14" l="1"/>
  <c r="T42" i="14"/>
  <c r="J928" i="10"/>
  <c r="M930" i="10"/>
  <c r="Q930" i="10"/>
  <c r="U930" i="10"/>
  <c r="Y930" i="10"/>
  <c r="AC930" i="10"/>
  <c r="AG930" i="10"/>
  <c r="AK930" i="10"/>
  <c r="AO930" i="10"/>
  <c r="AS930" i="10"/>
  <c r="AW930" i="10"/>
  <c r="BA930" i="10"/>
  <c r="BE930" i="10"/>
  <c r="BI930" i="10"/>
  <c r="BM930" i="10"/>
  <c r="J932" i="10"/>
  <c r="V4" i="14" l="1"/>
  <c r="U42" i="14"/>
  <c r="J930" i="10"/>
  <c r="W4" i="14" l="1"/>
  <c r="V42" i="14"/>
  <c r="U912" i="10"/>
  <c r="U914" i="10" s="1"/>
  <c r="U916" i="10" s="1"/>
  <c r="T912" i="10"/>
  <c r="T914" i="10" s="1"/>
  <c r="T916" i="10" s="1"/>
  <c r="S912" i="10"/>
  <c r="S914" i="10" s="1"/>
  <c r="S916" i="10" s="1"/>
  <c r="R912" i="10"/>
  <c r="R914" i="10" s="1"/>
  <c r="R916" i="10" s="1"/>
  <c r="Q912" i="10"/>
  <c r="Q914" i="10" s="1"/>
  <c r="Q916" i="10" s="1"/>
  <c r="P912" i="10"/>
  <c r="P914" i="10" s="1"/>
  <c r="P916" i="10" s="1"/>
  <c r="O912" i="10"/>
  <c r="O914" i="10" s="1"/>
  <c r="O916" i="10" s="1"/>
  <c r="N912" i="10"/>
  <c r="N914" i="10" s="1"/>
  <c r="N916" i="10" s="1"/>
  <c r="M912" i="10"/>
  <c r="M914" i="10" s="1"/>
  <c r="M916" i="10" s="1"/>
  <c r="L912" i="10"/>
  <c r="L914" i="10" s="1"/>
  <c r="L916" i="10" s="1"/>
  <c r="X4" i="14" l="1"/>
  <c r="W42" i="14"/>
  <c r="BO922" i="10"/>
  <c r="BN922" i="10"/>
  <c r="BM922" i="10"/>
  <c r="BL922" i="10"/>
  <c r="BK922" i="10"/>
  <c r="BJ922" i="10"/>
  <c r="BI922" i="10"/>
  <c r="BH922" i="10"/>
  <c r="BG922" i="10"/>
  <c r="BF922" i="10"/>
  <c r="BE922" i="10"/>
  <c r="BD922" i="10"/>
  <c r="BC922" i="10"/>
  <c r="BB922" i="10"/>
  <c r="BA922" i="10"/>
  <c r="AZ922" i="10"/>
  <c r="AY922" i="10"/>
  <c r="AX922" i="10"/>
  <c r="AW922" i="10"/>
  <c r="AV922" i="10"/>
  <c r="AU922" i="10"/>
  <c r="AT922" i="10"/>
  <c r="AS922" i="10"/>
  <c r="AR922" i="10"/>
  <c r="AQ922" i="10"/>
  <c r="AP922" i="10"/>
  <c r="AO922" i="10"/>
  <c r="AN922" i="10"/>
  <c r="AM922" i="10"/>
  <c r="AL922" i="10"/>
  <c r="AK922" i="10"/>
  <c r="AJ922" i="10"/>
  <c r="AI922" i="10"/>
  <c r="AH922" i="10"/>
  <c r="AG922" i="10"/>
  <c r="AF922" i="10"/>
  <c r="AE922" i="10"/>
  <c r="AD922" i="10"/>
  <c r="AC922" i="10"/>
  <c r="AB922" i="10"/>
  <c r="AA922" i="10"/>
  <c r="Z922" i="10"/>
  <c r="Y922" i="10"/>
  <c r="X922" i="10"/>
  <c r="W922" i="10"/>
  <c r="V922" i="10"/>
  <c r="U922" i="10"/>
  <c r="T922" i="10"/>
  <c r="S922" i="10"/>
  <c r="R922" i="10"/>
  <c r="Q922" i="10"/>
  <c r="P922" i="10"/>
  <c r="O922" i="10"/>
  <c r="N922" i="10"/>
  <c r="M922" i="10"/>
  <c r="L922" i="10"/>
  <c r="J921" i="10"/>
  <c r="J920" i="10"/>
  <c r="J21" i="26" l="1"/>
  <c r="W55" i="11"/>
  <c r="N21" i="26"/>
  <c r="AA55" i="11"/>
  <c r="R21" i="26"/>
  <c r="AE55" i="11"/>
  <c r="V21" i="26"/>
  <c r="AI55" i="11"/>
  <c r="Z21" i="26"/>
  <c r="AM55" i="11"/>
  <c r="AD21" i="26"/>
  <c r="AQ55" i="11"/>
  <c r="AH21" i="26"/>
  <c r="AU55" i="11"/>
  <c r="AL21" i="26"/>
  <c r="AY55" i="11"/>
  <c r="AP21" i="26"/>
  <c r="BC55" i="11"/>
  <c r="AT21" i="26"/>
  <c r="BG55" i="11"/>
  <c r="AX21" i="26"/>
  <c r="BK55" i="11"/>
  <c r="BB21" i="26"/>
  <c r="BO55" i="11"/>
  <c r="BF21" i="26"/>
  <c r="BS55" i="11"/>
  <c r="BJ21" i="26"/>
  <c r="BW55" i="11"/>
  <c r="I21" i="26"/>
  <c r="V55" i="11"/>
  <c r="Q21" i="26"/>
  <c r="AD55" i="11"/>
  <c r="Y21" i="26"/>
  <c r="AL55" i="11"/>
  <c r="AG21" i="26"/>
  <c r="AT55" i="11"/>
  <c r="AO21" i="26"/>
  <c r="BB55" i="11"/>
  <c r="AW21" i="26"/>
  <c r="BJ55" i="11"/>
  <c r="BA21" i="26"/>
  <c r="BN55" i="11"/>
  <c r="BI21" i="26"/>
  <c r="BV55" i="11"/>
  <c r="G21" i="26"/>
  <c r="T55" i="11"/>
  <c r="K21" i="26"/>
  <c r="X55" i="11"/>
  <c r="O21" i="26"/>
  <c r="AB55" i="11"/>
  <c r="S21" i="26"/>
  <c r="AF55" i="11"/>
  <c r="W21" i="26"/>
  <c r="AJ55" i="11"/>
  <c r="AA21" i="26"/>
  <c r="AN55" i="11"/>
  <c r="AE21" i="26"/>
  <c r="AR55" i="11"/>
  <c r="AI21" i="26"/>
  <c r="AV55" i="11"/>
  <c r="AM21" i="26"/>
  <c r="AZ55" i="11"/>
  <c r="AQ21" i="26"/>
  <c r="BD55" i="11"/>
  <c r="AU21" i="26"/>
  <c r="BH55" i="11"/>
  <c r="AY21" i="26"/>
  <c r="BL55" i="11"/>
  <c r="BC21" i="26"/>
  <c r="BP55" i="11"/>
  <c r="BG21" i="26"/>
  <c r="BT55" i="11"/>
  <c r="M21" i="26"/>
  <c r="Z55" i="11"/>
  <c r="U21" i="26"/>
  <c r="AH55" i="11"/>
  <c r="AC21" i="26"/>
  <c r="AP55" i="11"/>
  <c r="AK21" i="26"/>
  <c r="AX55" i="11"/>
  <c r="AS21" i="26"/>
  <c r="BF55" i="11"/>
  <c r="BE21" i="26"/>
  <c r="BR55" i="11"/>
  <c r="H21" i="26"/>
  <c r="U55" i="11"/>
  <c r="L21" i="26"/>
  <c r="Y55" i="11"/>
  <c r="P21" i="26"/>
  <c r="AC55" i="11"/>
  <c r="T21" i="26"/>
  <c r="AG55" i="11"/>
  <c r="X21" i="26"/>
  <c r="AK55" i="11"/>
  <c r="AB21" i="26"/>
  <c r="AO55" i="11"/>
  <c r="AF21" i="26"/>
  <c r="AS55" i="11"/>
  <c r="AJ21" i="26"/>
  <c r="AW55" i="11"/>
  <c r="AN21" i="26"/>
  <c r="BA55" i="11"/>
  <c r="AR21" i="26"/>
  <c r="BE55" i="11"/>
  <c r="AV21" i="26"/>
  <c r="BI55" i="11"/>
  <c r="AZ21" i="26"/>
  <c r="BM55" i="11"/>
  <c r="BD21" i="26"/>
  <c r="BQ55" i="11"/>
  <c r="BH21" i="26"/>
  <c r="BU55" i="11"/>
  <c r="Y4" i="14"/>
  <c r="X42" i="14"/>
  <c r="J922" i="10"/>
  <c r="L903" i="10"/>
  <c r="Z4" i="14" l="1"/>
  <c r="Y42" i="14"/>
  <c r="L906" i="10"/>
  <c r="L918" i="10" s="1"/>
  <c r="G22" i="26" s="1"/>
  <c r="G23" i="26" s="1"/>
  <c r="G24" i="26" s="1"/>
  <c r="M903" i="10"/>
  <c r="BM903" i="10"/>
  <c r="BI903" i="10"/>
  <c r="BE903" i="10"/>
  <c r="BA903" i="10"/>
  <c r="AW903" i="10"/>
  <c r="AS903" i="10"/>
  <c r="AO903" i="10"/>
  <c r="AK903" i="10"/>
  <c r="AG903" i="10"/>
  <c r="AC903" i="10"/>
  <c r="Y903" i="10"/>
  <c r="U903" i="10"/>
  <c r="Q903" i="10"/>
  <c r="AV903" i="10"/>
  <c r="AF903" i="10"/>
  <c r="T903" i="10"/>
  <c r="AI903" i="10"/>
  <c r="S903" i="10"/>
  <c r="BL903" i="10"/>
  <c r="BH903" i="10"/>
  <c r="BD903" i="10"/>
  <c r="AR903" i="10"/>
  <c r="AN903" i="10"/>
  <c r="AB903" i="10"/>
  <c r="P903" i="10"/>
  <c r="W903" i="10"/>
  <c r="BO903" i="10"/>
  <c r="BK903" i="10"/>
  <c r="BG903" i="10"/>
  <c r="BC903" i="10"/>
  <c r="AY903" i="10"/>
  <c r="AU903" i="10"/>
  <c r="AQ903" i="10"/>
  <c r="AM903" i="10"/>
  <c r="AE903" i="10"/>
  <c r="BN903" i="10"/>
  <c r="BJ903" i="10"/>
  <c r="BF903" i="10"/>
  <c r="BB903" i="10"/>
  <c r="AX903" i="10"/>
  <c r="AT903" i="10"/>
  <c r="AP903" i="10"/>
  <c r="AL903" i="10"/>
  <c r="AH903" i="10"/>
  <c r="AD903" i="10"/>
  <c r="Z903" i="10"/>
  <c r="V903" i="10"/>
  <c r="R903" i="10"/>
  <c r="N903" i="10"/>
  <c r="AZ903" i="10"/>
  <c r="AJ903" i="10"/>
  <c r="X903" i="10"/>
  <c r="AA903" i="10"/>
  <c r="O903" i="10"/>
  <c r="AA4" i="14" l="1"/>
  <c r="Z42" i="14"/>
  <c r="L924" i="10"/>
  <c r="L900" i="10"/>
  <c r="AA906" i="10"/>
  <c r="AA918" i="10" s="1"/>
  <c r="V22" i="26" s="1"/>
  <c r="V23" i="26" s="1"/>
  <c r="V24" i="26" s="1"/>
  <c r="N906" i="10"/>
  <c r="N918" i="10" s="1"/>
  <c r="I22" i="26" s="1"/>
  <c r="I23" i="26" s="1"/>
  <c r="I24" i="26" s="1"/>
  <c r="AD906" i="10"/>
  <c r="AD918" i="10" s="1"/>
  <c r="Y22" i="26" s="1"/>
  <c r="Y23" i="26" s="1"/>
  <c r="Y24" i="26" s="1"/>
  <c r="AT906" i="10"/>
  <c r="AT918" i="10" s="1"/>
  <c r="AO22" i="26" s="1"/>
  <c r="AO23" i="26" s="1"/>
  <c r="AO24" i="26" s="1"/>
  <c r="BJ906" i="10"/>
  <c r="BJ918" i="10" s="1"/>
  <c r="BE22" i="26" s="1"/>
  <c r="BE23" i="26" s="1"/>
  <c r="BE24" i="26" s="1"/>
  <c r="AQ906" i="10"/>
  <c r="AQ918" i="10" s="1"/>
  <c r="AL22" i="26" s="1"/>
  <c r="AL23" i="26" s="1"/>
  <c r="AL24" i="26" s="1"/>
  <c r="BG906" i="10"/>
  <c r="BG918" i="10" s="1"/>
  <c r="BB22" i="26" s="1"/>
  <c r="BB23" i="26" s="1"/>
  <c r="BB24" i="26" s="1"/>
  <c r="P906" i="10"/>
  <c r="P918" i="10" s="1"/>
  <c r="K22" i="26" s="1"/>
  <c r="K23" i="26" s="1"/>
  <c r="K24" i="26" s="1"/>
  <c r="BD906" i="10"/>
  <c r="BD918" i="10" s="1"/>
  <c r="AY22" i="26" s="1"/>
  <c r="AY23" i="26" s="1"/>
  <c r="AY24" i="26" s="1"/>
  <c r="AI906" i="10"/>
  <c r="AI918" i="10" s="1"/>
  <c r="AD22" i="26" s="1"/>
  <c r="AD23" i="26" s="1"/>
  <c r="AD24" i="26" s="1"/>
  <c r="Q906" i="10"/>
  <c r="Q918" i="10" s="1"/>
  <c r="L22" i="26" s="1"/>
  <c r="L23" i="26" s="1"/>
  <c r="L24" i="26" s="1"/>
  <c r="AG906" i="10"/>
  <c r="AG918" i="10" s="1"/>
  <c r="AB22" i="26" s="1"/>
  <c r="AB23" i="26" s="1"/>
  <c r="AB24" i="26" s="1"/>
  <c r="AW906" i="10"/>
  <c r="AW918" i="10" s="1"/>
  <c r="AR22" i="26" s="1"/>
  <c r="AR23" i="26" s="1"/>
  <c r="AR24" i="26" s="1"/>
  <c r="BM906" i="10"/>
  <c r="BM918" i="10" s="1"/>
  <c r="BH22" i="26" s="1"/>
  <c r="BH23" i="26" s="1"/>
  <c r="BH24" i="26" s="1"/>
  <c r="X906" i="10"/>
  <c r="X918" i="10" s="1"/>
  <c r="S22" i="26" s="1"/>
  <c r="S23" i="26" s="1"/>
  <c r="S24" i="26" s="1"/>
  <c r="R906" i="10"/>
  <c r="R918" i="10" s="1"/>
  <c r="M22" i="26" s="1"/>
  <c r="M23" i="26" s="1"/>
  <c r="M24" i="26" s="1"/>
  <c r="AH906" i="10"/>
  <c r="AH918" i="10" s="1"/>
  <c r="AC22" i="26" s="1"/>
  <c r="AC23" i="26" s="1"/>
  <c r="AC24" i="26" s="1"/>
  <c r="AX906" i="10"/>
  <c r="AX918" i="10" s="1"/>
  <c r="AS22" i="26" s="1"/>
  <c r="AS23" i="26" s="1"/>
  <c r="AS24" i="26" s="1"/>
  <c r="BN906" i="10"/>
  <c r="BN918" i="10" s="1"/>
  <c r="BI22" i="26" s="1"/>
  <c r="BI23" i="26" s="1"/>
  <c r="BI24" i="26" s="1"/>
  <c r="AU906" i="10"/>
  <c r="AU918" i="10" s="1"/>
  <c r="AP22" i="26" s="1"/>
  <c r="AP23" i="26" s="1"/>
  <c r="AP24" i="26" s="1"/>
  <c r="BK906" i="10"/>
  <c r="BK918" i="10" s="1"/>
  <c r="BF22" i="26" s="1"/>
  <c r="BF23" i="26" s="1"/>
  <c r="BF24" i="26" s="1"/>
  <c r="AB906" i="10"/>
  <c r="AB918" i="10" s="1"/>
  <c r="W22" i="26" s="1"/>
  <c r="W23" i="26" s="1"/>
  <c r="W24" i="26" s="1"/>
  <c r="BH906" i="10"/>
  <c r="BH918" i="10" s="1"/>
  <c r="BC22" i="26" s="1"/>
  <c r="BC23" i="26" s="1"/>
  <c r="BC24" i="26" s="1"/>
  <c r="T906" i="10"/>
  <c r="T918" i="10" s="1"/>
  <c r="O22" i="26" s="1"/>
  <c r="O23" i="26" s="1"/>
  <c r="O24" i="26" s="1"/>
  <c r="U906" i="10"/>
  <c r="U918" i="10" s="1"/>
  <c r="P22" i="26" s="1"/>
  <c r="P23" i="26" s="1"/>
  <c r="P24" i="26" s="1"/>
  <c r="AK906" i="10"/>
  <c r="AK918" i="10" s="1"/>
  <c r="AF22" i="26" s="1"/>
  <c r="AF23" i="26" s="1"/>
  <c r="AF24" i="26" s="1"/>
  <c r="BA906" i="10"/>
  <c r="BA918" i="10" s="1"/>
  <c r="AV22" i="26" s="1"/>
  <c r="AV23" i="26" s="1"/>
  <c r="AV24" i="26" s="1"/>
  <c r="M906" i="10"/>
  <c r="M918" i="10" s="1"/>
  <c r="H22" i="26" s="1"/>
  <c r="H23" i="26" s="1"/>
  <c r="H24" i="26" s="1"/>
  <c r="AJ906" i="10"/>
  <c r="AJ918" i="10" s="1"/>
  <c r="AE22" i="26" s="1"/>
  <c r="AE23" i="26" s="1"/>
  <c r="AE24" i="26" s="1"/>
  <c r="V906" i="10"/>
  <c r="V918" i="10" s="1"/>
  <c r="Q22" i="26" s="1"/>
  <c r="Q23" i="26" s="1"/>
  <c r="Q24" i="26" s="1"/>
  <c r="AL906" i="10"/>
  <c r="AL918" i="10" s="1"/>
  <c r="AG22" i="26" s="1"/>
  <c r="AG23" i="26" s="1"/>
  <c r="AG24" i="26" s="1"/>
  <c r="BB906" i="10"/>
  <c r="BB918" i="10" s="1"/>
  <c r="AW22" i="26" s="1"/>
  <c r="AW23" i="26" s="1"/>
  <c r="AW24" i="26" s="1"/>
  <c r="AE906" i="10"/>
  <c r="AE918" i="10" s="1"/>
  <c r="Z22" i="26" s="1"/>
  <c r="Z23" i="26" s="1"/>
  <c r="Z24" i="26" s="1"/>
  <c r="AY906" i="10"/>
  <c r="AY918" i="10" s="1"/>
  <c r="AT22" i="26" s="1"/>
  <c r="AT23" i="26" s="1"/>
  <c r="AT24" i="26" s="1"/>
  <c r="BO906" i="10"/>
  <c r="BO918" i="10" s="1"/>
  <c r="BJ22" i="26" s="1"/>
  <c r="BJ23" i="26" s="1"/>
  <c r="BJ24" i="26" s="1"/>
  <c r="AN906" i="10"/>
  <c r="AN918" i="10" s="1"/>
  <c r="AI22" i="26" s="1"/>
  <c r="AI23" i="26" s="1"/>
  <c r="AI24" i="26" s="1"/>
  <c r="BL906" i="10"/>
  <c r="BL918" i="10" s="1"/>
  <c r="BG22" i="26" s="1"/>
  <c r="BG23" i="26" s="1"/>
  <c r="BG24" i="26" s="1"/>
  <c r="AF906" i="10"/>
  <c r="AF918" i="10" s="1"/>
  <c r="AA22" i="26" s="1"/>
  <c r="AA23" i="26" s="1"/>
  <c r="AA24" i="26" s="1"/>
  <c r="Y906" i="10"/>
  <c r="Y918" i="10" s="1"/>
  <c r="T22" i="26" s="1"/>
  <c r="T23" i="26" s="1"/>
  <c r="T24" i="26" s="1"/>
  <c r="AO906" i="10"/>
  <c r="AO918" i="10" s="1"/>
  <c r="AJ22" i="26" s="1"/>
  <c r="AJ23" i="26" s="1"/>
  <c r="AJ24" i="26" s="1"/>
  <c r="BE906" i="10"/>
  <c r="BE918" i="10" s="1"/>
  <c r="AZ22" i="26" s="1"/>
  <c r="AZ23" i="26" s="1"/>
  <c r="AZ24" i="26" s="1"/>
  <c r="O906" i="10"/>
  <c r="O918" i="10" s="1"/>
  <c r="J22" i="26" s="1"/>
  <c r="J23" i="26" s="1"/>
  <c r="J24" i="26" s="1"/>
  <c r="AZ906" i="10"/>
  <c r="AZ918" i="10" s="1"/>
  <c r="AU22" i="26" s="1"/>
  <c r="AU23" i="26" s="1"/>
  <c r="AU24" i="26" s="1"/>
  <c r="Z906" i="10"/>
  <c r="Z918" i="10" s="1"/>
  <c r="U22" i="26" s="1"/>
  <c r="U23" i="26" s="1"/>
  <c r="U24" i="26" s="1"/>
  <c r="AP906" i="10"/>
  <c r="AP918" i="10" s="1"/>
  <c r="AK22" i="26" s="1"/>
  <c r="AK23" i="26" s="1"/>
  <c r="AK24" i="26" s="1"/>
  <c r="BF906" i="10"/>
  <c r="BF918" i="10" s="1"/>
  <c r="BA22" i="26" s="1"/>
  <c r="BA23" i="26" s="1"/>
  <c r="BA24" i="26" s="1"/>
  <c r="AM906" i="10"/>
  <c r="AM918" i="10" s="1"/>
  <c r="AH22" i="26" s="1"/>
  <c r="AH23" i="26" s="1"/>
  <c r="AH24" i="26" s="1"/>
  <c r="BC906" i="10"/>
  <c r="BC918" i="10" s="1"/>
  <c r="AX22" i="26" s="1"/>
  <c r="AX23" i="26" s="1"/>
  <c r="AX24" i="26" s="1"/>
  <c r="W906" i="10"/>
  <c r="W918" i="10" s="1"/>
  <c r="R22" i="26" s="1"/>
  <c r="R23" i="26" s="1"/>
  <c r="R24" i="26" s="1"/>
  <c r="AR906" i="10"/>
  <c r="AR918" i="10" s="1"/>
  <c r="AM22" i="26" s="1"/>
  <c r="AM23" i="26" s="1"/>
  <c r="AM24" i="26" s="1"/>
  <c r="S906" i="10"/>
  <c r="S918" i="10" s="1"/>
  <c r="N22" i="26" s="1"/>
  <c r="N23" i="26" s="1"/>
  <c r="N24" i="26" s="1"/>
  <c r="AV906" i="10"/>
  <c r="AV918" i="10" s="1"/>
  <c r="AQ22" i="26" s="1"/>
  <c r="AQ23" i="26" s="1"/>
  <c r="AQ24" i="26" s="1"/>
  <c r="AC906" i="10"/>
  <c r="AC918" i="10" s="1"/>
  <c r="X22" i="26" s="1"/>
  <c r="X23" i="26" s="1"/>
  <c r="X24" i="26" s="1"/>
  <c r="AS906" i="10"/>
  <c r="AS918" i="10" s="1"/>
  <c r="AN22" i="26" s="1"/>
  <c r="AN23" i="26" s="1"/>
  <c r="AN24" i="26" s="1"/>
  <c r="BI906" i="10"/>
  <c r="BI918" i="10" s="1"/>
  <c r="BD22" i="26" s="1"/>
  <c r="BD23" i="26" s="1"/>
  <c r="BD24" i="26" s="1"/>
  <c r="AB4" i="14" l="1"/>
  <c r="AA42" i="14"/>
  <c r="F24" i="26"/>
  <c r="BI924" i="10"/>
  <c r="BI900" i="10"/>
  <c r="AC924" i="10"/>
  <c r="AC900" i="10"/>
  <c r="S924" i="10"/>
  <c r="S900" i="10"/>
  <c r="W924" i="10"/>
  <c r="W900" i="10"/>
  <c r="AM924" i="10"/>
  <c r="AM900" i="10"/>
  <c r="AP924" i="10"/>
  <c r="AP900" i="10"/>
  <c r="AZ924" i="10"/>
  <c r="AZ900" i="10"/>
  <c r="BE924" i="10"/>
  <c r="BE900" i="10"/>
  <c r="Y924" i="10"/>
  <c r="Y900" i="10"/>
  <c r="BL924" i="10"/>
  <c r="BL900" i="10"/>
  <c r="BO924" i="10"/>
  <c r="BO900" i="10"/>
  <c r="AE924" i="10"/>
  <c r="AE900" i="10"/>
  <c r="AL924" i="10"/>
  <c r="AL900" i="10"/>
  <c r="AJ924" i="10"/>
  <c r="AJ900" i="10"/>
  <c r="BA924" i="10"/>
  <c r="BA900" i="10"/>
  <c r="U924" i="10"/>
  <c r="U900" i="10"/>
  <c r="BH924" i="10"/>
  <c r="BH900" i="10"/>
  <c r="BK924" i="10"/>
  <c r="BK900" i="10"/>
  <c r="BN924" i="10"/>
  <c r="BN900" i="10"/>
  <c r="AH924" i="10"/>
  <c r="AH900" i="10"/>
  <c r="X924" i="10"/>
  <c r="X900" i="10"/>
  <c r="AW924" i="10"/>
  <c r="AW900" i="10"/>
  <c r="Q924" i="10"/>
  <c r="Q900" i="10"/>
  <c r="BD924" i="10"/>
  <c r="BD900" i="10"/>
  <c r="BG924" i="10"/>
  <c r="BG900" i="10"/>
  <c r="BJ924" i="10"/>
  <c r="BJ900" i="10"/>
  <c r="AD924" i="10"/>
  <c r="AD900" i="10"/>
  <c r="AA924" i="10"/>
  <c r="AA900" i="10"/>
  <c r="AS924" i="10"/>
  <c r="AS900" i="10"/>
  <c r="AR924" i="10"/>
  <c r="AR900" i="10"/>
  <c r="BC924" i="10"/>
  <c r="BC900" i="10"/>
  <c r="BF924" i="10"/>
  <c r="BF900" i="10"/>
  <c r="Z924" i="10"/>
  <c r="Z900" i="10"/>
  <c r="O924" i="10"/>
  <c r="O900" i="10"/>
  <c r="AO924" i="10"/>
  <c r="AO900" i="10"/>
  <c r="AF924" i="10"/>
  <c r="AF900" i="10"/>
  <c r="AN924" i="10"/>
  <c r="AN900" i="10"/>
  <c r="AY924" i="10"/>
  <c r="AY900" i="10"/>
  <c r="BB924" i="10"/>
  <c r="BB900" i="10"/>
  <c r="V924" i="10"/>
  <c r="V900" i="10"/>
  <c r="M924" i="10"/>
  <c r="M900" i="10"/>
  <c r="AK924" i="10"/>
  <c r="AK900" i="10"/>
  <c r="T924" i="10"/>
  <c r="T900" i="10"/>
  <c r="AB924" i="10"/>
  <c r="AB900" i="10"/>
  <c r="AU924" i="10"/>
  <c r="AU900" i="10"/>
  <c r="AX924" i="10"/>
  <c r="AX900" i="10"/>
  <c r="R924" i="10"/>
  <c r="R900" i="10"/>
  <c r="BM924" i="10"/>
  <c r="BM900" i="10"/>
  <c r="AG924" i="10"/>
  <c r="AG900" i="10"/>
  <c r="AI924" i="10"/>
  <c r="AI900" i="10"/>
  <c r="P924" i="10"/>
  <c r="P900" i="10"/>
  <c r="AQ924" i="10"/>
  <c r="AQ900" i="10"/>
  <c r="AT924" i="10"/>
  <c r="AT900" i="10"/>
  <c r="N924" i="10"/>
  <c r="N900" i="10"/>
  <c r="AV924" i="10"/>
  <c r="AV900" i="10"/>
  <c r="J918" i="10"/>
  <c r="AC4" i="14" l="1"/>
  <c r="AB42" i="14"/>
  <c r="C24" i="26"/>
  <c r="D24" i="26"/>
  <c r="J924" i="10"/>
  <c r="J900" i="10"/>
  <c r="I873" i="10"/>
  <c r="I865" i="10"/>
  <c r="I857" i="10"/>
  <c r="I849" i="10"/>
  <c r="I833" i="10"/>
  <c r="I825" i="10"/>
  <c r="I817" i="10"/>
  <c r="I809" i="10"/>
  <c r="I801" i="10"/>
  <c r="I793" i="10"/>
  <c r="I785" i="10"/>
  <c r="I777" i="10"/>
  <c r="I769" i="10"/>
  <c r="I761" i="10"/>
  <c r="I753" i="10"/>
  <c r="I745" i="10"/>
  <c r="I737" i="10"/>
  <c r="I729" i="10"/>
  <c r="I721" i="10"/>
  <c r="I713" i="10"/>
  <c r="I705" i="10"/>
  <c r="I697" i="10"/>
  <c r="I689" i="10"/>
  <c r="I681" i="10"/>
  <c r="I673" i="10"/>
  <c r="I665" i="10"/>
  <c r="G634" i="10"/>
  <c r="G604" i="10"/>
  <c r="G574" i="10"/>
  <c r="B563" i="10"/>
  <c r="H20" i="11"/>
  <c r="G544" i="10"/>
  <c r="B533" i="10"/>
  <c r="G514" i="10"/>
  <c r="G484" i="10"/>
  <c r="B473" i="10"/>
  <c r="B173" i="10"/>
  <c r="G454" i="10"/>
  <c r="G424" i="10"/>
  <c r="G394" i="10"/>
  <c r="B383" i="10"/>
  <c r="G364" i="10"/>
  <c r="G334" i="10"/>
  <c r="G304" i="10"/>
  <c r="B293" i="10"/>
  <c r="G274" i="10"/>
  <c r="B263" i="10"/>
  <c r="G244" i="10"/>
  <c r="B233" i="10"/>
  <c r="G214" i="10"/>
  <c r="G184" i="10"/>
  <c r="G154" i="10"/>
  <c r="G124" i="10"/>
  <c r="B113" i="10"/>
  <c r="G94" i="10"/>
  <c r="G64" i="10"/>
  <c r="C1" i="11"/>
  <c r="AD4" i="14" l="1"/>
  <c r="AC42" i="14"/>
  <c r="D1" i="11"/>
  <c r="D27" i="10" s="1"/>
  <c r="C27" i="10"/>
  <c r="J885" i="10"/>
  <c r="J884" i="10"/>
  <c r="AE4" i="14" l="1"/>
  <c r="AD42" i="14"/>
  <c r="E1" i="11"/>
  <c r="F1" i="11" s="1"/>
  <c r="C26" i="10" s="1"/>
  <c r="L886" i="10"/>
  <c r="G15" i="26" s="1"/>
  <c r="M886" i="10"/>
  <c r="H15" i="26" s="1"/>
  <c r="N886" i="10"/>
  <c r="I15" i="26" s="1"/>
  <c r="O886" i="10"/>
  <c r="J15" i="26" s="1"/>
  <c r="P886" i="10"/>
  <c r="K15" i="26" s="1"/>
  <c r="Q886" i="10"/>
  <c r="L15" i="26" s="1"/>
  <c r="R886" i="10"/>
  <c r="M15" i="26" s="1"/>
  <c r="S886" i="10"/>
  <c r="N15" i="26" s="1"/>
  <c r="T886" i="10"/>
  <c r="O15" i="26" s="1"/>
  <c r="U886" i="10"/>
  <c r="P15" i="26" s="1"/>
  <c r="V886" i="10"/>
  <c r="Q15" i="26" s="1"/>
  <c r="W886" i="10"/>
  <c r="R15" i="26" s="1"/>
  <c r="X886" i="10"/>
  <c r="S15" i="26" s="1"/>
  <c r="Y886" i="10"/>
  <c r="T15" i="26" s="1"/>
  <c r="Z886" i="10"/>
  <c r="U15" i="26" s="1"/>
  <c r="AA886" i="10"/>
  <c r="V15" i="26" s="1"/>
  <c r="AB886" i="10"/>
  <c r="W15" i="26" s="1"/>
  <c r="AC886" i="10"/>
  <c r="X15" i="26" s="1"/>
  <c r="AD886" i="10"/>
  <c r="Y15" i="26" s="1"/>
  <c r="AE886" i="10"/>
  <c r="Z15" i="26" s="1"/>
  <c r="AF886" i="10"/>
  <c r="AA15" i="26" s="1"/>
  <c r="AG886" i="10"/>
  <c r="AB15" i="26" s="1"/>
  <c r="AH886" i="10"/>
  <c r="AC15" i="26" s="1"/>
  <c r="AI886" i="10"/>
  <c r="AD15" i="26" s="1"/>
  <c r="AJ886" i="10"/>
  <c r="AE15" i="26" s="1"/>
  <c r="AK886" i="10"/>
  <c r="AF15" i="26" s="1"/>
  <c r="AL886" i="10"/>
  <c r="AG15" i="26" s="1"/>
  <c r="AM886" i="10"/>
  <c r="AH15" i="26" s="1"/>
  <c r="AN886" i="10"/>
  <c r="AI15" i="26" s="1"/>
  <c r="AO886" i="10"/>
  <c r="AJ15" i="26" s="1"/>
  <c r="AP886" i="10"/>
  <c r="AK15" i="26" s="1"/>
  <c r="AQ886" i="10"/>
  <c r="AL15" i="26" s="1"/>
  <c r="AR886" i="10"/>
  <c r="AM15" i="26" s="1"/>
  <c r="AS886" i="10"/>
  <c r="AN15" i="26" s="1"/>
  <c r="AT886" i="10"/>
  <c r="AO15" i="26" s="1"/>
  <c r="AU886" i="10"/>
  <c r="AP15" i="26" s="1"/>
  <c r="AV886" i="10"/>
  <c r="AQ15" i="26" s="1"/>
  <c r="AW886" i="10"/>
  <c r="AR15" i="26" s="1"/>
  <c r="AX886" i="10"/>
  <c r="AS15" i="26" s="1"/>
  <c r="AY886" i="10"/>
  <c r="AT15" i="26" s="1"/>
  <c r="AZ886" i="10"/>
  <c r="AU15" i="26" s="1"/>
  <c r="BA886" i="10"/>
  <c r="AV15" i="26" s="1"/>
  <c r="BB886" i="10"/>
  <c r="AW15" i="26" s="1"/>
  <c r="BC886" i="10"/>
  <c r="AX15" i="26" s="1"/>
  <c r="BD886" i="10"/>
  <c r="AY15" i="26" s="1"/>
  <c r="BE886" i="10"/>
  <c r="AZ15" i="26" s="1"/>
  <c r="BF886" i="10"/>
  <c r="BA15" i="26" s="1"/>
  <c r="BG886" i="10"/>
  <c r="BB15" i="26" s="1"/>
  <c r="BH886" i="10"/>
  <c r="BC15" i="26" s="1"/>
  <c r="BI886" i="10"/>
  <c r="BD15" i="26" s="1"/>
  <c r="BJ886" i="10"/>
  <c r="BE15" i="26" s="1"/>
  <c r="BK886" i="10"/>
  <c r="BF15" i="26" s="1"/>
  <c r="BL886" i="10"/>
  <c r="BG15" i="26" s="1"/>
  <c r="BM886" i="10"/>
  <c r="BH15" i="26" s="1"/>
  <c r="BN886" i="10"/>
  <c r="BI15" i="26" s="1"/>
  <c r="BO886" i="10"/>
  <c r="BJ15" i="26" s="1"/>
  <c r="AF4" i="14" l="1"/>
  <c r="AE42" i="14"/>
  <c r="F34" i="10"/>
  <c r="G1" i="11"/>
  <c r="J886" i="10"/>
  <c r="AG4" i="14" l="1"/>
  <c r="AF42" i="14"/>
  <c r="H1" i="11"/>
  <c r="C23" i="10" s="1"/>
  <c r="D26" i="10"/>
  <c r="AH4" i="14" l="1"/>
  <c r="AG42" i="14"/>
  <c r="I1" i="11"/>
  <c r="C24" i="10" s="1"/>
  <c r="AI4" i="14" l="1"/>
  <c r="AH42" i="14"/>
  <c r="J1" i="11"/>
  <c r="G665" i="10"/>
  <c r="T2" i="11"/>
  <c r="D665" i="10"/>
  <c r="C665" i="10"/>
  <c r="T46" i="11" l="1"/>
  <c r="T50" i="11"/>
  <c r="T52" i="11"/>
  <c r="T49" i="11"/>
  <c r="T53" i="11" s="1"/>
  <c r="T56" i="11" s="1"/>
  <c r="T51" i="11"/>
  <c r="AJ4" i="14"/>
  <c r="AI42" i="14"/>
  <c r="T31" i="11"/>
  <c r="T38" i="11" s="1"/>
  <c r="T30" i="11"/>
  <c r="D24" i="10"/>
  <c r="K1" i="11"/>
  <c r="T20" i="11"/>
  <c r="T39" i="11" s="1"/>
  <c r="T29" i="11"/>
  <c r="T28" i="11"/>
  <c r="T24" i="11"/>
  <c r="T25" i="11"/>
  <c r="T22" i="11"/>
  <c r="T18" i="11"/>
  <c r="T17" i="11"/>
  <c r="T8" i="11"/>
  <c r="T6" i="11"/>
  <c r="T15" i="11"/>
  <c r="T11" i="11"/>
  <c r="T10" i="11"/>
  <c r="T12" i="11"/>
  <c r="U2" i="11"/>
  <c r="T3" i="11"/>
  <c r="A4" i="1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B665" i="10"/>
  <c r="A673" i="10"/>
  <c r="A52" i="10"/>
  <c r="U46" i="11" l="1"/>
  <c r="U49" i="11"/>
  <c r="U50" i="11"/>
  <c r="U51" i="11"/>
  <c r="U52" i="11"/>
  <c r="AK4" i="14"/>
  <c r="AJ42" i="14"/>
  <c r="T37" i="11"/>
  <c r="C57" i="10"/>
  <c r="E54" i="10"/>
  <c r="D56" i="10"/>
  <c r="D54" i="10"/>
  <c r="C56" i="10"/>
  <c r="C54" i="10"/>
  <c r="D57" i="10"/>
  <c r="C53" i="10"/>
  <c r="T40" i="11"/>
  <c r="L668" i="10"/>
  <c r="T36" i="11"/>
  <c r="U31" i="11"/>
  <c r="U38" i="11" s="1"/>
  <c r="U30" i="11"/>
  <c r="L1" i="11"/>
  <c r="F54" i="10" s="1"/>
  <c r="E24" i="10"/>
  <c r="F64" i="10"/>
  <c r="B52" i="10"/>
  <c r="U20" i="11"/>
  <c r="U39" i="11" s="1"/>
  <c r="U29" i="11"/>
  <c r="U28" i="11"/>
  <c r="U24" i="11"/>
  <c r="U25" i="11"/>
  <c r="U22" i="11"/>
  <c r="U18" i="11"/>
  <c r="U17" i="11"/>
  <c r="U15" i="11"/>
  <c r="U11" i="11"/>
  <c r="U10" i="11"/>
  <c r="U8" i="11"/>
  <c r="U6" i="11"/>
  <c r="A18" i="1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G673" i="10"/>
  <c r="L676" i="10"/>
  <c r="U12" i="11"/>
  <c r="U3" i="11"/>
  <c r="V2" i="11"/>
  <c r="A681" i="10"/>
  <c r="D673" i="10"/>
  <c r="C673" i="10"/>
  <c r="B673" i="10"/>
  <c r="A82" i="10"/>
  <c r="L666" i="10"/>
  <c r="L669" i="10"/>
  <c r="AL4" i="14" l="1"/>
  <c r="AK42" i="14"/>
  <c r="U53" i="11"/>
  <c r="U56" i="11" s="1"/>
  <c r="V46" i="11"/>
  <c r="V50" i="11"/>
  <c r="V51" i="11"/>
  <c r="V49" i="11"/>
  <c r="V52" i="11"/>
  <c r="C86" i="10"/>
  <c r="C84" i="10"/>
  <c r="D87" i="10"/>
  <c r="C83" i="10"/>
  <c r="C87" i="10"/>
  <c r="E84" i="10"/>
  <c r="D86" i="10"/>
  <c r="D84" i="10"/>
  <c r="F84" i="10"/>
  <c r="U37" i="11"/>
  <c r="T41" i="11"/>
  <c r="U36" i="11"/>
  <c r="U40" i="11"/>
  <c r="V31" i="11"/>
  <c r="V38" i="11" s="1"/>
  <c r="V30" i="11"/>
  <c r="B681" i="10"/>
  <c r="A689" i="10"/>
  <c r="F24" i="10"/>
  <c r="M1" i="11"/>
  <c r="G54" i="10" s="1"/>
  <c r="F94" i="10"/>
  <c r="B82" i="10"/>
  <c r="V20" i="11"/>
  <c r="V39" i="11" s="1"/>
  <c r="V25" i="11"/>
  <c r="V29" i="11"/>
  <c r="V28" i="11"/>
  <c r="V24" i="11"/>
  <c r="V22" i="11"/>
  <c r="V18" i="11"/>
  <c r="V17" i="11"/>
  <c r="V15" i="11"/>
  <c r="V11" i="11"/>
  <c r="V10" i="11"/>
  <c r="V8" i="11"/>
  <c r="V6" i="11"/>
  <c r="G681" i="10"/>
  <c r="L684" i="10"/>
  <c r="W2" i="11"/>
  <c r="V12" i="11"/>
  <c r="V3" i="11"/>
  <c r="D681" i="10"/>
  <c r="C681" i="10"/>
  <c r="A112" i="10"/>
  <c r="L671" i="10"/>
  <c r="V53" i="11" l="1"/>
  <c r="V56" i="11" s="1"/>
  <c r="W46" i="11"/>
  <c r="W51" i="11"/>
  <c r="W52" i="11"/>
  <c r="W49" i="11"/>
  <c r="W50" i="11"/>
  <c r="AM4" i="14"/>
  <c r="AL42" i="14"/>
  <c r="G84" i="10"/>
  <c r="B689" i="10"/>
  <c r="T44" i="11"/>
  <c r="G28" i="26"/>
  <c r="G29" i="26" s="1"/>
  <c r="G30" i="26" s="1"/>
  <c r="L665" i="10"/>
  <c r="C689" i="10"/>
  <c r="L692" i="10"/>
  <c r="D689" i="10"/>
  <c r="G689" i="10"/>
  <c r="C117" i="10"/>
  <c r="E114" i="10"/>
  <c r="D116" i="10"/>
  <c r="D114" i="10"/>
  <c r="C116" i="10"/>
  <c r="C114" i="10"/>
  <c r="D117" i="10"/>
  <c r="C113" i="10"/>
  <c r="V37" i="11"/>
  <c r="V40" i="11"/>
  <c r="U41" i="11"/>
  <c r="V36" i="11"/>
  <c r="W31" i="11"/>
  <c r="W38" i="11" s="1"/>
  <c r="W30" i="11"/>
  <c r="A697" i="10"/>
  <c r="N1" i="11"/>
  <c r="C115" i="10" s="1"/>
  <c r="G24" i="10"/>
  <c r="G114" i="10"/>
  <c r="F124" i="10"/>
  <c r="F114" i="10"/>
  <c r="B112" i="10"/>
  <c r="W20" i="11"/>
  <c r="W39" i="11" s="1"/>
  <c r="W29" i="11"/>
  <c r="W28" i="11"/>
  <c r="W24" i="11"/>
  <c r="W25" i="11"/>
  <c r="W22" i="11"/>
  <c r="W18" i="11"/>
  <c r="W17" i="11"/>
  <c r="W15" i="11"/>
  <c r="W11" i="11"/>
  <c r="W10" i="11"/>
  <c r="W8" i="11"/>
  <c r="W6" i="11"/>
  <c r="X2" i="11"/>
  <c r="W12" i="11"/>
  <c r="W3" i="11"/>
  <c r="A142" i="10"/>
  <c r="X46" i="11" l="1"/>
  <c r="X52" i="11"/>
  <c r="X49" i="11"/>
  <c r="X50" i="11"/>
  <c r="X51" i="11"/>
  <c r="AN4" i="14"/>
  <c r="AM42" i="14"/>
  <c r="W53" i="11"/>
  <c r="W56" i="11" s="1"/>
  <c r="C25" i="10"/>
  <c r="C55" i="10"/>
  <c r="C85" i="10"/>
  <c r="U44" i="11"/>
  <c r="H28" i="26"/>
  <c r="H29" i="26" s="1"/>
  <c r="H30" i="26" s="1"/>
  <c r="C146" i="10"/>
  <c r="C144" i="10"/>
  <c r="D147" i="10"/>
  <c r="C145" i="10"/>
  <c r="C143" i="10"/>
  <c r="C147" i="10"/>
  <c r="E144" i="10"/>
  <c r="D146" i="10"/>
  <c r="D144" i="10"/>
  <c r="G144" i="10"/>
  <c r="F144" i="10"/>
  <c r="W37" i="11"/>
  <c r="V41" i="11"/>
  <c r="W36" i="11"/>
  <c r="W40" i="11"/>
  <c r="X31" i="11"/>
  <c r="X38" i="11" s="1"/>
  <c r="X30" i="11"/>
  <c r="O1" i="11"/>
  <c r="C152" i="10" s="1"/>
  <c r="G697" i="10"/>
  <c r="A705" i="10"/>
  <c r="L700" i="10"/>
  <c r="D697" i="10"/>
  <c r="B697" i="10"/>
  <c r="C697" i="10"/>
  <c r="F154" i="10"/>
  <c r="B142" i="10"/>
  <c r="X20" i="11"/>
  <c r="X39" i="11" s="1"/>
  <c r="X29" i="11"/>
  <c r="X28" i="11"/>
  <c r="X24" i="11"/>
  <c r="X25" i="11"/>
  <c r="X22" i="11"/>
  <c r="X18" i="11"/>
  <c r="X17" i="11"/>
  <c r="X8" i="11"/>
  <c r="X6" i="11"/>
  <c r="X15" i="11"/>
  <c r="X11" i="11"/>
  <c r="X10" i="11"/>
  <c r="Y2" i="11"/>
  <c r="X12" i="11"/>
  <c r="X3" i="11"/>
  <c r="A172" i="10"/>
  <c r="H112" i="10"/>
  <c r="H82" i="10"/>
  <c r="H52" i="10"/>
  <c r="H22" i="10"/>
  <c r="J9" i="10"/>
  <c r="G34" i="10"/>
  <c r="X53" i="11" l="1"/>
  <c r="X56" i="11" s="1"/>
  <c r="AO4" i="14"/>
  <c r="AN42" i="14"/>
  <c r="Y46" i="11"/>
  <c r="Y49" i="11"/>
  <c r="Y50" i="11"/>
  <c r="Y51" i="11"/>
  <c r="Y52" i="11"/>
  <c r="C32" i="10"/>
  <c r="C62" i="10"/>
  <c r="C92" i="10"/>
  <c r="C122" i="10"/>
  <c r="V44" i="11"/>
  <c r="I28" i="26"/>
  <c r="I29" i="26" s="1"/>
  <c r="I30" i="26" s="1"/>
  <c r="C177" i="10"/>
  <c r="E174" i="10"/>
  <c r="D176" i="10"/>
  <c r="D174" i="10"/>
  <c r="C182" i="10"/>
  <c r="C176" i="10"/>
  <c r="C174" i="10"/>
  <c r="D177" i="10"/>
  <c r="C175" i="10"/>
  <c r="C173" i="10"/>
  <c r="X37" i="11"/>
  <c r="W41" i="11"/>
  <c r="X36" i="11"/>
  <c r="X40" i="11"/>
  <c r="Y31" i="11"/>
  <c r="Y38" i="11" s="1"/>
  <c r="Y30" i="11"/>
  <c r="B705" i="10"/>
  <c r="G705" i="10"/>
  <c r="L708" i="10"/>
  <c r="D705" i="10"/>
  <c r="C705" i="10"/>
  <c r="A713" i="10"/>
  <c r="P1" i="11"/>
  <c r="B172" i="10"/>
  <c r="G174" i="10"/>
  <c r="F184" i="10"/>
  <c r="F174" i="10"/>
  <c r="Y20" i="11"/>
  <c r="Y39" i="11" s="1"/>
  <c r="Y29" i="11"/>
  <c r="Y28" i="11"/>
  <c r="Y24" i="11"/>
  <c r="Y25" i="11"/>
  <c r="Y22" i="11"/>
  <c r="Y18" i="11"/>
  <c r="Y17" i="11"/>
  <c r="Y15" i="11"/>
  <c r="Y11" i="11"/>
  <c r="Y10" i="11"/>
  <c r="Y8" i="11"/>
  <c r="Y6" i="11"/>
  <c r="Z2" i="11"/>
  <c r="Y12" i="11"/>
  <c r="Y3" i="11"/>
  <c r="H142" i="10"/>
  <c r="A202" i="10"/>
  <c r="Z46" i="11" l="1"/>
  <c r="Z50" i="11"/>
  <c r="Z51" i="11"/>
  <c r="Z52" i="11"/>
  <c r="Z49" i="11"/>
  <c r="AP4" i="14"/>
  <c r="AO42" i="14"/>
  <c r="Y53" i="11"/>
  <c r="Y56" i="11" s="1"/>
  <c r="W44" i="11"/>
  <c r="J28" i="26"/>
  <c r="J29" i="26" s="1"/>
  <c r="J30" i="26" s="1"/>
  <c r="C212" i="10"/>
  <c r="C206" i="10"/>
  <c r="C204" i="10"/>
  <c r="D207" i="10"/>
  <c r="C205" i="10"/>
  <c r="C203" i="10"/>
  <c r="C207" i="10"/>
  <c r="E204" i="10"/>
  <c r="D206" i="10"/>
  <c r="D204" i="10"/>
  <c r="G204" i="10"/>
  <c r="F204" i="10"/>
  <c r="Y36" i="11"/>
  <c r="Y40" i="11"/>
  <c r="X41" i="11"/>
  <c r="Y37" i="11"/>
  <c r="Z31" i="11"/>
  <c r="Z38" i="11" s="1"/>
  <c r="Z30" i="11"/>
  <c r="E713" i="10"/>
  <c r="L716" i="10"/>
  <c r="D713" i="10"/>
  <c r="A721" i="10"/>
  <c r="I727" i="10" s="1"/>
  <c r="C713" i="10"/>
  <c r="G713" i="10"/>
  <c r="B713" i="10"/>
  <c r="E665" i="10"/>
  <c r="Q1" i="11"/>
  <c r="R1" i="11" s="1"/>
  <c r="E673" i="10"/>
  <c r="E681" i="10"/>
  <c r="E689" i="10"/>
  <c r="E697" i="10"/>
  <c r="E705" i="10"/>
  <c r="F214" i="10"/>
  <c r="B202" i="10"/>
  <c r="Z20" i="11"/>
  <c r="Z39" i="11" s="1"/>
  <c r="Z29" i="11"/>
  <c r="Z25" i="11"/>
  <c r="Z28" i="11"/>
  <c r="Z24" i="11"/>
  <c r="Z22" i="11"/>
  <c r="Z18" i="11"/>
  <c r="Z17" i="11"/>
  <c r="Z15" i="11"/>
  <c r="Z11" i="11"/>
  <c r="Z10" i="11"/>
  <c r="Z8" i="11"/>
  <c r="Z6" i="11"/>
  <c r="AA2" i="11"/>
  <c r="Z12" i="11"/>
  <c r="Z3" i="11"/>
  <c r="H172" i="10"/>
  <c r="A232" i="10"/>
  <c r="G232" i="10" s="1"/>
  <c r="AQ4" i="14" l="1"/>
  <c r="AP42" i="14"/>
  <c r="AA46" i="11"/>
  <c r="AA51" i="11"/>
  <c r="AA52" i="11"/>
  <c r="AA49" i="11"/>
  <c r="AA50" i="11"/>
  <c r="Z53" i="11"/>
  <c r="Z56" i="11" s="1"/>
  <c r="G22" i="10"/>
  <c r="I671" i="10"/>
  <c r="G52" i="10"/>
  <c r="I679" i="10"/>
  <c r="G82" i="10"/>
  <c r="I687" i="10"/>
  <c r="G112" i="10"/>
  <c r="I695" i="10"/>
  <c r="I703" i="10"/>
  <c r="G142" i="10"/>
  <c r="I711" i="10"/>
  <c r="G172" i="10"/>
  <c r="G202" i="10"/>
  <c r="I719" i="10"/>
  <c r="X44" i="11"/>
  <c r="K28" i="26"/>
  <c r="K29" i="26" s="1"/>
  <c r="K30" i="26" s="1"/>
  <c r="C237" i="10"/>
  <c r="E234" i="10"/>
  <c r="D236" i="10"/>
  <c r="D234" i="10"/>
  <c r="C242" i="10"/>
  <c r="C236" i="10"/>
  <c r="C234" i="10"/>
  <c r="D237" i="10"/>
  <c r="C235" i="10"/>
  <c r="C233" i="10"/>
  <c r="Y41" i="11"/>
  <c r="Z36" i="11"/>
  <c r="Z37" i="11"/>
  <c r="Z40" i="11"/>
  <c r="AA31" i="11"/>
  <c r="AA38" i="11" s="1"/>
  <c r="AA30" i="11"/>
  <c r="F665" i="10"/>
  <c r="F673" i="10"/>
  <c r="F681" i="10"/>
  <c r="F689" i="10"/>
  <c r="F697" i="10"/>
  <c r="F705" i="10"/>
  <c r="F721" i="10"/>
  <c r="E721" i="10"/>
  <c r="G721" i="10"/>
  <c r="B721" i="10"/>
  <c r="L724" i="10"/>
  <c r="D721" i="10"/>
  <c r="A729" i="10"/>
  <c r="I735" i="10" s="1"/>
  <c r="C721" i="10"/>
  <c r="F713" i="10"/>
  <c r="F244" i="10"/>
  <c r="F234" i="10"/>
  <c r="B232" i="10"/>
  <c r="G234" i="10"/>
  <c r="AA20" i="11"/>
  <c r="AA39" i="11" s="1"/>
  <c r="AA29" i="11"/>
  <c r="AA28" i="11"/>
  <c r="AA24" i="11"/>
  <c r="AA25" i="11"/>
  <c r="AA22" i="11"/>
  <c r="AA18" i="11"/>
  <c r="AA17" i="11"/>
  <c r="AA15" i="11"/>
  <c r="AA11" i="11"/>
  <c r="AA10" i="11"/>
  <c r="AA8" i="11"/>
  <c r="AA6" i="11"/>
  <c r="AB2" i="11"/>
  <c r="AA12" i="11"/>
  <c r="AA3" i="11"/>
  <c r="H202" i="10"/>
  <c r="A262" i="10"/>
  <c r="G262" i="10" s="1"/>
  <c r="AA53" i="11" l="1"/>
  <c r="AA56" i="11" s="1"/>
  <c r="AB46" i="11"/>
  <c r="AB52" i="11"/>
  <c r="AB49" i="11"/>
  <c r="AB53" i="11" s="1"/>
  <c r="AB56" i="11" s="1"/>
  <c r="AB50" i="11"/>
  <c r="AB51" i="11"/>
  <c r="AR4" i="14"/>
  <c r="AQ42" i="14"/>
  <c r="Y44" i="11"/>
  <c r="L28" i="26"/>
  <c r="L29" i="26" s="1"/>
  <c r="L30" i="26" s="1"/>
  <c r="C272" i="10"/>
  <c r="C266" i="10"/>
  <c r="C264" i="10"/>
  <c r="D267" i="10"/>
  <c r="C265" i="10"/>
  <c r="C263" i="10"/>
  <c r="C267" i="10"/>
  <c r="E264" i="10"/>
  <c r="D266" i="10"/>
  <c r="D264" i="10"/>
  <c r="Z41" i="11"/>
  <c r="AA36" i="11"/>
  <c r="AA40" i="11"/>
  <c r="AA37" i="11"/>
  <c r="AB31" i="11"/>
  <c r="AB38" i="11" s="1"/>
  <c r="AB30" i="11"/>
  <c r="F729" i="10"/>
  <c r="E729" i="10"/>
  <c r="C729" i="10"/>
  <c r="B729" i="10"/>
  <c r="G729" i="10"/>
  <c r="L732" i="10"/>
  <c r="D729" i="10"/>
  <c r="A737" i="10"/>
  <c r="I743" i="10" s="1"/>
  <c r="F274" i="10"/>
  <c r="F264" i="10"/>
  <c r="B262" i="10"/>
  <c r="G264" i="10"/>
  <c r="AB20" i="11"/>
  <c r="AB39" i="11" s="1"/>
  <c r="AB29" i="11"/>
  <c r="AB28" i="11"/>
  <c r="AB24" i="11"/>
  <c r="AB25" i="11"/>
  <c r="AB22" i="11"/>
  <c r="AB18" i="11"/>
  <c r="AB17" i="11"/>
  <c r="AB8" i="11"/>
  <c r="AB6" i="11"/>
  <c r="AB15" i="11"/>
  <c r="AB11" i="11"/>
  <c r="AB10" i="11"/>
  <c r="AC2" i="11"/>
  <c r="AB12" i="11"/>
  <c r="AB3" i="11"/>
  <c r="H232" i="10"/>
  <c r="A292" i="10"/>
  <c r="G292" i="10" s="1"/>
  <c r="E663" i="10"/>
  <c r="AS4" i="14" l="1"/>
  <c r="AR42" i="14"/>
  <c r="AC46" i="11"/>
  <c r="AC49" i="11"/>
  <c r="AC50" i="11"/>
  <c r="AC51" i="11"/>
  <c r="AC52" i="11"/>
  <c r="Z44" i="11"/>
  <c r="M28" i="26"/>
  <c r="M29" i="26" s="1"/>
  <c r="M30" i="26" s="1"/>
  <c r="C297" i="10"/>
  <c r="E294" i="10"/>
  <c r="D296" i="10"/>
  <c r="D294" i="10"/>
  <c r="C302" i="10"/>
  <c r="C296" i="10"/>
  <c r="C294" i="10"/>
  <c r="D297" i="10"/>
  <c r="C295" i="10"/>
  <c r="C293" i="10"/>
  <c r="AB36" i="11"/>
  <c r="AA41" i="11"/>
  <c r="AB40" i="11"/>
  <c r="AB37" i="11"/>
  <c r="AC31" i="11"/>
  <c r="AC38" i="11" s="1"/>
  <c r="AC30" i="11"/>
  <c r="F737" i="10"/>
  <c r="E737" i="10"/>
  <c r="B737" i="10"/>
  <c r="D737" i="10"/>
  <c r="L740" i="10"/>
  <c r="G737" i="10"/>
  <c r="C737" i="10"/>
  <c r="A745" i="10"/>
  <c r="F304" i="10"/>
  <c r="F294" i="10"/>
  <c r="B292" i="10"/>
  <c r="G294" i="10"/>
  <c r="AC20" i="11"/>
  <c r="AC39" i="11" s="1"/>
  <c r="AC29" i="11"/>
  <c r="AC28" i="11"/>
  <c r="AC24" i="11"/>
  <c r="AC25" i="11"/>
  <c r="AC22" i="11"/>
  <c r="AC18" i="11"/>
  <c r="AC17" i="11"/>
  <c r="AC15" i="11"/>
  <c r="AC11" i="11"/>
  <c r="AC10" i="11"/>
  <c r="AC8" i="11"/>
  <c r="AC6" i="11"/>
  <c r="AD2" i="11"/>
  <c r="AC12" i="11"/>
  <c r="AC3" i="11"/>
  <c r="H262" i="10"/>
  <c r="A322" i="10"/>
  <c r="G322" i="10" s="1"/>
  <c r="F663" i="10"/>
  <c r="L733" i="10"/>
  <c r="L730" i="10"/>
  <c r="H729" i="10"/>
  <c r="L725" i="10"/>
  <c r="L722" i="10"/>
  <c r="H721" i="10"/>
  <c r="L717" i="10"/>
  <c r="L714" i="10"/>
  <c r="H713" i="10"/>
  <c r="L709" i="10"/>
  <c r="L706" i="10"/>
  <c r="H705" i="10"/>
  <c r="L701" i="10"/>
  <c r="L698" i="10"/>
  <c r="H697" i="10"/>
  <c r="L693" i="10"/>
  <c r="L690" i="10"/>
  <c r="H689" i="10"/>
  <c r="L685" i="10"/>
  <c r="L682" i="10"/>
  <c r="H681" i="10"/>
  <c r="L677" i="10"/>
  <c r="L674" i="10"/>
  <c r="H673" i="10"/>
  <c r="H665" i="10"/>
  <c r="AC53" i="11" l="1"/>
  <c r="AC56" i="11" s="1"/>
  <c r="AD46" i="11"/>
  <c r="AD50" i="11"/>
  <c r="AD51" i="11"/>
  <c r="AD49" i="11"/>
  <c r="AD52" i="11"/>
  <c r="AT4" i="14"/>
  <c r="AS42" i="14"/>
  <c r="AA44" i="11"/>
  <c r="N28" i="26"/>
  <c r="N29" i="26" s="1"/>
  <c r="N30" i="26" s="1"/>
  <c r="I751" i="10"/>
  <c r="L748" i="10"/>
  <c r="C332" i="10"/>
  <c r="C326" i="10"/>
  <c r="C324" i="10"/>
  <c r="D327" i="10"/>
  <c r="C325" i="10"/>
  <c r="C323" i="10"/>
  <c r="C327" i="10"/>
  <c r="E324" i="10"/>
  <c r="D326" i="10"/>
  <c r="D324" i="10"/>
  <c r="G324" i="10"/>
  <c r="F324" i="10"/>
  <c r="AB41" i="11"/>
  <c r="AC37" i="11"/>
  <c r="AC36" i="11"/>
  <c r="AC40" i="11"/>
  <c r="AD31" i="11"/>
  <c r="AD38" i="11" s="1"/>
  <c r="AD30" i="11"/>
  <c r="F745" i="10"/>
  <c r="E745" i="10"/>
  <c r="C745" i="10"/>
  <c r="L749" i="10" s="1"/>
  <c r="A753" i="10"/>
  <c r="I759" i="10" s="1"/>
  <c r="G745" i="10"/>
  <c r="D745" i="10"/>
  <c r="B745" i="10"/>
  <c r="L738" i="10"/>
  <c r="L741" i="10"/>
  <c r="H737" i="10"/>
  <c r="F334" i="10"/>
  <c r="B322" i="10"/>
  <c r="AD20" i="11"/>
  <c r="AD39" i="11" s="1"/>
  <c r="AD29" i="11"/>
  <c r="AD25" i="11"/>
  <c r="AD28" i="11"/>
  <c r="AD24" i="11"/>
  <c r="AD22" i="11"/>
  <c r="AD18" i="11"/>
  <c r="AD17" i="11"/>
  <c r="AD15" i="11"/>
  <c r="AD11" i="11"/>
  <c r="AD10" i="11"/>
  <c r="AD8" i="11"/>
  <c r="AD6" i="11"/>
  <c r="AE2" i="11"/>
  <c r="AD12" i="11"/>
  <c r="AD3" i="11"/>
  <c r="H292" i="10"/>
  <c r="A352" i="10"/>
  <c r="G352" i="10" s="1"/>
  <c r="L687" i="10"/>
  <c r="L681" i="10" s="1"/>
  <c r="L719" i="10"/>
  <c r="L713" i="10" s="1"/>
  <c r="L703" i="10"/>
  <c r="L697" i="10" s="1"/>
  <c r="L727" i="10"/>
  <c r="L721" i="10" s="1"/>
  <c r="L735" i="10"/>
  <c r="L729" i="10" s="1"/>
  <c r="L695" i="10"/>
  <c r="L679" i="10"/>
  <c r="L711" i="10"/>
  <c r="L705" i="10" s="1"/>
  <c r="AU4" i="14" l="1"/>
  <c r="AT42" i="14"/>
  <c r="AE46" i="11"/>
  <c r="AE51" i="11"/>
  <c r="AE52" i="11"/>
  <c r="AE49" i="11"/>
  <c r="AE50" i="11"/>
  <c r="AD53" i="11"/>
  <c r="AD56" i="11" s="1"/>
  <c r="AB44" i="11"/>
  <c r="O28" i="26"/>
  <c r="O29" i="26" s="1"/>
  <c r="O30" i="26" s="1"/>
  <c r="L689" i="10"/>
  <c r="AD40" i="11"/>
  <c r="C357" i="10"/>
  <c r="E354" i="10"/>
  <c r="D356" i="10"/>
  <c r="D354" i="10"/>
  <c r="C362" i="10"/>
  <c r="C356" i="10"/>
  <c r="C354" i="10"/>
  <c r="D357" i="10"/>
  <c r="C355" i="10"/>
  <c r="C353" i="10"/>
  <c r="F354" i="10"/>
  <c r="G354" i="10"/>
  <c r="AD37" i="11"/>
  <c r="AC41" i="11"/>
  <c r="AD36" i="11"/>
  <c r="AE31" i="11"/>
  <c r="AE38" i="11" s="1"/>
  <c r="AE30" i="11"/>
  <c r="L743" i="10"/>
  <c r="L737" i="10" s="1"/>
  <c r="F753" i="10"/>
  <c r="E753" i="10"/>
  <c r="G753" i="10"/>
  <c r="C753" i="10"/>
  <c r="B753" i="10"/>
  <c r="A761" i="10"/>
  <c r="I767" i="10" s="1"/>
  <c r="D753" i="10"/>
  <c r="L756" i="10"/>
  <c r="F364" i="10"/>
  <c r="B352" i="10"/>
  <c r="AE20" i="11"/>
  <c r="AE39" i="11" s="1"/>
  <c r="AE29" i="11"/>
  <c r="AE28" i="11"/>
  <c r="AE24" i="11"/>
  <c r="AE25" i="11"/>
  <c r="AE22" i="11"/>
  <c r="AE18" i="11"/>
  <c r="AE17" i="11"/>
  <c r="AE15" i="11"/>
  <c r="AE11" i="11"/>
  <c r="AE10" i="11"/>
  <c r="AE8" i="11"/>
  <c r="AE6" i="11"/>
  <c r="AF2" i="11"/>
  <c r="AE12" i="11"/>
  <c r="AE3" i="11"/>
  <c r="L673" i="10"/>
  <c r="H322" i="10"/>
  <c r="A382" i="10"/>
  <c r="G382" i="10" s="1"/>
  <c r="AF46" i="11" l="1"/>
  <c r="AF52" i="11"/>
  <c r="AF49" i="11"/>
  <c r="AF50" i="11"/>
  <c r="AF51" i="11"/>
  <c r="AE53" i="11"/>
  <c r="AE56" i="11" s="1"/>
  <c r="AV4" i="14"/>
  <c r="AU42" i="14"/>
  <c r="AC44" i="11"/>
  <c r="P28" i="26"/>
  <c r="P29" i="26" s="1"/>
  <c r="P30" i="26" s="1"/>
  <c r="C392" i="10"/>
  <c r="C386" i="10"/>
  <c r="C384" i="10"/>
  <c r="D387" i="10"/>
  <c r="C385" i="10"/>
  <c r="C383" i="10"/>
  <c r="C387" i="10"/>
  <c r="L397" i="10" s="1"/>
  <c r="E384" i="10"/>
  <c r="D386" i="10"/>
  <c r="D384" i="10"/>
  <c r="AD41" i="11"/>
  <c r="AE36" i="11"/>
  <c r="AE37" i="11"/>
  <c r="AE40" i="11"/>
  <c r="AF31" i="11"/>
  <c r="AF38" i="11" s="1"/>
  <c r="AF30" i="11"/>
  <c r="H753" i="10"/>
  <c r="L757" i="10"/>
  <c r="L754" i="10"/>
  <c r="F761" i="10"/>
  <c r="E761" i="10"/>
  <c r="C761" i="10"/>
  <c r="G761" i="10"/>
  <c r="L764" i="10"/>
  <c r="B761" i="10"/>
  <c r="A769" i="10"/>
  <c r="I775" i="10" s="1"/>
  <c r="D761" i="10"/>
  <c r="G384" i="10"/>
  <c r="F394" i="10"/>
  <c r="F384" i="10"/>
  <c r="L388" i="10"/>
  <c r="B382" i="10"/>
  <c r="AF20" i="11"/>
  <c r="AF39" i="11" s="1"/>
  <c r="AF29" i="11"/>
  <c r="AF28" i="11"/>
  <c r="AF24" i="11"/>
  <c r="AF25" i="11"/>
  <c r="AF22" i="11"/>
  <c r="AF18" i="11"/>
  <c r="AF17" i="11"/>
  <c r="AF8" i="11"/>
  <c r="AF6" i="11"/>
  <c r="AF15" i="11"/>
  <c r="AF11" i="11"/>
  <c r="AF10" i="11"/>
  <c r="AG2" i="11"/>
  <c r="AF3" i="11"/>
  <c r="AF12" i="11"/>
  <c r="H745" i="10"/>
  <c r="L746" i="10"/>
  <c r="L751" i="10" s="1"/>
  <c r="H352" i="10"/>
  <c r="A412" i="10"/>
  <c r="G412" i="10" s="1"/>
  <c r="L372" i="10"/>
  <c r="L373" i="10" s="1"/>
  <c r="L367" i="10"/>
  <c r="L361" i="10"/>
  <c r="L360" i="10"/>
  <c r="L358" i="10"/>
  <c r="L342" i="10"/>
  <c r="L343" i="10" s="1"/>
  <c r="L337" i="10"/>
  <c r="L331" i="10"/>
  <c r="L330" i="10"/>
  <c r="L328" i="10"/>
  <c r="L312" i="10"/>
  <c r="L313" i="10" s="1"/>
  <c r="L307" i="10"/>
  <c r="L301" i="10"/>
  <c r="L300" i="10"/>
  <c r="L298" i="10"/>
  <c r="L282" i="10"/>
  <c r="L283" i="10" s="1"/>
  <c r="L277" i="10"/>
  <c r="L271" i="10"/>
  <c r="L270" i="10"/>
  <c r="L268" i="10"/>
  <c r="L252" i="10"/>
  <c r="L253" i="10" s="1"/>
  <c r="L247" i="10"/>
  <c r="L241" i="10"/>
  <c r="L240" i="10"/>
  <c r="L238" i="10"/>
  <c r="L222" i="10"/>
  <c r="L223" i="10" s="1"/>
  <c r="L217" i="10"/>
  <c r="L211" i="10"/>
  <c r="L210" i="10"/>
  <c r="L208" i="10"/>
  <c r="L192" i="10"/>
  <c r="L193" i="10" s="1"/>
  <c r="L187" i="10"/>
  <c r="L181" i="10"/>
  <c r="L180" i="10"/>
  <c r="L178" i="10"/>
  <c r="AG46" i="11" l="1"/>
  <c r="AG49" i="11"/>
  <c r="AG50" i="11"/>
  <c r="AG51" i="11"/>
  <c r="AG52" i="11"/>
  <c r="AW4" i="14"/>
  <c r="AV42" i="14"/>
  <c r="AF53" i="11"/>
  <c r="AF56" i="11" s="1"/>
  <c r="AD44" i="11"/>
  <c r="Q28" i="26"/>
  <c r="Q29" i="26" s="1"/>
  <c r="Q30" i="26" s="1"/>
  <c r="C417" i="10"/>
  <c r="E414" i="10"/>
  <c r="D416" i="10"/>
  <c r="D414" i="10"/>
  <c r="C422" i="10"/>
  <c r="C416" i="10"/>
  <c r="C414" i="10"/>
  <c r="D417" i="10"/>
  <c r="C415" i="10"/>
  <c r="L418" i="10" s="1"/>
  <c r="C413" i="10"/>
  <c r="G414" i="10"/>
  <c r="F414" i="10"/>
  <c r="AE41" i="11"/>
  <c r="AF36" i="11"/>
  <c r="AF37" i="11"/>
  <c r="AF40" i="11"/>
  <c r="AG31" i="11"/>
  <c r="AG38" i="11" s="1"/>
  <c r="AG30" i="11"/>
  <c r="L759" i="10"/>
  <c r="L753" i="10" s="1"/>
  <c r="F769" i="10"/>
  <c r="E769" i="10"/>
  <c r="C769" i="10"/>
  <c r="L772" i="10"/>
  <c r="B769" i="10"/>
  <c r="G769" i="10"/>
  <c r="D769" i="10"/>
  <c r="A777" i="10"/>
  <c r="I783" i="10" s="1"/>
  <c r="F424" i="10"/>
  <c r="B412" i="10"/>
  <c r="AG20" i="11"/>
  <c r="AG39" i="11" s="1"/>
  <c r="AG29" i="11"/>
  <c r="AG28" i="11"/>
  <c r="AG24" i="11"/>
  <c r="AG25" i="11"/>
  <c r="AG22" i="11"/>
  <c r="AG18" i="11"/>
  <c r="AG17" i="11"/>
  <c r="AG15" i="11"/>
  <c r="AG11" i="11"/>
  <c r="AG10" i="11"/>
  <c r="AG8" i="11"/>
  <c r="AG6" i="11"/>
  <c r="AH2" i="11"/>
  <c r="AG12" i="11"/>
  <c r="AG3" i="11"/>
  <c r="L390" i="10"/>
  <c r="L391" i="10"/>
  <c r="H382" i="10"/>
  <c r="L745" i="10"/>
  <c r="L402" i="10"/>
  <c r="L403" i="10" s="1"/>
  <c r="A442" i="10"/>
  <c r="G442" i="10" s="1"/>
  <c r="L362" i="10"/>
  <c r="L363" i="10" s="1"/>
  <c r="L332" i="10"/>
  <c r="L333" i="10" s="1"/>
  <c r="L302" i="10"/>
  <c r="L303" i="10" s="1"/>
  <c r="L272" i="10"/>
  <c r="L273" i="10" s="1"/>
  <c r="L242" i="10"/>
  <c r="L243" i="10" s="1"/>
  <c r="L212" i="10"/>
  <c r="L213" i="10" s="1"/>
  <c r="L182" i="10"/>
  <c r="L183" i="10" s="1"/>
  <c r="L162" i="10"/>
  <c r="L163" i="10" s="1"/>
  <c r="L157" i="10"/>
  <c r="L151" i="10"/>
  <c r="L150" i="10"/>
  <c r="L148" i="10"/>
  <c r="L72" i="10"/>
  <c r="L73" i="10" s="1"/>
  <c r="L67" i="10"/>
  <c r="L61" i="10"/>
  <c r="L60" i="10"/>
  <c r="L58" i="10"/>
  <c r="L132" i="10"/>
  <c r="L133" i="10" s="1"/>
  <c r="L102" i="10"/>
  <c r="L103" i="10" s="1"/>
  <c r="L42" i="10"/>
  <c r="L43" i="10" s="1"/>
  <c r="L127" i="10"/>
  <c r="L121" i="10"/>
  <c r="L120" i="10"/>
  <c r="L118" i="10"/>
  <c r="L88" i="10"/>
  <c r="L28" i="10"/>
  <c r="L97" i="10"/>
  <c r="L91" i="10"/>
  <c r="L90" i="10"/>
  <c r="L37" i="10"/>
  <c r="L30" i="10"/>
  <c r="AX4" i="14" l="1"/>
  <c r="AW42" i="14"/>
  <c r="AG53" i="11"/>
  <c r="AG56" i="11" s="1"/>
  <c r="AH46" i="11"/>
  <c r="AH50" i="11"/>
  <c r="AH51" i="11"/>
  <c r="AH52" i="11"/>
  <c r="AH49" i="11"/>
  <c r="AH53" i="11" s="1"/>
  <c r="AH56" i="11" s="1"/>
  <c r="AE44" i="11"/>
  <c r="R28" i="26"/>
  <c r="R29" i="26" s="1"/>
  <c r="R30" i="26" s="1"/>
  <c r="C452" i="10"/>
  <c r="C446" i="10"/>
  <c r="C444" i="10"/>
  <c r="D447" i="10"/>
  <c r="C445" i="10"/>
  <c r="L448" i="10" s="1"/>
  <c r="C443" i="10"/>
  <c r="C447" i="10"/>
  <c r="E444" i="10"/>
  <c r="D446" i="10"/>
  <c r="D444" i="10"/>
  <c r="G444" i="10"/>
  <c r="F444" i="10"/>
  <c r="AF41" i="11"/>
  <c r="AG36" i="11"/>
  <c r="AG40" i="11"/>
  <c r="AG37" i="11"/>
  <c r="AH31" i="11"/>
  <c r="AH38" i="11" s="1"/>
  <c r="AH30" i="11"/>
  <c r="A785" i="10"/>
  <c r="I791" i="10" s="1"/>
  <c r="F777" i="10"/>
  <c r="E777" i="10"/>
  <c r="D777" i="10"/>
  <c r="C777" i="10"/>
  <c r="B777" i="10"/>
  <c r="L780" i="10"/>
  <c r="G777" i="10"/>
  <c r="H769" i="10"/>
  <c r="L773" i="10"/>
  <c r="L770" i="10"/>
  <c r="B442" i="10"/>
  <c r="F454" i="10"/>
  <c r="AH20" i="11"/>
  <c r="AH39" i="11" s="1"/>
  <c r="AH29" i="11"/>
  <c r="AH25" i="11"/>
  <c r="AH28" i="11"/>
  <c r="AH24" i="11"/>
  <c r="A472" i="10"/>
  <c r="G472" i="10" s="1"/>
  <c r="AH22" i="11"/>
  <c r="AH18" i="11"/>
  <c r="AH17" i="11"/>
  <c r="AH15" i="11"/>
  <c r="AH11" i="11"/>
  <c r="AH10" i="11"/>
  <c r="AH8" i="11"/>
  <c r="AH6" i="11"/>
  <c r="AI2" i="11"/>
  <c r="AH12" i="11"/>
  <c r="AH3" i="11"/>
  <c r="L392" i="10"/>
  <c r="L393" i="10" s="1"/>
  <c r="L765" i="10"/>
  <c r="L762" i="10"/>
  <c r="H761" i="10"/>
  <c r="H412" i="10"/>
  <c r="L421" i="10"/>
  <c r="L427" i="10"/>
  <c r="L432" i="10"/>
  <c r="L433" i="10" s="1"/>
  <c r="L420" i="10"/>
  <c r="L122" i="10"/>
  <c r="L123" i="10" s="1"/>
  <c r="L62" i="10"/>
  <c r="L63" i="10" s="1"/>
  <c r="L92" i="10"/>
  <c r="L93" i="10" s="1"/>
  <c r="L152" i="10"/>
  <c r="L153" i="10" s="1"/>
  <c r="AI46" i="11" l="1"/>
  <c r="AI51" i="11"/>
  <c r="AI52" i="11"/>
  <c r="AI49" i="11"/>
  <c r="AI50" i="11"/>
  <c r="AY4" i="14"/>
  <c r="AX42" i="14"/>
  <c r="AF44" i="11"/>
  <c r="S28" i="26"/>
  <c r="S29" i="26" s="1"/>
  <c r="S30" i="26" s="1"/>
  <c r="C477" i="10"/>
  <c r="E474" i="10"/>
  <c r="D476" i="10"/>
  <c r="D474" i="10"/>
  <c r="C482" i="10"/>
  <c r="C476" i="10"/>
  <c r="C474" i="10"/>
  <c r="D477" i="10"/>
  <c r="C475" i="10"/>
  <c r="C473" i="10"/>
  <c r="AH40" i="11"/>
  <c r="AH36" i="11"/>
  <c r="AG41" i="11"/>
  <c r="AH37" i="11"/>
  <c r="AI31" i="11"/>
  <c r="AI38" i="11" s="1"/>
  <c r="AI30" i="11"/>
  <c r="L775" i="10"/>
  <c r="L769" i="10" s="1"/>
  <c r="L778" i="10"/>
  <c r="H777" i="10"/>
  <c r="L781" i="10"/>
  <c r="A793" i="10"/>
  <c r="I799" i="10" s="1"/>
  <c r="F785" i="10"/>
  <c r="E785" i="10"/>
  <c r="B785" i="10"/>
  <c r="D785" i="10"/>
  <c r="C785" i="10"/>
  <c r="L788" i="10"/>
  <c r="G785" i="10"/>
  <c r="L480" i="10"/>
  <c r="G474" i="10"/>
  <c r="F484" i="10"/>
  <c r="F474" i="10"/>
  <c r="L478" i="10"/>
  <c r="B472" i="10"/>
  <c r="AI20" i="11"/>
  <c r="AI39" i="11" s="1"/>
  <c r="AI29" i="11"/>
  <c r="AI28" i="11"/>
  <c r="AI24" i="11"/>
  <c r="AI25" i="11"/>
  <c r="AI22" i="11"/>
  <c r="AI18" i="11"/>
  <c r="AI17" i="11"/>
  <c r="A502" i="10"/>
  <c r="G502" i="10" s="1"/>
  <c r="AI15" i="11"/>
  <c r="AI11" i="11"/>
  <c r="AI10" i="11"/>
  <c r="AI8" i="11"/>
  <c r="AI6" i="11"/>
  <c r="AJ2" i="11"/>
  <c r="AI12" i="11"/>
  <c r="AI3" i="11"/>
  <c r="L422" i="10"/>
  <c r="L423" i="10" s="1"/>
  <c r="H442" i="10"/>
  <c r="L451" i="10"/>
  <c r="L450" i="10"/>
  <c r="L462" i="10"/>
  <c r="L463" i="10" s="1"/>
  <c r="L457" i="10"/>
  <c r="L767" i="10"/>
  <c r="A532" i="10"/>
  <c r="G532" i="10" s="1"/>
  <c r="M21" i="10"/>
  <c r="M10" i="10"/>
  <c r="AI53" i="11" l="1"/>
  <c r="AI56" i="11" s="1"/>
  <c r="AJ46" i="11"/>
  <c r="AJ52" i="11"/>
  <c r="AJ49" i="11"/>
  <c r="AJ50" i="11"/>
  <c r="AJ51" i="11"/>
  <c r="AZ4" i="14"/>
  <c r="AY42" i="14"/>
  <c r="M749" i="10"/>
  <c r="AG44" i="11"/>
  <c r="T28" i="26"/>
  <c r="T29" i="26" s="1"/>
  <c r="T30" i="26" s="1"/>
  <c r="L761" i="10"/>
  <c r="C537" i="10"/>
  <c r="E534" i="10"/>
  <c r="D536" i="10"/>
  <c r="D534" i="10"/>
  <c r="C542" i="10"/>
  <c r="C536" i="10"/>
  <c r="C534" i="10"/>
  <c r="D537" i="10"/>
  <c r="C535" i="10"/>
  <c r="L538" i="10" s="1"/>
  <c r="C533" i="10"/>
  <c r="C512" i="10"/>
  <c r="C506" i="10"/>
  <c r="C504" i="10"/>
  <c r="D507" i="10"/>
  <c r="C505" i="10"/>
  <c r="L508" i="10" s="1"/>
  <c r="C503" i="10"/>
  <c r="C507" i="10"/>
  <c r="H502" i="10" s="1"/>
  <c r="E504" i="10"/>
  <c r="D506" i="10"/>
  <c r="D504" i="10"/>
  <c r="M937" i="10"/>
  <c r="M938" i="10" s="1"/>
  <c r="M939" i="10" s="1"/>
  <c r="G504" i="10"/>
  <c r="F504" i="10"/>
  <c r="AI36" i="11"/>
  <c r="AH41" i="11"/>
  <c r="AI37" i="11"/>
  <c r="AI40" i="11"/>
  <c r="AJ31" i="11"/>
  <c r="AJ38" i="11" s="1"/>
  <c r="AJ30" i="11"/>
  <c r="A801" i="10"/>
  <c r="F793" i="10"/>
  <c r="E793" i="10"/>
  <c r="C793" i="10"/>
  <c r="B793" i="10"/>
  <c r="D793" i="10"/>
  <c r="L796" i="10"/>
  <c r="G793" i="10"/>
  <c r="L786" i="10"/>
  <c r="H785" i="10"/>
  <c r="L789" i="10"/>
  <c r="L783" i="10"/>
  <c r="L777" i="10" s="1"/>
  <c r="F514" i="10"/>
  <c r="B502" i="10"/>
  <c r="B532" i="10"/>
  <c r="G534" i="10"/>
  <c r="F544" i="10"/>
  <c r="F534" i="10"/>
  <c r="AJ20" i="11"/>
  <c r="AJ39" i="11" s="1"/>
  <c r="AJ29" i="11"/>
  <c r="AJ28" i="11"/>
  <c r="AJ24" i="11"/>
  <c r="AJ25" i="11"/>
  <c r="L481" i="10"/>
  <c r="L482" i="10" s="1"/>
  <c r="L483" i="10" s="1"/>
  <c r="L492" i="10"/>
  <c r="L493" i="10" s="1"/>
  <c r="H472" i="10"/>
  <c r="L487" i="10"/>
  <c r="AJ22" i="11"/>
  <c r="AJ18" i="11"/>
  <c r="AJ17" i="11"/>
  <c r="AJ8" i="11"/>
  <c r="AJ6" i="11"/>
  <c r="AJ15" i="11"/>
  <c r="AJ11" i="11"/>
  <c r="AJ10" i="11"/>
  <c r="M786" i="10"/>
  <c r="M788" i="10"/>
  <c r="M789" i="10" s="1"/>
  <c r="M492" i="10"/>
  <c r="M493" i="10" s="1"/>
  <c r="M481" i="10"/>
  <c r="M478" i="10"/>
  <c r="M741" i="10"/>
  <c r="M754" i="10"/>
  <c r="M738" i="10"/>
  <c r="M770" i="10"/>
  <c r="M773" i="10"/>
  <c r="M757" i="10"/>
  <c r="M676" i="10"/>
  <c r="M778" i="10"/>
  <c r="M781" i="10"/>
  <c r="M700" i="10"/>
  <c r="M692" i="10"/>
  <c r="M668" i="10"/>
  <c r="M684" i="10"/>
  <c r="M708" i="10"/>
  <c r="M716" i="10"/>
  <c r="M724" i="10"/>
  <c r="M732" i="10"/>
  <c r="M740" i="10"/>
  <c r="M748" i="10"/>
  <c r="M756" i="10"/>
  <c r="M764" i="10"/>
  <c r="M772" i="10"/>
  <c r="M780" i="10"/>
  <c r="M796" i="10"/>
  <c r="AK2" i="11"/>
  <c r="AJ12" i="11"/>
  <c r="AJ3" i="11"/>
  <c r="L452" i="10"/>
  <c r="L453" i="10" s="1"/>
  <c r="A562" i="10"/>
  <c r="G562" i="10" s="1"/>
  <c r="M669" i="10"/>
  <c r="M666" i="10"/>
  <c r="M418" i="10"/>
  <c r="M448" i="10"/>
  <c r="M462" i="10"/>
  <c r="M463" i="10" s="1"/>
  <c r="M451" i="10"/>
  <c r="M432" i="10"/>
  <c r="M433" i="10" s="1"/>
  <c r="M420" i="10"/>
  <c r="M421" i="10"/>
  <c r="M765" i="10"/>
  <c r="M762" i="10"/>
  <c r="M733" i="10"/>
  <c r="M746" i="10"/>
  <c r="M745" i="10" s="1"/>
  <c r="M730" i="10"/>
  <c r="M722" i="10"/>
  <c r="M717" i="10"/>
  <c r="M709" i="10"/>
  <c r="M701" i="10"/>
  <c r="M725" i="10"/>
  <c r="M714" i="10"/>
  <c r="M706" i="10"/>
  <c r="M690" i="10"/>
  <c r="M698" i="10"/>
  <c r="M693" i="10"/>
  <c r="M677" i="10"/>
  <c r="M685" i="10"/>
  <c r="M682" i="10"/>
  <c r="M674" i="10"/>
  <c r="M402" i="10"/>
  <c r="M403" i="10" s="1"/>
  <c r="M361" i="10"/>
  <c r="M391" i="10"/>
  <c r="M372" i="10"/>
  <c r="M373" i="10" s="1"/>
  <c r="M342" i="10"/>
  <c r="M343" i="10" s="1"/>
  <c r="M301" i="10"/>
  <c r="M331" i="10"/>
  <c r="M312" i="10"/>
  <c r="M313" i="10" s="1"/>
  <c r="M241" i="10"/>
  <c r="M252" i="10"/>
  <c r="M253" i="10" s="1"/>
  <c r="M282" i="10"/>
  <c r="M283" i="10" s="1"/>
  <c r="M211" i="10"/>
  <c r="M181" i="10"/>
  <c r="M192" i="10"/>
  <c r="M193" i="10" s="1"/>
  <c r="M222" i="10"/>
  <c r="M223" i="10" s="1"/>
  <c r="M240" i="10"/>
  <c r="M180" i="10"/>
  <c r="M210" i="10"/>
  <c r="M330" i="10"/>
  <c r="M300" i="10"/>
  <c r="M390" i="10"/>
  <c r="M270" i="10"/>
  <c r="M360" i="10"/>
  <c r="M388" i="10"/>
  <c r="M358" i="10"/>
  <c r="M328" i="10"/>
  <c r="M268" i="10"/>
  <c r="M271" i="10" s="1"/>
  <c r="M298" i="10"/>
  <c r="M208" i="10"/>
  <c r="M238" i="10"/>
  <c r="M178" i="10"/>
  <c r="M162" i="10"/>
  <c r="M163" i="10" s="1"/>
  <c r="M150" i="10"/>
  <c r="M58" i="10"/>
  <c r="M148" i="10"/>
  <c r="M151" i="10" s="1"/>
  <c r="M132" i="10"/>
  <c r="M133" i="10" s="1"/>
  <c r="M72" i="10"/>
  <c r="M73" i="10" s="1"/>
  <c r="M61" i="10"/>
  <c r="M60" i="10"/>
  <c r="M42" i="10"/>
  <c r="M43" i="10" s="1"/>
  <c r="M102" i="10"/>
  <c r="M103" i="10" s="1"/>
  <c r="M121" i="10"/>
  <c r="M91" i="10"/>
  <c r="M120" i="10"/>
  <c r="M90" i="10"/>
  <c r="M28" i="10"/>
  <c r="M118" i="10"/>
  <c r="M88" i="10"/>
  <c r="N21" i="10"/>
  <c r="N10" i="10"/>
  <c r="AJ53" i="11" l="1"/>
  <c r="AJ56" i="11" s="1"/>
  <c r="BA4" i="14"/>
  <c r="AZ42" i="14"/>
  <c r="AK46" i="11"/>
  <c r="AK49" i="11"/>
  <c r="AK50" i="11"/>
  <c r="AK51" i="11"/>
  <c r="AK52" i="11"/>
  <c r="M947" i="10"/>
  <c r="N749" i="10"/>
  <c r="AH44" i="11"/>
  <c r="U28" i="26"/>
  <c r="U29" i="26" s="1"/>
  <c r="U30" i="26" s="1"/>
  <c r="M804" i="10"/>
  <c r="I807" i="10"/>
  <c r="M751" i="10"/>
  <c r="M926" i="10"/>
  <c r="C572" i="10"/>
  <c r="C566" i="10"/>
  <c r="C564" i="10"/>
  <c r="D567" i="10"/>
  <c r="C565" i="10"/>
  <c r="N568" i="10" s="1"/>
  <c r="C563" i="10"/>
  <c r="C567" i="10"/>
  <c r="E564" i="10"/>
  <c r="D566" i="10"/>
  <c r="D564" i="10"/>
  <c r="N937" i="10"/>
  <c r="N938" i="10" s="1"/>
  <c r="N939" i="10" s="1"/>
  <c r="N947" i="10" s="1"/>
  <c r="N926" i="10" s="1"/>
  <c r="M508" i="10"/>
  <c r="M538" i="10"/>
  <c r="M797" i="10"/>
  <c r="AI41" i="11"/>
  <c r="AJ37" i="11"/>
  <c r="AJ36" i="11"/>
  <c r="AJ40" i="11"/>
  <c r="AK31" i="11"/>
  <c r="AK38" i="11" s="1"/>
  <c r="AK30" i="11"/>
  <c r="M794" i="10"/>
  <c r="L517" i="10"/>
  <c r="L510" i="10"/>
  <c r="L794" i="10"/>
  <c r="L797" i="10"/>
  <c r="H793" i="10"/>
  <c r="L791" i="10"/>
  <c r="L785" i="10" s="1"/>
  <c r="F801" i="10"/>
  <c r="E801" i="10"/>
  <c r="B801" i="10"/>
  <c r="C801" i="10"/>
  <c r="N805" i="10" s="1"/>
  <c r="A809" i="10"/>
  <c r="I815" i="10" s="1"/>
  <c r="G801" i="10"/>
  <c r="D801" i="10"/>
  <c r="L804" i="10"/>
  <c r="G564" i="10"/>
  <c r="F574" i="10"/>
  <c r="F564" i="10"/>
  <c r="B562" i="10"/>
  <c r="M450" i="10"/>
  <c r="M452" i="10" s="1"/>
  <c r="M453" i="10" s="1"/>
  <c r="M522" i="10"/>
  <c r="M523" i="10" s="1"/>
  <c r="L522" i="10"/>
  <c r="L523" i="10" s="1"/>
  <c r="M511" i="10"/>
  <c r="L511" i="10"/>
  <c r="AK20" i="11"/>
  <c r="AK39" i="11" s="1"/>
  <c r="AK29" i="11"/>
  <c r="AK28" i="11"/>
  <c r="AK24" i="11"/>
  <c r="AK25" i="11"/>
  <c r="M541" i="10"/>
  <c r="AK22" i="11"/>
  <c r="AK18" i="11"/>
  <c r="AK17" i="11"/>
  <c r="AK15" i="11"/>
  <c r="AK11" i="11"/>
  <c r="AK10" i="11"/>
  <c r="AK8" i="11"/>
  <c r="AK6" i="11"/>
  <c r="M791" i="10"/>
  <c r="M785" i="10" s="1"/>
  <c r="N786" i="10"/>
  <c r="N788" i="10"/>
  <c r="N789" i="10" s="1"/>
  <c r="N478" i="10"/>
  <c r="M480" i="10"/>
  <c r="M482" i="10" s="1"/>
  <c r="N492" i="10"/>
  <c r="N493" i="10" s="1"/>
  <c r="N481" i="10"/>
  <c r="M759" i="10"/>
  <c r="M753" i="10" s="1"/>
  <c r="M783" i="10"/>
  <c r="M777" i="10" s="1"/>
  <c r="N770" i="10"/>
  <c r="N773" i="10"/>
  <c r="N741" i="10"/>
  <c r="N794" i="10"/>
  <c r="N754" i="10"/>
  <c r="N757" i="10"/>
  <c r="N738" i="10"/>
  <c r="N676" i="10"/>
  <c r="N778" i="10"/>
  <c r="N781" i="10"/>
  <c r="N684" i="10"/>
  <c r="N700" i="10"/>
  <c r="N692" i="10"/>
  <c r="N668" i="10"/>
  <c r="N669" i="10" s="1"/>
  <c r="N708" i="10"/>
  <c r="N716" i="10"/>
  <c r="N724" i="10"/>
  <c r="N732" i="10"/>
  <c r="N740" i="10"/>
  <c r="N748" i="10"/>
  <c r="N756" i="10"/>
  <c r="N764" i="10"/>
  <c r="N772" i="10"/>
  <c r="N780" i="10"/>
  <c r="N796" i="10"/>
  <c r="N797" i="10" s="1"/>
  <c r="N804" i="10"/>
  <c r="M775" i="10"/>
  <c r="M769" i="10" s="1"/>
  <c r="M743" i="10"/>
  <c r="M737" i="10" s="1"/>
  <c r="AL2" i="11"/>
  <c r="AK12" i="11"/>
  <c r="AK3" i="11"/>
  <c r="M719" i="10"/>
  <c r="M713" i="10" s="1"/>
  <c r="M552" i="10"/>
  <c r="M553" i="10" s="1"/>
  <c r="H532" i="10"/>
  <c r="L547" i="10"/>
  <c r="L541" i="10"/>
  <c r="L552" i="10"/>
  <c r="L553" i="10" s="1"/>
  <c r="L540" i="10"/>
  <c r="M711" i="10"/>
  <c r="M705" i="10" s="1"/>
  <c r="M671" i="10"/>
  <c r="A592" i="10"/>
  <c r="G592" i="10" s="1"/>
  <c r="N666" i="10"/>
  <c r="N508" i="10"/>
  <c r="N511" i="10" s="1"/>
  <c r="N538" i="10"/>
  <c r="N552" i="10"/>
  <c r="N553" i="10" s="1"/>
  <c r="N541" i="10"/>
  <c r="N522" i="10"/>
  <c r="N523" i="10" s="1"/>
  <c r="M422" i="10"/>
  <c r="M423" i="10" s="1"/>
  <c r="N462" i="10"/>
  <c r="N463" i="10" s="1"/>
  <c r="N451" i="10"/>
  <c r="N418" i="10"/>
  <c r="N448" i="10"/>
  <c r="N432" i="10"/>
  <c r="N433" i="10" s="1"/>
  <c r="N421" i="10"/>
  <c r="M122" i="10"/>
  <c r="M123" i="10" s="1"/>
  <c r="M735" i="10"/>
  <c r="M729" i="10" s="1"/>
  <c r="M695" i="10"/>
  <c r="M689" i="10" s="1"/>
  <c r="M767" i="10"/>
  <c r="M761" i="10" s="1"/>
  <c r="M703" i="10"/>
  <c r="M697" i="10" s="1"/>
  <c r="M687" i="10"/>
  <c r="M681" i="10" s="1"/>
  <c r="N765" i="10"/>
  <c r="N762" i="10"/>
  <c r="N733" i="10"/>
  <c r="N725" i="10"/>
  <c r="N746" i="10"/>
  <c r="N745" i="10" s="1"/>
  <c r="N730" i="10"/>
  <c r="N714" i="10"/>
  <c r="N706" i="10"/>
  <c r="N698" i="10"/>
  <c r="N722" i="10"/>
  <c r="N717" i="10"/>
  <c r="N709" i="10"/>
  <c r="N701" i="10"/>
  <c r="N693" i="10"/>
  <c r="N677" i="10"/>
  <c r="N685" i="10"/>
  <c r="N682" i="10"/>
  <c r="N690" i="10"/>
  <c r="N674" i="10"/>
  <c r="M679" i="10"/>
  <c r="M727" i="10"/>
  <c r="M721" i="10" s="1"/>
  <c r="M272" i="10"/>
  <c r="M273" i="10" s="1"/>
  <c r="M212" i="10"/>
  <c r="M213" i="10" s="1"/>
  <c r="M332" i="10"/>
  <c r="M333" i="10" s="1"/>
  <c r="M392" i="10"/>
  <c r="M393" i="10" s="1"/>
  <c r="N391" i="10"/>
  <c r="N372" i="10"/>
  <c r="N373" i="10" s="1"/>
  <c r="N402" i="10"/>
  <c r="N403" i="10" s="1"/>
  <c r="N361" i="10"/>
  <c r="N331" i="10"/>
  <c r="N312" i="10"/>
  <c r="N313" i="10" s="1"/>
  <c r="N342" i="10"/>
  <c r="N343" i="10" s="1"/>
  <c r="N301" i="10"/>
  <c r="N252" i="10"/>
  <c r="N253" i="10" s="1"/>
  <c r="N282" i="10"/>
  <c r="N283" i="10" s="1"/>
  <c r="N181" i="10"/>
  <c r="N192" i="10"/>
  <c r="N193" i="10" s="1"/>
  <c r="N222" i="10"/>
  <c r="N223" i="10" s="1"/>
  <c r="N211" i="10"/>
  <c r="N388" i="10"/>
  <c r="N358" i="10"/>
  <c r="N328" i="10"/>
  <c r="N298" i="10"/>
  <c r="N268" i="10"/>
  <c r="N271" i="10" s="1"/>
  <c r="N238" i="10"/>
  <c r="N241" i="10" s="1"/>
  <c r="N208" i="10"/>
  <c r="N178" i="10"/>
  <c r="M182" i="10"/>
  <c r="M183" i="10" s="1"/>
  <c r="M242" i="10"/>
  <c r="M243" i="10" s="1"/>
  <c r="M302" i="10"/>
  <c r="M303" i="10" s="1"/>
  <c r="M362" i="10"/>
  <c r="M363" i="10" s="1"/>
  <c r="M152" i="10"/>
  <c r="M153" i="10" s="1"/>
  <c r="N162" i="10"/>
  <c r="N163" i="10" s="1"/>
  <c r="M62" i="10"/>
  <c r="M63" i="10" s="1"/>
  <c r="N58" i="10"/>
  <c r="N61" i="10" s="1"/>
  <c r="N148" i="10"/>
  <c r="N151" i="10" s="1"/>
  <c r="N132" i="10"/>
  <c r="N133" i="10" s="1"/>
  <c r="N72" i="10"/>
  <c r="N73" i="10" s="1"/>
  <c r="M92" i="10"/>
  <c r="M93" i="10" s="1"/>
  <c r="N102" i="10"/>
  <c r="N103" i="10" s="1"/>
  <c r="N118" i="10"/>
  <c r="N121" i="10" s="1"/>
  <c r="N28" i="10"/>
  <c r="N88" i="10"/>
  <c r="N91" i="10" s="1"/>
  <c r="O21" i="10"/>
  <c r="O10" i="10"/>
  <c r="BB4" i="14" l="1"/>
  <c r="BA42" i="14"/>
  <c r="AL46" i="11"/>
  <c r="AL50" i="11"/>
  <c r="AL51" i="11"/>
  <c r="AL49" i="11"/>
  <c r="AL52" i="11"/>
  <c r="AK53" i="11"/>
  <c r="AK56" i="11" s="1"/>
  <c r="N812" i="10"/>
  <c r="O749" i="10"/>
  <c r="AI44" i="11"/>
  <c r="V28" i="26"/>
  <c r="V29" i="26" s="1"/>
  <c r="V30" i="26" s="1"/>
  <c r="M673" i="10"/>
  <c r="M665" i="10"/>
  <c r="N751" i="10"/>
  <c r="C597" i="10"/>
  <c r="E594" i="10"/>
  <c r="D596" i="10"/>
  <c r="D594" i="10"/>
  <c r="C602" i="10"/>
  <c r="C596" i="10"/>
  <c r="C594" i="10"/>
  <c r="D597" i="10"/>
  <c r="C595" i="10"/>
  <c r="C593" i="10"/>
  <c r="O937" i="10"/>
  <c r="O938" i="10" s="1"/>
  <c r="O939" i="10" s="1"/>
  <c r="O947" i="10" s="1"/>
  <c r="O926" i="10" s="1"/>
  <c r="F594" i="10"/>
  <c r="G594" i="10"/>
  <c r="M799" i="10"/>
  <c r="M793" i="10" s="1"/>
  <c r="L512" i="10"/>
  <c r="L513" i="10" s="1"/>
  <c r="AK37" i="11"/>
  <c r="AK36" i="11"/>
  <c r="AJ41" i="11"/>
  <c r="AK40" i="11"/>
  <c r="AL31" i="11"/>
  <c r="AL38" i="11" s="1"/>
  <c r="AL30" i="11"/>
  <c r="N802" i="10"/>
  <c r="N807" i="10" s="1"/>
  <c r="N801" i="10" s="1"/>
  <c r="L799" i="10"/>
  <c r="L793" i="10" s="1"/>
  <c r="H801" i="10"/>
  <c r="L802" i="10"/>
  <c r="L805" i="10"/>
  <c r="M802" i="10"/>
  <c r="M805" i="10"/>
  <c r="F809" i="10"/>
  <c r="E809" i="10"/>
  <c r="G809" i="10"/>
  <c r="B809" i="10"/>
  <c r="L812" i="10"/>
  <c r="D809" i="10"/>
  <c r="A817" i="10"/>
  <c r="C809" i="10"/>
  <c r="O813" i="10" s="1"/>
  <c r="M812" i="10"/>
  <c r="L568" i="10"/>
  <c r="M568" i="10"/>
  <c r="F604" i="10"/>
  <c r="B592" i="10"/>
  <c r="N240" i="10"/>
  <c r="N242" i="10" s="1"/>
  <c r="N243" i="10" s="1"/>
  <c r="O240" i="10" s="1"/>
  <c r="N210" i="10"/>
  <c r="N212" i="10" s="1"/>
  <c r="N213" i="10" s="1"/>
  <c r="O210" i="10" s="1"/>
  <c r="N180" i="10"/>
  <c r="N182" i="10" s="1"/>
  <c r="N183" i="10" s="1"/>
  <c r="O180" i="10" s="1"/>
  <c r="N150" i="10"/>
  <c r="N152" i="10" s="1"/>
  <c r="N153" i="10" s="1"/>
  <c r="O150" i="10" s="1"/>
  <c r="N120" i="10"/>
  <c r="N122" i="10" s="1"/>
  <c r="N123" i="10" s="1"/>
  <c r="O120" i="10" s="1"/>
  <c r="N571" i="10"/>
  <c r="AL20" i="11"/>
  <c r="AL39" i="11" s="1"/>
  <c r="AL29" i="11"/>
  <c r="AL25" i="11"/>
  <c r="AL28" i="11"/>
  <c r="AL24" i="11"/>
  <c r="AL22" i="11"/>
  <c r="AL18" i="11"/>
  <c r="AL17" i="11"/>
  <c r="AL15" i="11"/>
  <c r="AL11" i="11"/>
  <c r="AL10" i="11"/>
  <c r="AL8" i="11"/>
  <c r="AL6" i="11"/>
  <c r="N330" i="10"/>
  <c r="N332" i="10" s="1"/>
  <c r="N333" i="10" s="1"/>
  <c r="O330" i="10" s="1"/>
  <c r="N791" i="10"/>
  <c r="N785" i="10" s="1"/>
  <c r="N799" i="10"/>
  <c r="N793" i="10" s="1"/>
  <c r="O786" i="10"/>
  <c r="O788" i="10"/>
  <c r="O789" i="10" s="1"/>
  <c r="O492" i="10"/>
  <c r="O493" i="10" s="1"/>
  <c r="O481" i="10"/>
  <c r="M483" i="10"/>
  <c r="O478" i="10"/>
  <c r="N759" i="10"/>
  <c r="N753" i="10" s="1"/>
  <c r="N775" i="10"/>
  <c r="N769" i="10" s="1"/>
  <c r="O741" i="10"/>
  <c r="O794" i="10"/>
  <c r="O773" i="10"/>
  <c r="O757" i="10"/>
  <c r="O738" i="10"/>
  <c r="O770" i="10"/>
  <c r="O754" i="10"/>
  <c r="O802" i="10"/>
  <c r="O805" i="10"/>
  <c r="O676" i="10"/>
  <c r="O778" i="10"/>
  <c r="O781" i="10"/>
  <c r="O700" i="10"/>
  <c r="O684" i="10"/>
  <c r="O708" i="10"/>
  <c r="O668" i="10"/>
  <c r="O669" i="10" s="1"/>
  <c r="O716" i="10"/>
  <c r="O692" i="10"/>
  <c r="O724" i="10"/>
  <c r="O732" i="10"/>
  <c r="O740" i="10"/>
  <c r="O748" i="10"/>
  <c r="O756" i="10"/>
  <c r="O764" i="10"/>
  <c r="O772" i="10"/>
  <c r="O780" i="10"/>
  <c r="O796" i="10"/>
  <c r="O797" i="10" s="1"/>
  <c r="O804" i="10"/>
  <c r="O812" i="10"/>
  <c r="N783" i="10"/>
  <c r="N777" i="10" s="1"/>
  <c r="N743" i="10"/>
  <c r="N737" i="10" s="1"/>
  <c r="AM2" i="11"/>
  <c r="AL12" i="11"/>
  <c r="AL3" i="11"/>
  <c r="N695" i="10"/>
  <c r="N689" i="10" s="1"/>
  <c r="N679" i="10"/>
  <c r="L542" i="10"/>
  <c r="L543" i="10" s="1"/>
  <c r="N582" i="10"/>
  <c r="N583" i="10" s="1"/>
  <c r="H562" i="10"/>
  <c r="L571" i="10"/>
  <c r="L570" i="10"/>
  <c r="L582" i="10"/>
  <c r="L583" i="10" s="1"/>
  <c r="L577" i="10"/>
  <c r="M571" i="10"/>
  <c r="M582" i="10"/>
  <c r="M583" i="10" s="1"/>
  <c r="A622" i="10"/>
  <c r="G622" i="10" s="1"/>
  <c r="O666" i="10"/>
  <c r="N671" i="10"/>
  <c r="O568" i="10"/>
  <c r="O598" i="10"/>
  <c r="O582" i="10"/>
  <c r="O583" i="10" s="1"/>
  <c r="O571" i="10"/>
  <c r="O552" i="10"/>
  <c r="O553" i="10" s="1"/>
  <c r="O541" i="10"/>
  <c r="O508" i="10"/>
  <c r="O538" i="10"/>
  <c r="O522" i="10"/>
  <c r="O523" i="10" s="1"/>
  <c r="O511" i="10"/>
  <c r="N450" i="10"/>
  <c r="N452" i="10" s="1"/>
  <c r="N453" i="10" s="1"/>
  <c r="O450" i="10" s="1"/>
  <c r="O462" i="10"/>
  <c r="O463" i="10" s="1"/>
  <c r="O451" i="10"/>
  <c r="O418" i="10"/>
  <c r="O448" i="10"/>
  <c r="O432" i="10"/>
  <c r="O433" i="10" s="1"/>
  <c r="O421" i="10"/>
  <c r="N420" i="10"/>
  <c r="N422" i="10" s="1"/>
  <c r="N390" i="10"/>
  <c r="N392" i="10" s="1"/>
  <c r="N393" i="10" s="1"/>
  <c r="O390" i="10" s="1"/>
  <c r="N360" i="10"/>
  <c r="N362" i="10" s="1"/>
  <c r="N363" i="10" s="1"/>
  <c r="O360" i="10" s="1"/>
  <c r="N300" i="10"/>
  <c r="N302" i="10" s="1"/>
  <c r="N303" i="10" s="1"/>
  <c r="O300" i="10" s="1"/>
  <c r="N270" i="10"/>
  <c r="N272" i="10" s="1"/>
  <c r="N273" i="10" s="1"/>
  <c r="O270" i="10" s="1"/>
  <c r="N90" i="10"/>
  <c r="N92" i="10" s="1"/>
  <c r="N93" i="10" s="1"/>
  <c r="O90" i="10" s="1"/>
  <c r="N60" i="10"/>
  <c r="N62" i="10" s="1"/>
  <c r="N63" i="10" s="1"/>
  <c r="O60" i="10" s="1"/>
  <c r="N727" i="10"/>
  <c r="N721" i="10" s="1"/>
  <c r="L31" i="10"/>
  <c r="M31" i="10"/>
  <c r="N31" i="10"/>
  <c r="N735" i="10"/>
  <c r="N729" i="10" s="1"/>
  <c r="N687" i="10"/>
  <c r="N681" i="10" s="1"/>
  <c r="N767" i="10"/>
  <c r="N761" i="10" s="1"/>
  <c r="O765" i="10"/>
  <c r="O762" i="10"/>
  <c r="O733" i="10"/>
  <c r="O725" i="10"/>
  <c r="O746" i="10"/>
  <c r="O745" i="10" s="1"/>
  <c r="O730" i="10"/>
  <c r="O722" i="10"/>
  <c r="O717" i="10"/>
  <c r="O709" i="10"/>
  <c r="O701" i="10"/>
  <c r="O714" i="10"/>
  <c r="O706" i="10"/>
  <c r="O698" i="10"/>
  <c r="O693" i="10"/>
  <c r="O677" i="10"/>
  <c r="O685" i="10"/>
  <c r="O682" i="10"/>
  <c r="O690" i="10"/>
  <c r="O674" i="10"/>
  <c r="N719" i="10"/>
  <c r="N713" i="10" s="1"/>
  <c r="N703" i="10"/>
  <c r="N697" i="10" s="1"/>
  <c r="N711" i="10"/>
  <c r="N705" i="10" s="1"/>
  <c r="O148" i="10"/>
  <c r="O151" i="10" s="1"/>
  <c r="O388" i="10"/>
  <c r="O358" i="10"/>
  <c r="O328" i="10"/>
  <c r="O268" i="10"/>
  <c r="O298" i="10"/>
  <c r="O178" i="10"/>
  <c r="O181" i="10" s="1"/>
  <c r="O238" i="10"/>
  <c r="O241" i="10" s="1"/>
  <c r="O208" i="10"/>
  <c r="O372" i="10"/>
  <c r="O373" i="10" s="1"/>
  <c r="O402" i="10"/>
  <c r="O403" i="10" s="1"/>
  <c r="O361" i="10"/>
  <c r="O391" i="10"/>
  <c r="O342" i="10"/>
  <c r="O343" i="10" s="1"/>
  <c r="O301" i="10"/>
  <c r="O331" i="10"/>
  <c r="O252" i="10"/>
  <c r="O253" i="10" s="1"/>
  <c r="O282" i="10"/>
  <c r="O283" i="10" s="1"/>
  <c r="O271" i="10"/>
  <c r="O192" i="10"/>
  <c r="O193" i="10" s="1"/>
  <c r="O222" i="10"/>
  <c r="O223" i="10" s="1"/>
  <c r="O211" i="10"/>
  <c r="O162" i="10"/>
  <c r="O163" i="10" s="1"/>
  <c r="O132" i="10"/>
  <c r="O133" i="10" s="1"/>
  <c r="O72" i="10"/>
  <c r="O73" i="10" s="1"/>
  <c r="P21" i="10"/>
  <c r="O58" i="10"/>
  <c r="O61" i="10" s="1"/>
  <c r="O102" i="10"/>
  <c r="O103" i="10" s="1"/>
  <c r="O118" i="10"/>
  <c r="O121" i="10" s="1"/>
  <c r="O88" i="10"/>
  <c r="O91" i="10" s="1"/>
  <c r="O28" i="10"/>
  <c r="O31" i="10" s="1"/>
  <c r="P10" i="10"/>
  <c r="AM46" i="11" l="1"/>
  <c r="AM51" i="11"/>
  <c r="AM52" i="11"/>
  <c r="AM49" i="11"/>
  <c r="AM50" i="11"/>
  <c r="AL53" i="11"/>
  <c r="AL56" i="11" s="1"/>
  <c r="BC4" i="14"/>
  <c r="BB42" i="14"/>
  <c r="P749" i="10"/>
  <c r="AJ44" i="11"/>
  <c r="W28" i="26"/>
  <c r="W29" i="26" s="1"/>
  <c r="W30" i="26" s="1"/>
  <c r="N665" i="10"/>
  <c r="N673" i="10"/>
  <c r="O820" i="10"/>
  <c r="I823" i="10"/>
  <c r="O751" i="10"/>
  <c r="C632" i="10"/>
  <c r="C626" i="10"/>
  <c r="C624" i="10"/>
  <c r="D627" i="10"/>
  <c r="C625" i="10"/>
  <c r="C623" i="10"/>
  <c r="C627" i="10"/>
  <c r="E624" i="10"/>
  <c r="D626" i="10"/>
  <c r="D624" i="10"/>
  <c r="M510" i="10"/>
  <c r="M512" i="10" s="1"/>
  <c r="M513" i="10" s="1"/>
  <c r="N510" i="10" s="1"/>
  <c r="N512" i="10" s="1"/>
  <c r="N513" i="10" s="1"/>
  <c r="O510" i="10" s="1"/>
  <c r="O512" i="10" s="1"/>
  <c r="O513" i="10" s="1"/>
  <c r="P510" i="10" s="1"/>
  <c r="P937" i="10"/>
  <c r="P938" i="10" s="1"/>
  <c r="P939" i="10" s="1"/>
  <c r="P947" i="10" s="1"/>
  <c r="P926" i="10" s="1"/>
  <c r="G624" i="10"/>
  <c r="F624" i="10"/>
  <c r="AL40" i="11"/>
  <c r="O810" i="10"/>
  <c r="O815" i="10" s="1"/>
  <c r="O809" i="10" s="1"/>
  <c r="AK41" i="11"/>
  <c r="AL37" i="11"/>
  <c r="AL36" i="11"/>
  <c r="AM31" i="11"/>
  <c r="AM38" i="11" s="1"/>
  <c r="AM30" i="11"/>
  <c r="L807" i="10"/>
  <c r="L801" i="10" s="1"/>
  <c r="F817" i="10"/>
  <c r="E817" i="10"/>
  <c r="A825" i="10"/>
  <c r="I831" i="10" s="1"/>
  <c r="M820" i="10"/>
  <c r="D817" i="10"/>
  <c r="B817" i="10"/>
  <c r="C817" i="10"/>
  <c r="P821" i="10" s="1"/>
  <c r="G817" i="10"/>
  <c r="L820" i="10"/>
  <c r="N820" i="10"/>
  <c r="M807" i="10"/>
  <c r="M801" i="10" s="1"/>
  <c r="L813" i="10"/>
  <c r="M813" i="10"/>
  <c r="M810" i="10"/>
  <c r="L810" i="10"/>
  <c r="H809" i="10"/>
  <c r="N813" i="10"/>
  <c r="N810" i="10"/>
  <c r="L598" i="10"/>
  <c r="M598" i="10"/>
  <c r="N598" i="10"/>
  <c r="B622" i="10"/>
  <c r="P628" i="10"/>
  <c r="F634" i="10"/>
  <c r="O601" i="10"/>
  <c r="AM20" i="11"/>
  <c r="AM39" i="11" s="1"/>
  <c r="AM29" i="11"/>
  <c r="AM28" i="11"/>
  <c r="AM24" i="11"/>
  <c r="AM25" i="11"/>
  <c r="AM22" i="11"/>
  <c r="AM18" i="11"/>
  <c r="AM17" i="11"/>
  <c r="M540" i="10"/>
  <c r="M542" i="10" s="1"/>
  <c r="M543" i="10" s="1"/>
  <c r="N540" i="10" s="1"/>
  <c r="N542" i="10" s="1"/>
  <c r="N543" i="10" s="1"/>
  <c r="O540" i="10" s="1"/>
  <c r="O542" i="10" s="1"/>
  <c r="AM15" i="11"/>
  <c r="AM11" i="11"/>
  <c r="AM10" i="11"/>
  <c r="AM8" i="11"/>
  <c r="AM6" i="11"/>
  <c r="O791" i="10"/>
  <c r="O785" i="10" s="1"/>
  <c r="P786" i="10"/>
  <c r="P788" i="10"/>
  <c r="P789" i="10" s="1"/>
  <c r="N480" i="10"/>
  <c r="P492" i="10"/>
  <c r="P493" i="10" s="1"/>
  <c r="P481" i="10"/>
  <c r="P478" i="10"/>
  <c r="O759" i="10"/>
  <c r="O753" i="10" s="1"/>
  <c r="O799" i="10"/>
  <c r="O793" i="10" s="1"/>
  <c r="O807" i="10"/>
  <c r="O801" i="10" s="1"/>
  <c r="O775" i="10"/>
  <c r="O769" i="10" s="1"/>
  <c r="O783" i="10"/>
  <c r="O777" i="10" s="1"/>
  <c r="O743" i="10"/>
  <c r="O737" i="10" s="1"/>
  <c r="P794" i="10"/>
  <c r="P773" i="10"/>
  <c r="P738" i="10"/>
  <c r="P770" i="10"/>
  <c r="P754" i="10"/>
  <c r="P757" i="10"/>
  <c r="P741" i="10"/>
  <c r="P802" i="10"/>
  <c r="P805" i="10"/>
  <c r="P676" i="10"/>
  <c r="P781" i="10"/>
  <c r="P778" i="10"/>
  <c r="P684" i="10"/>
  <c r="P813" i="10"/>
  <c r="P700" i="10"/>
  <c r="P810" i="10"/>
  <c r="P708" i="10"/>
  <c r="P692" i="10"/>
  <c r="P724" i="10"/>
  <c r="P668" i="10"/>
  <c r="P669" i="10" s="1"/>
  <c r="P716" i="10"/>
  <c r="P732" i="10"/>
  <c r="P740" i="10"/>
  <c r="P748" i="10"/>
  <c r="P756" i="10"/>
  <c r="P764" i="10"/>
  <c r="P772" i="10"/>
  <c r="P780" i="10"/>
  <c r="P796" i="10"/>
  <c r="P797" i="10" s="1"/>
  <c r="P804" i="10"/>
  <c r="P812" i="10"/>
  <c r="P820" i="10"/>
  <c r="P828" i="10"/>
  <c r="AN2" i="11"/>
  <c r="AM12" i="11"/>
  <c r="AM3" i="11"/>
  <c r="O679" i="10"/>
  <c r="O727" i="10"/>
  <c r="O721" i="10" s="1"/>
  <c r="O612" i="10"/>
  <c r="O613" i="10" s="1"/>
  <c r="L572" i="10"/>
  <c r="L573" i="10" s="1"/>
  <c r="H592" i="10"/>
  <c r="L607" i="10"/>
  <c r="L612" i="10"/>
  <c r="L613" i="10" s="1"/>
  <c r="L600" i="10"/>
  <c r="L601" i="10"/>
  <c r="M612" i="10"/>
  <c r="M613" i="10" s="1"/>
  <c r="M601" i="10"/>
  <c r="N612" i="10"/>
  <c r="N613" i="10" s="1"/>
  <c r="N601" i="10"/>
  <c r="O695" i="10"/>
  <c r="O689" i="10" s="1"/>
  <c r="O671" i="10"/>
  <c r="P666" i="10"/>
  <c r="Q21" i="10"/>
  <c r="Q388" i="10" s="1"/>
  <c r="P598" i="10"/>
  <c r="P612" i="10"/>
  <c r="P613" i="10" s="1"/>
  <c r="P601" i="10"/>
  <c r="P582" i="10"/>
  <c r="P583" i="10" s="1"/>
  <c r="P571" i="10"/>
  <c r="P538" i="10"/>
  <c r="P568" i="10"/>
  <c r="P552" i="10"/>
  <c r="P553" i="10" s="1"/>
  <c r="P541" i="10"/>
  <c r="P522" i="10"/>
  <c r="P523" i="10" s="1"/>
  <c r="P511" i="10"/>
  <c r="P448" i="10"/>
  <c r="P508" i="10"/>
  <c r="P462" i="10"/>
  <c r="P463" i="10" s="1"/>
  <c r="P451" i="10"/>
  <c r="O452" i="10"/>
  <c r="O453" i="10" s="1"/>
  <c r="P450" i="10" s="1"/>
  <c r="P28" i="10"/>
  <c r="P418" i="10"/>
  <c r="P432" i="10"/>
  <c r="P433" i="10" s="1"/>
  <c r="P421" i="10"/>
  <c r="N423" i="10"/>
  <c r="L32" i="10"/>
  <c r="L33" i="10" s="1"/>
  <c r="O687" i="10"/>
  <c r="O681" i="10" s="1"/>
  <c r="O719" i="10"/>
  <c r="O713" i="10" s="1"/>
  <c r="P88" i="10"/>
  <c r="O703" i="10"/>
  <c r="O697" i="10" s="1"/>
  <c r="O735" i="10"/>
  <c r="O729" i="10" s="1"/>
  <c r="O767" i="10"/>
  <c r="O761" i="10" s="1"/>
  <c r="O392" i="10"/>
  <c r="O393" i="10" s="1"/>
  <c r="P390" i="10" s="1"/>
  <c r="P762" i="10"/>
  <c r="P765" i="10"/>
  <c r="P746" i="10"/>
  <c r="P745" i="10" s="1"/>
  <c r="P730" i="10"/>
  <c r="P722" i="10"/>
  <c r="P733" i="10"/>
  <c r="P725" i="10"/>
  <c r="P717" i="10"/>
  <c r="P709" i="10"/>
  <c r="P701" i="10"/>
  <c r="P714" i="10"/>
  <c r="P706" i="10"/>
  <c r="P698" i="10"/>
  <c r="P685" i="10"/>
  <c r="P682" i="10"/>
  <c r="P674" i="10"/>
  <c r="P690" i="10"/>
  <c r="P693" i="10"/>
  <c r="P677" i="10"/>
  <c r="O711" i="10"/>
  <c r="O212" i="10"/>
  <c r="O213" i="10" s="1"/>
  <c r="P210" i="10" s="1"/>
  <c r="P372" i="10"/>
  <c r="P373" i="10" s="1"/>
  <c r="P402" i="10"/>
  <c r="P403" i="10" s="1"/>
  <c r="P361" i="10"/>
  <c r="P391" i="10"/>
  <c r="P342" i="10"/>
  <c r="P343" i="10" s="1"/>
  <c r="P301" i="10"/>
  <c r="P331" i="10"/>
  <c r="P282" i="10"/>
  <c r="P283" i="10" s="1"/>
  <c r="P271" i="10"/>
  <c r="P222" i="10"/>
  <c r="P223" i="10" s="1"/>
  <c r="P211" i="10"/>
  <c r="P192" i="10"/>
  <c r="P193" i="10" s="1"/>
  <c r="O182" i="10"/>
  <c r="O183" i="10" s="1"/>
  <c r="P180" i="10" s="1"/>
  <c r="O272" i="10"/>
  <c r="O273" i="10" s="1"/>
  <c r="P270" i="10" s="1"/>
  <c r="O302" i="10"/>
  <c r="O303" i="10" s="1"/>
  <c r="P300" i="10" s="1"/>
  <c r="O362" i="10"/>
  <c r="O363" i="10" s="1"/>
  <c r="P360" i="10" s="1"/>
  <c r="O242" i="10"/>
  <c r="O243" i="10" s="1"/>
  <c r="O152" i="10"/>
  <c r="O153" i="10" s="1"/>
  <c r="P150" i="10" s="1"/>
  <c r="P388" i="10"/>
  <c r="P358" i="10"/>
  <c r="P328" i="10"/>
  <c r="P268" i="10"/>
  <c r="P238" i="10"/>
  <c r="P241" i="10" s="1"/>
  <c r="P298" i="10"/>
  <c r="P208" i="10"/>
  <c r="P178" i="10"/>
  <c r="P181" i="10" s="1"/>
  <c r="P118" i="10"/>
  <c r="P121" i="10" s="1"/>
  <c r="O332" i="10"/>
  <c r="O333" i="10" s="1"/>
  <c r="P330" i="10" s="1"/>
  <c r="P162" i="10"/>
  <c r="P163" i="10" s="1"/>
  <c r="O122" i="10"/>
  <c r="O123" i="10" s="1"/>
  <c r="P120" i="10" s="1"/>
  <c r="P58" i="10"/>
  <c r="P61" i="10" s="1"/>
  <c r="P148" i="10"/>
  <c r="P151" i="10" s="1"/>
  <c r="O92" i="10"/>
  <c r="O93" i="10" s="1"/>
  <c r="P90" i="10" s="1"/>
  <c r="O62" i="10"/>
  <c r="O63" i="10" s="1"/>
  <c r="P60" i="10" s="1"/>
  <c r="P72" i="10"/>
  <c r="P73" i="10" s="1"/>
  <c r="P102" i="10"/>
  <c r="P103" i="10" s="1"/>
  <c r="P132" i="10"/>
  <c r="P133" i="10" s="1"/>
  <c r="P31" i="10"/>
  <c r="Q10" i="10"/>
  <c r="AM53" i="11" l="1"/>
  <c r="AM56" i="11" s="1"/>
  <c r="BD4" i="14"/>
  <c r="BC42" i="14"/>
  <c r="AN46" i="11"/>
  <c r="AN52" i="11"/>
  <c r="AN49" i="11"/>
  <c r="AN50" i="11"/>
  <c r="AN51" i="11"/>
  <c r="Q28" i="10"/>
  <c r="Q148" i="10"/>
  <c r="Q88" i="10"/>
  <c r="AK44" i="11"/>
  <c r="X28" i="26"/>
  <c r="X29" i="26" s="1"/>
  <c r="X30" i="26" s="1"/>
  <c r="R21" i="10"/>
  <c r="Q118" i="10"/>
  <c r="Q58" i="10"/>
  <c r="O665" i="10"/>
  <c r="O673" i="10"/>
  <c r="Q208" i="10"/>
  <c r="V653" i="10"/>
  <c r="BO658" i="10"/>
  <c r="BG653" i="10"/>
  <c r="U653" i="10"/>
  <c r="S653" i="10"/>
  <c r="AC653" i="10"/>
  <c r="AD655" i="10"/>
  <c r="AX658" i="10"/>
  <c r="BB655" i="10"/>
  <c r="L653" i="10"/>
  <c r="X653" i="10"/>
  <c r="N655" i="10"/>
  <c r="AO658" i="10"/>
  <c r="AH658" i="10"/>
  <c r="AA655" i="10"/>
  <c r="BB658" i="10"/>
  <c r="BA658" i="10"/>
  <c r="AT653" i="10"/>
  <c r="AQ653" i="10"/>
  <c r="S658" i="10"/>
  <c r="M655" i="10"/>
  <c r="U655" i="10"/>
  <c r="AY653" i="10"/>
  <c r="AI658" i="10"/>
  <c r="Z658" i="10"/>
  <c r="AB658" i="10"/>
  <c r="AV658" i="10"/>
  <c r="T658" i="10"/>
  <c r="BF653" i="10"/>
  <c r="BM653" i="10"/>
  <c r="AV653" i="10"/>
  <c r="BE653" i="10"/>
  <c r="AN653" i="10"/>
  <c r="BI655" i="10"/>
  <c r="AD658" i="10"/>
  <c r="BI658" i="10"/>
  <c r="AO653" i="10"/>
  <c r="AM653" i="10"/>
  <c r="AS655" i="10"/>
  <c r="L655" i="10"/>
  <c r="AS658" i="10"/>
  <c r="AL655" i="10"/>
  <c r="Y653" i="10"/>
  <c r="L658" i="10"/>
  <c r="AC655" i="10"/>
  <c r="Y658" i="10"/>
  <c r="R658" i="10"/>
  <c r="V655" i="10"/>
  <c r="AL658" i="10"/>
  <c r="O655" i="10"/>
  <c r="AN658" i="10"/>
  <c r="M658" i="10"/>
  <c r="R655" i="10"/>
  <c r="V658" i="10"/>
  <c r="N653" i="10"/>
  <c r="BB653" i="10"/>
  <c r="BH655" i="10"/>
  <c r="BJ658" i="10"/>
  <c r="AF655" i="10"/>
  <c r="AX653" i="10"/>
  <c r="AR655" i="10"/>
  <c r="AP653" i="10"/>
  <c r="AQ658" i="10"/>
  <c r="P658" i="10"/>
  <c r="AI653" i="10"/>
  <c r="BI653" i="10"/>
  <c r="AA658" i="10"/>
  <c r="BL653" i="10"/>
  <c r="AL653" i="10"/>
  <c r="BA655" i="10"/>
  <c r="AJ653" i="10"/>
  <c r="W653" i="10"/>
  <c r="AE655" i="10"/>
  <c r="BD658" i="10"/>
  <c r="AC658" i="10"/>
  <c r="AK655" i="10"/>
  <c r="BM658" i="10"/>
  <c r="AK658" i="10"/>
  <c r="Z655" i="10"/>
  <c r="AR658" i="10"/>
  <c r="AW655" i="10"/>
  <c r="AW658" i="10"/>
  <c r="U658" i="10"/>
  <c r="AW653" i="10"/>
  <c r="X658" i="10"/>
  <c r="BN653" i="10"/>
  <c r="AG653" i="10"/>
  <c r="BO655" i="10"/>
  <c r="BG658" i="10"/>
  <c r="Q655" i="10"/>
  <c r="Q658" i="10"/>
  <c r="Q653" i="10"/>
  <c r="AY655" i="10"/>
  <c r="BC655" i="10"/>
  <c r="AH653" i="10"/>
  <c r="BD655" i="10"/>
  <c r="BK655" i="10"/>
  <c r="AB653" i="10"/>
  <c r="BK653" i="10"/>
  <c r="AM655" i="10"/>
  <c r="BK658" i="10"/>
  <c r="BF655" i="10"/>
  <c r="AU653" i="10"/>
  <c r="AT658" i="10"/>
  <c r="P655" i="10"/>
  <c r="AJ655" i="10"/>
  <c r="BO653" i="10"/>
  <c r="BC653" i="10"/>
  <c r="AB655" i="10"/>
  <c r="BE658" i="10"/>
  <c r="AF653" i="10"/>
  <c r="T655" i="10"/>
  <c r="AZ653" i="10"/>
  <c r="AU655" i="10"/>
  <c r="AM658" i="10"/>
  <c r="P653" i="10"/>
  <c r="AJ658" i="10"/>
  <c r="Y655" i="10"/>
  <c r="AG655" i="10"/>
  <c r="AG658" i="10"/>
  <c r="BH653" i="10"/>
  <c r="AD653" i="10"/>
  <c r="BL655" i="10"/>
  <c r="AF658" i="10"/>
  <c r="AR653" i="10"/>
  <c r="BA653" i="10"/>
  <c r="BC658" i="10"/>
  <c r="AI655" i="10"/>
  <c r="BN655" i="10"/>
  <c r="R653" i="10"/>
  <c r="AZ655" i="10"/>
  <c r="AS653" i="10"/>
  <c r="S655" i="10"/>
  <c r="AX655" i="10"/>
  <c r="BN658" i="10"/>
  <c r="BG655" i="10"/>
  <c r="BE655" i="10"/>
  <c r="BF658" i="10"/>
  <c r="AE653" i="10"/>
  <c r="BM655" i="10"/>
  <c r="AE658" i="10"/>
  <c r="AQ655" i="10"/>
  <c r="AY658" i="10"/>
  <c r="M653" i="10"/>
  <c r="BJ653" i="10"/>
  <c r="N658" i="10"/>
  <c r="O658" i="10"/>
  <c r="W655" i="10"/>
  <c r="AU658" i="10"/>
  <c r="X655" i="10"/>
  <c r="AP655" i="10"/>
  <c r="W658" i="10"/>
  <c r="BH658" i="10"/>
  <c r="AH655" i="10"/>
  <c r="T653" i="10"/>
  <c r="AZ658" i="10"/>
  <c r="AO655" i="10"/>
  <c r="AP658" i="10"/>
  <c r="O653" i="10"/>
  <c r="BL658" i="10"/>
  <c r="AV655" i="10"/>
  <c r="Z653" i="10"/>
  <c r="BJ655" i="10"/>
  <c r="AK653" i="10"/>
  <c r="AA653" i="10"/>
  <c r="BD653" i="10"/>
  <c r="AT655" i="10"/>
  <c r="AN655" i="10"/>
  <c r="Q937" i="10"/>
  <c r="Q938" i="10" s="1"/>
  <c r="Q939" i="10" s="1"/>
  <c r="Q947" i="10" s="1"/>
  <c r="Q926" i="10" s="1"/>
  <c r="Q749" i="10"/>
  <c r="P751" i="10"/>
  <c r="Q358" i="10"/>
  <c r="M30" i="10"/>
  <c r="M32" i="10" s="1"/>
  <c r="M33" i="10" s="1"/>
  <c r="N30" i="10" s="1"/>
  <c r="N32" i="10" s="1"/>
  <c r="N33" i="10" s="1"/>
  <c r="O30" i="10" s="1"/>
  <c r="O32" i="10" s="1"/>
  <c r="O33" i="10" s="1"/>
  <c r="P30" i="10" s="1"/>
  <c r="P240" i="10"/>
  <c r="P242" i="10" s="1"/>
  <c r="P243" i="10" s="1"/>
  <c r="Q240" i="10" s="1"/>
  <c r="Q238" i="10"/>
  <c r="AL41" i="11"/>
  <c r="AM40" i="11"/>
  <c r="AM36" i="11"/>
  <c r="AM37" i="11"/>
  <c r="AN31" i="11"/>
  <c r="AN38" i="11" s="1"/>
  <c r="AN30" i="11"/>
  <c r="P818" i="10"/>
  <c r="P823" i="10" s="1"/>
  <c r="P817" i="10" s="1"/>
  <c r="N815" i="10"/>
  <c r="L815" i="10"/>
  <c r="L809" i="10" s="1"/>
  <c r="M815" i="10"/>
  <c r="M821" i="10"/>
  <c r="L818" i="10"/>
  <c r="N821" i="10"/>
  <c r="H817" i="10"/>
  <c r="N818" i="10"/>
  <c r="L821" i="10"/>
  <c r="M818" i="10"/>
  <c r="O818" i="10"/>
  <c r="O821" i="10"/>
  <c r="A833" i="10"/>
  <c r="A841" i="10" s="1"/>
  <c r="F825" i="10"/>
  <c r="E825" i="10"/>
  <c r="D825" i="10"/>
  <c r="B825" i="10"/>
  <c r="L828" i="10"/>
  <c r="G825" i="10"/>
  <c r="M828" i="10"/>
  <c r="C825" i="10"/>
  <c r="Q829" i="10" s="1"/>
  <c r="N828" i="10"/>
  <c r="O828" i="10"/>
  <c r="L628" i="10"/>
  <c r="M628" i="10"/>
  <c r="N628" i="10"/>
  <c r="O628" i="10"/>
  <c r="M570" i="10"/>
  <c r="M572" i="10" s="1"/>
  <c r="M573" i="10" s="1"/>
  <c r="N570" i="10" s="1"/>
  <c r="N572" i="10" s="1"/>
  <c r="N573" i="10" s="1"/>
  <c r="O570" i="10" s="1"/>
  <c r="O572" i="10" s="1"/>
  <c r="O573" i="10" s="1"/>
  <c r="P570" i="10" s="1"/>
  <c r="P572" i="10" s="1"/>
  <c r="P573" i="10" s="1"/>
  <c r="Q570" i="10" s="1"/>
  <c r="AN20" i="11"/>
  <c r="AN39" i="11" s="1"/>
  <c r="AN29" i="11"/>
  <c r="AN28" i="11"/>
  <c r="AN24" i="11"/>
  <c r="AN25" i="11"/>
  <c r="Q268" i="10"/>
  <c r="AN22" i="11"/>
  <c r="AN18" i="11"/>
  <c r="AN17" i="11"/>
  <c r="AN8" i="11"/>
  <c r="AN6" i="11"/>
  <c r="AN15" i="11"/>
  <c r="AN11" i="11"/>
  <c r="AN10" i="11"/>
  <c r="Q298" i="10"/>
  <c r="P791" i="10"/>
  <c r="P785" i="10" s="1"/>
  <c r="Q786" i="10"/>
  <c r="Q788" i="10"/>
  <c r="Q789" i="10" s="1"/>
  <c r="R478" i="10"/>
  <c r="Q492" i="10"/>
  <c r="Q493" i="10" s="1"/>
  <c r="Q481" i="10"/>
  <c r="Q178" i="10"/>
  <c r="Q478" i="10"/>
  <c r="N482" i="10"/>
  <c r="N483" i="10" s="1"/>
  <c r="P783" i="10"/>
  <c r="P777" i="10" s="1"/>
  <c r="P807" i="10"/>
  <c r="P801" i="10" s="1"/>
  <c r="P815" i="10"/>
  <c r="P809" i="10" s="1"/>
  <c r="P759" i="10"/>
  <c r="P753" i="10" s="1"/>
  <c r="P775" i="10"/>
  <c r="P769" i="10" s="1"/>
  <c r="P799" i="10"/>
  <c r="P793" i="10" s="1"/>
  <c r="Q754" i="10"/>
  <c r="Q773" i="10"/>
  <c r="Q770" i="10"/>
  <c r="Q757" i="10"/>
  <c r="Q738" i="10"/>
  <c r="Q794" i="10"/>
  <c r="Q741" i="10"/>
  <c r="Q818" i="10"/>
  <c r="Q821" i="10"/>
  <c r="Q805" i="10"/>
  <c r="Q802" i="10"/>
  <c r="Q676" i="10"/>
  <c r="Q781" i="10"/>
  <c r="Q778" i="10"/>
  <c r="Q810" i="10"/>
  <c r="Q813" i="10"/>
  <c r="Q700" i="10"/>
  <c r="Q684" i="10"/>
  <c r="Q708" i="10"/>
  <c r="Q709" i="10" s="1"/>
  <c r="Q732" i="10"/>
  <c r="Q668" i="10"/>
  <c r="Q669" i="10" s="1"/>
  <c r="Q692" i="10"/>
  <c r="Q716" i="10"/>
  <c r="Q724" i="10"/>
  <c r="Q740" i="10"/>
  <c r="Q748" i="10"/>
  <c r="Q756" i="10"/>
  <c r="Q764" i="10"/>
  <c r="Q772" i="10"/>
  <c r="Q780" i="10"/>
  <c r="Q796" i="10"/>
  <c r="Q797" i="10" s="1"/>
  <c r="Q804" i="10"/>
  <c r="Q812" i="10"/>
  <c r="Q820" i="10"/>
  <c r="Q828" i="10"/>
  <c r="P743" i="10"/>
  <c r="P737" i="10" s="1"/>
  <c r="AO2" i="11"/>
  <c r="AN12" i="11"/>
  <c r="AN3" i="11"/>
  <c r="P642" i="10"/>
  <c r="P643" i="10" s="1"/>
  <c r="P631" i="10"/>
  <c r="L602" i="10"/>
  <c r="L603" i="10" s="1"/>
  <c r="H622" i="10"/>
  <c r="L642" i="10"/>
  <c r="L643" i="10" s="1"/>
  <c r="L17" i="10" s="1"/>
  <c r="L630" i="10"/>
  <c r="L637" i="10"/>
  <c r="L631" i="10"/>
  <c r="M631" i="10"/>
  <c r="M642" i="10"/>
  <c r="M643" i="10" s="1"/>
  <c r="M17" i="10" s="1"/>
  <c r="N631" i="10"/>
  <c r="N642" i="10"/>
  <c r="N643" i="10" s="1"/>
  <c r="O631" i="10"/>
  <c r="O642" i="10"/>
  <c r="O643" i="10" s="1"/>
  <c r="Q328" i="10"/>
  <c r="Q666" i="10"/>
  <c r="P671" i="10"/>
  <c r="Q448" i="10"/>
  <c r="Q418" i="10"/>
  <c r="Q538" i="10"/>
  <c r="Q508" i="10"/>
  <c r="Q568" i="10"/>
  <c r="Q598" i="10"/>
  <c r="Q628" i="10"/>
  <c r="R628" i="10"/>
  <c r="Q642" i="10"/>
  <c r="Q643" i="10" s="1"/>
  <c r="Q631" i="10"/>
  <c r="R568" i="10"/>
  <c r="R598" i="10"/>
  <c r="Q612" i="10"/>
  <c r="Q613" i="10" s="1"/>
  <c r="Q601" i="10"/>
  <c r="Q582" i="10"/>
  <c r="Q583" i="10" s="1"/>
  <c r="Q571" i="10"/>
  <c r="Q552" i="10"/>
  <c r="Q553" i="10" s="1"/>
  <c r="Q541" i="10"/>
  <c r="R508" i="10"/>
  <c r="R538" i="10"/>
  <c r="O543" i="10"/>
  <c r="P540" i="10" s="1"/>
  <c r="P542" i="10" s="1"/>
  <c r="Q522" i="10"/>
  <c r="Q523" i="10" s="1"/>
  <c r="Q511" i="10"/>
  <c r="P512" i="10"/>
  <c r="P513" i="10" s="1"/>
  <c r="Q510" i="10" s="1"/>
  <c r="Q462" i="10"/>
  <c r="Q463" i="10" s="1"/>
  <c r="Q451" i="10"/>
  <c r="R418" i="10"/>
  <c r="R448" i="10"/>
  <c r="P452" i="10"/>
  <c r="P453" i="10" s="1"/>
  <c r="Q450" i="10" s="1"/>
  <c r="Q432" i="10"/>
  <c r="Q433" i="10" s="1"/>
  <c r="Q421" i="10"/>
  <c r="O420" i="10"/>
  <c r="P332" i="10"/>
  <c r="P333" i="10" s="1"/>
  <c r="Q330" i="10" s="1"/>
  <c r="O705" i="10"/>
  <c r="P767" i="10"/>
  <c r="P761" i="10" s="1"/>
  <c r="P719" i="10"/>
  <c r="P713" i="10" s="1"/>
  <c r="P695" i="10"/>
  <c r="P689" i="10" s="1"/>
  <c r="P703" i="10"/>
  <c r="P697" i="10" s="1"/>
  <c r="P687" i="10"/>
  <c r="P681" i="10" s="1"/>
  <c r="P212" i="10"/>
  <c r="P213" i="10" s="1"/>
  <c r="Q210" i="10" s="1"/>
  <c r="P679" i="10"/>
  <c r="P711" i="10"/>
  <c r="P705" i="10" s="1"/>
  <c r="P727" i="10"/>
  <c r="P721" i="10" s="1"/>
  <c r="P272" i="10"/>
  <c r="P273" i="10" s="1"/>
  <c r="Q270" i="10" s="1"/>
  <c r="P735" i="10"/>
  <c r="P729" i="10" s="1"/>
  <c r="P122" i="10"/>
  <c r="P123" i="10" s="1"/>
  <c r="Q120" i="10" s="1"/>
  <c r="Q765" i="10"/>
  <c r="Q762" i="10"/>
  <c r="Q733" i="10"/>
  <c r="Q725" i="10"/>
  <c r="Q746" i="10"/>
  <c r="Q745" i="10" s="1"/>
  <c r="Q730" i="10"/>
  <c r="Q722" i="10"/>
  <c r="Q717" i="10"/>
  <c r="Q701" i="10"/>
  <c r="Q714" i="10"/>
  <c r="Q706" i="10"/>
  <c r="Q690" i="10"/>
  <c r="Q693" i="10"/>
  <c r="Q677" i="10"/>
  <c r="Q698" i="10"/>
  <c r="Q685" i="10"/>
  <c r="Q682" i="10"/>
  <c r="Q674" i="10"/>
  <c r="P362" i="10"/>
  <c r="P363" i="10" s="1"/>
  <c r="Q360" i="10" s="1"/>
  <c r="P182" i="10"/>
  <c r="P183" i="10" s="1"/>
  <c r="Q180" i="10" s="1"/>
  <c r="P302" i="10"/>
  <c r="P303" i="10" s="1"/>
  <c r="Q300" i="10" s="1"/>
  <c r="R388" i="10"/>
  <c r="R328" i="10"/>
  <c r="R358" i="10"/>
  <c r="R298" i="10"/>
  <c r="R268" i="10"/>
  <c r="R238" i="10"/>
  <c r="R208" i="10"/>
  <c r="R178" i="10"/>
  <c r="P152" i="10"/>
  <c r="P153" i="10" s="1"/>
  <c r="Q150" i="10" s="1"/>
  <c r="Q402" i="10"/>
  <c r="Q403" i="10" s="1"/>
  <c r="Q361" i="10"/>
  <c r="Q391" i="10"/>
  <c r="Q372" i="10"/>
  <c r="Q373" i="10" s="1"/>
  <c r="Q342" i="10"/>
  <c r="Q343" i="10" s="1"/>
  <c r="Q301" i="10"/>
  <c r="Q331" i="10"/>
  <c r="Q271" i="10"/>
  <c r="Q241" i="10"/>
  <c r="Q211" i="10"/>
  <c r="Q181" i="10"/>
  <c r="Q222" i="10"/>
  <c r="Q223" i="10" s="1"/>
  <c r="P392" i="10"/>
  <c r="P393" i="10" s="1"/>
  <c r="Q151" i="10"/>
  <c r="R58" i="10"/>
  <c r="R148" i="10"/>
  <c r="P62" i="10"/>
  <c r="P63" i="10" s="1"/>
  <c r="Q60" i="10" s="1"/>
  <c r="Q61" i="10"/>
  <c r="Q121" i="10"/>
  <c r="Q91" i="10"/>
  <c r="R118" i="10"/>
  <c r="R28" i="10"/>
  <c r="R88" i="10"/>
  <c r="Q31" i="10"/>
  <c r="S21" i="10"/>
  <c r="R10" i="10"/>
  <c r="Q30" i="10"/>
  <c r="AN53" i="11" l="1"/>
  <c r="AN56" i="11" s="1"/>
  <c r="BE4" i="14"/>
  <c r="BE42" i="14" s="1"/>
  <c r="BD42" i="14"/>
  <c r="AO46" i="11"/>
  <c r="AO49" i="11"/>
  <c r="AO50" i="11"/>
  <c r="AO51" i="11"/>
  <c r="AO52" i="11"/>
  <c r="R749" i="10"/>
  <c r="I847" i="10"/>
  <c r="A849" i="10"/>
  <c r="A857" i="10" s="1"/>
  <c r="D841" i="10"/>
  <c r="R844" i="10"/>
  <c r="B841" i="10"/>
  <c r="L844" i="10"/>
  <c r="M844" i="10"/>
  <c r="E841" i="10"/>
  <c r="F841" i="10"/>
  <c r="P844" i="10"/>
  <c r="Q844" i="10"/>
  <c r="O844" i="10"/>
  <c r="C841" i="10"/>
  <c r="N844" i="10"/>
  <c r="G841" i="10"/>
  <c r="AL44" i="11"/>
  <c r="Y28" i="26"/>
  <c r="Y29" i="26" s="1"/>
  <c r="Y30" i="26" s="1"/>
  <c r="P673" i="10"/>
  <c r="M809" i="10"/>
  <c r="P665" i="10"/>
  <c r="N809" i="10"/>
  <c r="J653" i="10"/>
  <c r="J658" i="10"/>
  <c r="J655" i="10"/>
  <c r="Q751" i="10"/>
  <c r="Q836" i="10"/>
  <c r="I839" i="10"/>
  <c r="R937" i="10"/>
  <c r="R938" i="10" s="1"/>
  <c r="R939" i="10" s="1"/>
  <c r="R947" i="10" s="1"/>
  <c r="R926" i="10" s="1"/>
  <c r="AM41" i="11"/>
  <c r="AN40" i="11"/>
  <c r="AN36" i="11"/>
  <c r="AN37" i="11"/>
  <c r="AO31" i="11"/>
  <c r="AO38" i="11" s="1"/>
  <c r="AO30" i="11"/>
  <c r="Q826" i="10"/>
  <c r="Q831" i="10" s="1"/>
  <c r="Q825" i="10" s="1"/>
  <c r="M823" i="10"/>
  <c r="N823" i="10"/>
  <c r="O823" i="10"/>
  <c r="M829" i="10"/>
  <c r="L829" i="10"/>
  <c r="M826" i="10"/>
  <c r="O826" i="10"/>
  <c r="H825" i="10"/>
  <c r="N826" i="10"/>
  <c r="L826" i="10"/>
  <c r="N829" i="10"/>
  <c r="O829" i="10"/>
  <c r="P829" i="10"/>
  <c r="P826" i="10"/>
  <c r="M836" i="10"/>
  <c r="F833" i="10"/>
  <c r="E833" i="10"/>
  <c r="C833" i="10"/>
  <c r="L836" i="10"/>
  <c r="B833" i="10"/>
  <c r="D833" i="10"/>
  <c r="N836" i="10"/>
  <c r="G833" i="10"/>
  <c r="O836" i="10"/>
  <c r="P836" i="10"/>
  <c r="L823" i="10"/>
  <c r="L817" i="10" s="1"/>
  <c r="M600" i="10"/>
  <c r="M602" i="10" s="1"/>
  <c r="M603" i="10" s="1"/>
  <c r="N600" i="10" s="1"/>
  <c r="N602" i="10" s="1"/>
  <c r="N603" i="10" s="1"/>
  <c r="O600" i="10" s="1"/>
  <c r="O602" i="10" s="1"/>
  <c r="O603" i="10" s="1"/>
  <c r="AO20" i="11"/>
  <c r="AO39" i="11" s="1"/>
  <c r="AO29" i="11"/>
  <c r="AO28" i="11"/>
  <c r="AO24" i="11"/>
  <c r="AO25" i="11"/>
  <c r="R836" i="10"/>
  <c r="AO22" i="11"/>
  <c r="AO18" i="11"/>
  <c r="AO17" i="11"/>
  <c r="AO15" i="11"/>
  <c r="AO11" i="11"/>
  <c r="AO10" i="11"/>
  <c r="AO8" i="11"/>
  <c r="AO6" i="11"/>
  <c r="Q791" i="10"/>
  <c r="Q785" i="10" s="1"/>
  <c r="R786" i="10"/>
  <c r="R788" i="10"/>
  <c r="R789" i="10" s="1"/>
  <c r="S478" i="10"/>
  <c r="R492" i="10"/>
  <c r="R493" i="10" s="1"/>
  <c r="R481" i="10"/>
  <c r="O480" i="10"/>
  <c r="Q783" i="10"/>
  <c r="Q777" i="10" s="1"/>
  <c r="Q815" i="10"/>
  <c r="Q809" i="10" s="1"/>
  <c r="Q807" i="10"/>
  <c r="Q801" i="10" s="1"/>
  <c r="Q799" i="10"/>
  <c r="Q793" i="10" s="1"/>
  <c r="Q759" i="10"/>
  <c r="Q753" i="10" s="1"/>
  <c r="R754" i="10"/>
  <c r="R770" i="10"/>
  <c r="R773" i="10"/>
  <c r="R794" i="10"/>
  <c r="R757" i="10"/>
  <c r="R738" i="10"/>
  <c r="R741" i="10"/>
  <c r="R802" i="10"/>
  <c r="R805" i="10"/>
  <c r="R821" i="10"/>
  <c r="R818" i="10"/>
  <c r="R676" i="10"/>
  <c r="R829" i="10"/>
  <c r="R826" i="10"/>
  <c r="R781" i="10"/>
  <c r="R778" i="10"/>
  <c r="R813" i="10"/>
  <c r="R684" i="10"/>
  <c r="R700" i="10"/>
  <c r="R810" i="10"/>
  <c r="R708" i="10"/>
  <c r="R732" i="10"/>
  <c r="R740" i="10"/>
  <c r="R692" i="10"/>
  <c r="R724" i="10"/>
  <c r="R668" i="10"/>
  <c r="R669" i="10" s="1"/>
  <c r="R716" i="10"/>
  <c r="R748" i="10"/>
  <c r="R756" i="10"/>
  <c r="R764" i="10"/>
  <c r="R772" i="10"/>
  <c r="R780" i="10"/>
  <c r="R796" i="10"/>
  <c r="R797" i="10" s="1"/>
  <c r="R804" i="10"/>
  <c r="R812" i="10"/>
  <c r="R820" i="10"/>
  <c r="R828" i="10"/>
  <c r="Q823" i="10"/>
  <c r="Q817" i="10" s="1"/>
  <c r="Q743" i="10"/>
  <c r="Q737" i="10" s="1"/>
  <c r="Q775" i="10"/>
  <c r="Q769" i="10" s="1"/>
  <c r="AP2" i="11"/>
  <c r="AO3" i="11"/>
  <c r="AO12" i="11"/>
  <c r="L632" i="10"/>
  <c r="L633" i="10" s="1"/>
  <c r="Q679" i="10"/>
  <c r="R666" i="10"/>
  <c r="Q671" i="10"/>
  <c r="S628" i="10"/>
  <c r="R642" i="10"/>
  <c r="R643" i="10" s="1"/>
  <c r="R631" i="10"/>
  <c r="R612" i="10"/>
  <c r="R613" i="10" s="1"/>
  <c r="R601" i="10"/>
  <c r="S568" i="10"/>
  <c r="S598" i="10"/>
  <c r="R582" i="10"/>
  <c r="R583" i="10" s="1"/>
  <c r="R571" i="10"/>
  <c r="Q572" i="10"/>
  <c r="Q573" i="10" s="1"/>
  <c r="R570" i="10" s="1"/>
  <c r="S508" i="10"/>
  <c r="S538" i="10"/>
  <c r="R552" i="10"/>
  <c r="R553" i="10" s="1"/>
  <c r="R541" i="10"/>
  <c r="P543" i="10"/>
  <c r="Q540" i="10" s="1"/>
  <c r="Q542" i="10" s="1"/>
  <c r="Q512" i="10"/>
  <c r="Q513" i="10" s="1"/>
  <c r="R510" i="10" s="1"/>
  <c r="R522" i="10"/>
  <c r="R523" i="10" s="1"/>
  <c r="R511" i="10"/>
  <c r="R462" i="10"/>
  <c r="R463" i="10" s="1"/>
  <c r="R451" i="10"/>
  <c r="S418" i="10"/>
  <c r="S448" i="10"/>
  <c r="Q452" i="10"/>
  <c r="Q453" i="10" s="1"/>
  <c r="R450" i="10" s="1"/>
  <c r="O422" i="10"/>
  <c r="O423" i="10" s="1"/>
  <c r="P420" i="10" s="1"/>
  <c r="R432" i="10"/>
  <c r="R433" i="10" s="1"/>
  <c r="R421" i="10"/>
  <c r="Q735" i="10"/>
  <c r="Q729" i="10" s="1"/>
  <c r="Q687" i="10"/>
  <c r="Q681" i="10" s="1"/>
  <c r="Q711" i="10"/>
  <c r="Q705" i="10" s="1"/>
  <c r="R765" i="10"/>
  <c r="R762" i="10"/>
  <c r="R733" i="10"/>
  <c r="R725" i="10"/>
  <c r="R746" i="10"/>
  <c r="R745" i="10" s="1"/>
  <c r="R730" i="10"/>
  <c r="R722" i="10"/>
  <c r="R714" i="10"/>
  <c r="R706" i="10"/>
  <c r="R698" i="10"/>
  <c r="R717" i="10"/>
  <c r="R709" i="10"/>
  <c r="R701" i="10"/>
  <c r="R693" i="10"/>
  <c r="R677" i="10"/>
  <c r="R685" i="10"/>
  <c r="R682" i="10"/>
  <c r="R690" i="10"/>
  <c r="R674" i="10"/>
  <c r="Q695" i="10"/>
  <c r="Q689" i="10" s="1"/>
  <c r="Q767" i="10"/>
  <c r="Q761" i="10" s="1"/>
  <c r="Q703" i="10"/>
  <c r="Q697" i="10" s="1"/>
  <c r="Q719" i="10"/>
  <c r="Q713" i="10" s="1"/>
  <c r="Q727" i="10"/>
  <c r="Q721" i="10" s="1"/>
  <c r="R391" i="10"/>
  <c r="R372" i="10"/>
  <c r="R373" i="10" s="1"/>
  <c r="R402" i="10"/>
  <c r="R403" i="10" s="1"/>
  <c r="R361" i="10"/>
  <c r="R331" i="10"/>
  <c r="R342" i="10"/>
  <c r="R343" i="10" s="1"/>
  <c r="R301" i="10"/>
  <c r="R241" i="10"/>
  <c r="R271" i="10"/>
  <c r="R181" i="10"/>
  <c r="R222" i="10"/>
  <c r="R223" i="10" s="1"/>
  <c r="R211" i="10"/>
  <c r="Q122" i="10"/>
  <c r="Q123" i="10" s="1"/>
  <c r="R120" i="10" s="1"/>
  <c r="S388" i="10"/>
  <c r="S358" i="10"/>
  <c r="S328" i="10"/>
  <c r="S268" i="10"/>
  <c r="S298" i="10"/>
  <c r="S238" i="10"/>
  <c r="S178" i="10"/>
  <c r="S208" i="10"/>
  <c r="Q152" i="10"/>
  <c r="Q153" i="10" s="1"/>
  <c r="R150" i="10" s="1"/>
  <c r="Q390" i="10"/>
  <c r="Q362" i="10"/>
  <c r="Q363" i="10" s="1"/>
  <c r="R360" i="10" s="1"/>
  <c r="Q332" i="10"/>
  <c r="Q333" i="10" s="1"/>
  <c r="R330" i="10" s="1"/>
  <c r="Q302" i="10"/>
  <c r="Q303" i="10" s="1"/>
  <c r="R300" i="10" s="1"/>
  <c r="Q272" i="10"/>
  <c r="Q273" i="10" s="1"/>
  <c r="R270" i="10" s="1"/>
  <c r="Q242" i="10"/>
  <c r="Q243" i="10" s="1"/>
  <c r="R240" i="10" s="1"/>
  <c r="Q212" i="10"/>
  <c r="Q213" i="10" s="1"/>
  <c r="R210" i="10" s="1"/>
  <c r="Q182" i="10"/>
  <c r="Q183" i="10" s="1"/>
  <c r="R180" i="10" s="1"/>
  <c r="R151" i="10"/>
  <c r="S58" i="10"/>
  <c r="S148" i="10"/>
  <c r="Q32" i="10"/>
  <c r="Q33" i="10" s="1"/>
  <c r="R61" i="10"/>
  <c r="Q62" i="10"/>
  <c r="Q63" i="10" s="1"/>
  <c r="R60" i="10" s="1"/>
  <c r="P32" i="10"/>
  <c r="P33" i="10" s="1"/>
  <c r="R121" i="10"/>
  <c r="R91" i="10"/>
  <c r="S118" i="10"/>
  <c r="S88" i="10"/>
  <c r="S28" i="10"/>
  <c r="R31" i="10"/>
  <c r="S10" i="10"/>
  <c r="R30" i="10"/>
  <c r="T21" i="10"/>
  <c r="AP46" i="11" l="1"/>
  <c r="AP50" i="11"/>
  <c r="AP51" i="11"/>
  <c r="AP52" i="11"/>
  <c r="AP49" i="11"/>
  <c r="AO53" i="11"/>
  <c r="AO56" i="11" s="1"/>
  <c r="R842" i="10"/>
  <c r="S749" i="10"/>
  <c r="S842" i="10"/>
  <c r="S844" i="10"/>
  <c r="S845" i="10" s="1"/>
  <c r="L845" i="10"/>
  <c r="H841" i="10"/>
  <c r="L842" i="10"/>
  <c r="M845" i="10"/>
  <c r="M842" i="10"/>
  <c r="N845" i="10"/>
  <c r="N842" i="10"/>
  <c r="O845" i="10"/>
  <c r="O842" i="10"/>
  <c r="P845" i="10"/>
  <c r="P842" i="10"/>
  <c r="Q845" i="10"/>
  <c r="Q842" i="10"/>
  <c r="R845" i="10"/>
  <c r="R837" i="10"/>
  <c r="AM44" i="11"/>
  <c r="Z28" i="26"/>
  <c r="Z29" i="26" s="1"/>
  <c r="Z30" i="26" s="1"/>
  <c r="N817" i="10"/>
  <c r="Q665" i="10"/>
  <c r="M817" i="10"/>
  <c r="Q673" i="10"/>
  <c r="O817" i="10"/>
  <c r="R852" i="10"/>
  <c r="I855" i="10"/>
  <c r="R751" i="10"/>
  <c r="S937" i="10"/>
  <c r="S938" i="10" s="1"/>
  <c r="S939" i="10" s="1"/>
  <c r="S947" i="10" s="1"/>
  <c r="S926" i="10" s="1"/>
  <c r="R834" i="10"/>
  <c r="AN41" i="11"/>
  <c r="AO40" i="11"/>
  <c r="AO36" i="11"/>
  <c r="AO37" i="11"/>
  <c r="AP31" i="11"/>
  <c r="AP38" i="11" s="1"/>
  <c r="AP30" i="11"/>
  <c r="N831" i="10"/>
  <c r="P831" i="10"/>
  <c r="L831" i="10"/>
  <c r="L825" i="10" s="1"/>
  <c r="M831" i="10"/>
  <c r="F849" i="10"/>
  <c r="E849" i="10"/>
  <c r="G849" i="10"/>
  <c r="N852" i="10"/>
  <c r="I863" i="10"/>
  <c r="D849" i="10"/>
  <c r="O852" i="10"/>
  <c r="C849" i="10"/>
  <c r="L852" i="10"/>
  <c r="B849" i="10"/>
  <c r="M852" i="10"/>
  <c r="P852" i="10"/>
  <c r="Q852" i="10"/>
  <c r="O831" i="10"/>
  <c r="N837" i="10"/>
  <c r="H833" i="10"/>
  <c r="L834" i="10"/>
  <c r="O837" i="10"/>
  <c r="L837" i="10"/>
  <c r="O834" i="10"/>
  <c r="M837" i="10"/>
  <c r="N834" i="10"/>
  <c r="M834" i="10"/>
  <c r="P837" i="10"/>
  <c r="P834" i="10"/>
  <c r="Q837" i="10"/>
  <c r="Q834" i="10"/>
  <c r="S852" i="10"/>
  <c r="S860" i="10"/>
  <c r="M630" i="10"/>
  <c r="M632" i="10" s="1"/>
  <c r="M633" i="10" s="1"/>
  <c r="N630" i="10" s="1"/>
  <c r="N632" i="10" s="1"/>
  <c r="N633" i="10" s="1"/>
  <c r="O630" i="10" s="1"/>
  <c r="O632" i="10" s="1"/>
  <c r="O633" i="10" s="1"/>
  <c r="P630" i="10" s="1"/>
  <c r="P632" i="10" s="1"/>
  <c r="P633" i="10" s="1"/>
  <c r="Q630" i="10" s="1"/>
  <c r="Q632" i="10" s="1"/>
  <c r="Q633" i="10" s="1"/>
  <c r="R630" i="10" s="1"/>
  <c r="R632" i="10" s="1"/>
  <c r="R633" i="10" s="1"/>
  <c r="S630" i="10" s="1"/>
  <c r="AP20" i="11"/>
  <c r="AP39" i="11" s="1"/>
  <c r="AP29" i="11"/>
  <c r="AP25" i="11"/>
  <c r="AP28" i="11"/>
  <c r="AP24" i="11"/>
  <c r="S834" i="10"/>
  <c r="S836" i="10"/>
  <c r="S837" i="10" s="1"/>
  <c r="AP22" i="11"/>
  <c r="AP18" i="11"/>
  <c r="AP17" i="11"/>
  <c r="AP15" i="11"/>
  <c r="AP11" i="11"/>
  <c r="AP10" i="11"/>
  <c r="AP8" i="11"/>
  <c r="AP6" i="11"/>
  <c r="R791" i="10"/>
  <c r="R785" i="10" s="1"/>
  <c r="S786" i="10"/>
  <c r="S788" i="10"/>
  <c r="S789" i="10" s="1"/>
  <c r="S492" i="10"/>
  <c r="S493" i="10" s="1"/>
  <c r="S481" i="10"/>
  <c r="O482" i="10"/>
  <c r="O483" i="10" s="1"/>
  <c r="T478" i="10"/>
  <c r="R823" i="10"/>
  <c r="R817" i="10" s="1"/>
  <c r="R831" i="10"/>
  <c r="R825" i="10" s="1"/>
  <c r="R743" i="10"/>
  <c r="R737" i="10" s="1"/>
  <c r="R807" i="10"/>
  <c r="R801" i="10" s="1"/>
  <c r="S757" i="10"/>
  <c r="S738" i="10"/>
  <c r="S794" i="10"/>
  <c r="S770" i="10"/>
  <c r="S773" i="10"/>
  <c r="S754" i="10"/>
  <c r="S741" i="10"/>
  <c r="S805" i="10"/>
  <c r="S821" i="10"/>
  <c r="S818" i="10"/>
  <c r="S676" i="10"/>
  <c r="S829" i="10"/>
  <c r="S826" i="10"/>
  <c r="S778" i="10"/>
  <c r="S781" i="10"/>
  <c r="S700" i="10"/>
  <c r="S701" i="10" s="1"/>
  <c r="S813" i="10"/>
  <c r="S684" i="10"/>
  <c r="S810" i="10"/>
  <c r="S708" i="10"/>
  <c r="S709" i="10" s="1"/>
  <c r="S732" i="10"/>
  <c r="S748" i="10"/>
  <c r="S724" i="10"/>
  <c r="S668" i="10"/>
  <c r="S669" i="10" s="1"/>
  <c r="S716" i="10"/>
  <c r="S717" i="10" s="1"/>
  <c r="S740" i="10"/>
  <c r="S692" i="10"/>
  <c r="S756" i="10"/>
  <c r="S764" i="10"/>
  <c r="S772" i="10"/>
  <c r="S780" i="10"/>
  <c r="S796" i="10"/>
  <c r="S797" i="10" s="1"/>
  <c r="S804" i="10"/>
  <c r="S802" i="10"/>
  <c r="S812" i="10"/>
  <c r="S820" i="10"/>
  <c r="S828" i="10"/>
  <c r="R759" i="10"/>
  <c r="R753" i="10" s="1"/>
  <c r="R799" i="10"/>
  <c r="R793" i="10" s="1"/>
  <c r="R775" i="10"/>
  <c r="R769" i="10" s="1"/>
  <c r="R815" i="10"/>
  <c r="R809" i="10" s="1"/>
  <c r="R783" i="10"/>
  <c r="R777" i="10" s="1"/>
  <c r="AQ2" i="11"/>
  <c r="AP3" i="11"/>
  <c r="AP12" i="11"/>
  <c r="R727" i="10"/>
  <c r="R721" i="10" s="1"/>
  <c r="R695" i="10"/>
  <c r="R689" i="10" s="1"/>
  <c r="R679" i="10"/>
  <c r="R671" i="10"/>
  <c r="S666" i="10"/>
  <c r="T628" i="10"/>
  <c r="S642" i="10"/>
  <c r="S643" i="10" s="1"/>
  <c r="S631" i="10"/>
  <c r="P600" i="10"/>
  <c r="T568" i="10"/>
  <c r="T598" i="10"/>
  <c r="S612" i="10"/>
  <c r="S613" i="10" s="1"/>
  <c r="S601" i="10"/>
  <c r="S582" i="10"/>
  <c r="S583" i="10" s="1"/>
  <c r="S571" i="10"/>
  <c r="R572" i="10"/>
  <c r="R573" i="10" s="1"/>
  <c r="S570" i="10" s="1"/>
  <c r="T508" i="10"/>
  <c r="T538" i="10"/>
  <c r="S552" i="10"/>
  <c r="S553" i="10" s="1"/>
  <c r="S541" i="10"/>
  <c r="Q543" i="10"/>
  <c r="R540" i="10" s="1"/>
  <c r="R542" i="10" s="1"/>
  <c r="R512" i="10"/>
  <c r="R513" i="10" s="1"/>
  <c r="S510" i="10" s="1"/>
  <c r="S522" i="10"/>
  <c r="S523" i="10" s="1"/>
  <c r="S511" i="10"/>
  <c r="R452" i="10"/>
  <c r="R453" i="10" s="1"/>
  <c r="S450" i="10" s="1"/>
  <c r="T418" i="10"/>
  <c r="T448" i="10"/>
  <c r="S462" i="10"/>
  <c r="S463" i="10" s="1"/>
  <c r="S451" i="10"/>
  <c r="P422" i="10"/>
  <c r="P423" i="10" s="1"/>
  <c r="Q420" i="10" s="1"/>
  <c r="S432" i="10"/>
  <c r="S433" i="10" s="1"/>
  <c r="S421" i="10"/>
  <c r="R687" i="10"/>
  <c r="R681" i="10" s="1"/>
  <c r="R711" i="10"/>
  <c r="R705" i="10" s="1"/>
  <c r="R735" i="10"/>
  <c r="R729" i="10" s="1"/>
  <c r="R767" i="10"/>
  <c r="R761" i="10" s="1"/>
  <c r="R719" i="10"/>
  <c r="R713" i="10" s="1"/>
  <c r="S765" i="10"/>
  <c r="S762" i="10"/>
  <c r="S733" i="10"/>
  <c r="S725" i="10"/>
  <c r="S746" i="10"/>
  <c r="S745" i="10" s="1"/>
  <c r="S730" i="10"/>
  <c r="S722" i="10"/>
  <c r="S714" i="10"/>
  <c r="S706" i="10"/>
  <c r="S698" i="10"/>
  <c r="S693" i="10"/>
  <c r="S677" i="10"/>
  <c r="S685" i="10"/>
  <c r="S682" i="10"/>
  <c r="S690" i="10"/>
  <c r="S674" i="10"/>
  <c r="R703" i="10"/>
  <c r="R697" i="10" s="1"/>
  <c r="T388" i="10"/>
  <c r="T328" i="10"/>
  <c r="T358" i="10"/>
  <c r="T268" i="10"/>
  <c r="T238" i="10"/>
  <c r="T298" i="10"/>
  <c r="T178" i="10"/>
  <c r="T208" i="10"/>
  <c r="R122" i="10"/>
  <c r="R123" i="10" s="1"/>
  <c r="S120" i="10" s="1"/>
  <c r="S372" i="10"/>
  <c r="S373" i="10" s="1"/>
  <c r="S402" i="10"/>
  <c r="S403" i="10" s="1"/>
  <c r="S361" i="10"/>
  <c r="S391" i="10"/>
  <c r="S342" i="10"/>
  <c r="S343" i="10" s="1"/>
  <c r="S301" i="10"/>
  <c r="S331" i="10"/>
  <c r="S241" i="10"/>
  <c r="S271" i="10"/>
  <c r="S211" i="10"/>
  <c r="S181" i="10"/>
  <c r="Q392" i="10"/>
  <c r="Q393" i="10" s="1"/>
  <c r="R390" i="10" s="1"/>
  <c r="R362" i="10"/>
  <c r="R363" i="10" s="1"/>
  <c r="S360" i="10" s="1"/>
  <c r="R332" i="10"/>
  <c r="R333" i="10" s="1"/>
  <c r="S330" i="10" s="1"/>
  <c r="R302" i="10"/>
  <c r="R303" i="10" s="1"/>
  <c r="S300" i="10" s="1"/>
  <c r="R272" i="10"/>
  <c r="R273" i="10" s="1"/>
  <c r="S270" i="10" s="1"/>
  <c r="R242" i="10"/>
  <c r="R243" i="10" s="1"/>
  <c r="S240" i="10" s="1"/>
  <c r="R212" i="10"/>
  <c r="R213" i="10" s="1"/>
  <c r="S210" i="10" s="1"/>
  <c r="R182" i="10"/>
  <c r="R183" i="10" s="1"/>
  <c r="S180" i="10" s="1"/>
  <c r="T58" i="10"/>
  <c r="T148" i="10"/>
  <c r="R152" i="10"/>
  <c r="R153" i="10" s="1"/>
  <c r="S150" i="10" s="1"/>
  <c r="S151" i="10"/>
  <c r="R62" i="10"/>
  <c r="R63" i="10" s="1"/>
  <c r="S60" i="10" s="1"/>
  <c r="R32" i="10"/>
  <c r="R33" i="10" s="1"/>
  <c r="S61" i="10"/>
  <c r="S121" i="10"/>
  <c r="S91" i="10"/>
  <c r="T118" i="10"/>
  <c r="T88" i="10"/>
  <c r="T28" i="10"/>
  <c r="S31" i="10"/>
  <c r="U21" i="10"/>
  <c r="T10" i="10"/>
  <c r="S30" i="10"/>
  <c r="AQ46" i="11" l="1"/>
  <c r="AQ51" i="11"/>
  <c r="AQ52" i="11"/>
  <c r="AQ50" i="11"/>
  <c r="AQ49" i="11"/>
  <c r="AP53" i="11"/>
  <c r="AP56" i="11" s="1"/>
  <c r="R847" i="10"/>
  <c r="R841" i="10" s="1"/>
  <c r="Q847" i="10"/>
  <c r="Q841" i="10" s="1"/>
  <c r="P847" i="10"/>
  <c r="P841" i="10" s="1"/>
  <c r="N847" i="10"/>
  <c r="N841" i="10" s="1"/>
  <c r="L847" i="10"/>
  <c r="L841" i="10" s="1"/>
  <c r="S847" i="10"/>
  <c r="S841" i="10" s="1"/>
  <c r="T749" i="10"/>
  <c r="T842" i="10"/>
  <c r="T844" i="10"/>
  <c r="T845" i="10" s="1"/>
  <c r="O847" i="10"/>
  <c r="O841" i="10" s="1"/>
  <c r="M847" i="10"/>
  <c r="M841" i="10" s="1"/>
  <c r="R839" i="10"/>
  <c r="R833" i="10" s="1"/>
  <c r="AN44" i="11"/>
  <c r="AA28" i="26"/>
  <c r="AA29" i="26" s="1"/>
  <c r="AA30" i="26" s="1"/>
  <c r="R665" i="10"/>
  <c r="O825" i="10"/>
  <c r="P825" i="10"/>
  <c r="N825" i="10"/>
  <c r="R673" i="10"/>
  <c r="M825" i="10"/>
  <c r="S751" i="10"/>
  <c r="T937" i="10"/>
  <c r="T938" i="10" s="1"/>
  <c r="T939" i="10" s="1"/>
  <c r="T947" i="10" s="1"/>
  <c r="T926" i="10" s="1"/>
  <c r="AP40" i="11"/>
  <c r="AO41" i="11"/>
  <c r="AP37" i="11"/>
  <c r="AP36" i="11"/>
  <c r="AQ31" i="11"/>
  <c r="AQ38" i="11" s="1"/>
  <c r="AQ30" i="11"/>
  <c r="S850" i="10"/>
  <c r="S853" i="10"/>
  <c r="N839" i="10"/>
  <c r="N833" i="10" s="1"/>
  <c r="P839" i="10"/>
  <c r="P833" i="10" s="1"/>
  <c r="L839" i="10"/>
  <c r="L833" i="10" s="1"/>
  <c r="Q839" i="10"/>
  <c r="M839" i="10"/>
  <c r="M833" i="10" s="1"/>
  <c r="F857" i="10"/>
  <c r="E857" i="10"/>
  <c r="C857" i="10"/>
  <c r="L860" i="10"/>
  <c r="P860" i="10"/>
  <c r="D857" i="10"/>
  <c r="M860" i="10"/>
  <c r="G857" i="10"/>
  <c r="N860" i="10"/>
  <c r="A865" i="10"/>
  <c r="B857" i="10"/>
  <c r="O860" i="10"/>
  <c r="Q860" i="10"/>
  <c r="R860" i="10"/>
  <c r="O839" i="10"/>
  <c r="O833" i="10" s="1"/>
  <c r="P853" i="10"/>
  <c r="L850" i="10"/>
  <c r="N853" i="10"/>
  <c r="O853" i="10"/>
  <c r="L853" i="10"/>
  <c r="M850" i="10"/>
  <c r="M853" i="10"/>
  <c r="H849" i="10"/>
  <c r="O850" i="10"/>
  <c r="P850" i="10"/>
  <c r="N850" i="10"/>
  <c r="N855" i="10" s="1"/>
  <c r="N849" i="10" s="1"/>
  <c r="Q850" i="10"/>
  <c r="Q853" i="10"/>
  <c r="R850" i="10"/>
  <c r="R853" i="10"/>
  <c r="T852" i="10"/>
  <c r="T853" i="10" s="1"/>
  <c r="T860" i="10"/>
  <c r="T850" i="10"/>
  <c r="AQ20" i="11"/>
  <c r="AQ39" i="11" s="1"/>
  <c r="AQ29" i="11"/>
  <c r="AQ28" i="11"/>
  <c r="AQ24" i="11"/>
  <c r="AQ25" i="11"/>
  <c r="S839" i="10"/>
  <c r="S833" i="10" s="1"/>
  <c r="T834" i="10"/>
  <c r="T836" i="10"/>
  <c r="T837" i="10" s="1"/>
  <c r="AQ22" i="11"/>
  <c r="AQ18" i="11"/>
  <c r="AQ17" i="11"/>
  <c r="AQ15" i="11"/>
  <c r="AQ11" i="11"/>
  <c r="AQ10" i="11"/>
  <c r="AQ8" i="11"/>
  <c r="AQ6" i="11"/>
  <c r="S791" i="10"/>
  <c r="S785" i="10" s="1"/>
  <c r="T786" i="10"/>
  <c r="T788" i="10"/>
  <c r="T789" i="10" s="1"/>
  <c r="P480" i="10"/>
  <c r="T492" i="10"/>
  <c r="T493" i="10" s="1"/>
  <c r="T481" i="10"/>
  <c r="U478" i="10"/>
  <c r="S695" i="10"/>
  <c r="S689" i="10" s="1"/>
  <c r="S759" i="10"/>
  <c r="S753" i="10" s="1"/>
  <c r="S775" i="10"/>
  <c r="S769" i="10" s="1"/>
  <c r="S815" i="10"/>
  <c r="S809" i="10" s="1"/>
  <c r="S823" i="10"/>
  <c r="S817" i="10" s="1"/>
  <c r="S799" i="10"/>
  <c r="S793" i="10" s="1"/>
  <c r="T754" i="10"/>
  <c r="T794" i="10"/>
  <c r="T773" i="10"/>
  <c r="T757" i="10"/>
  <c r="T741" i="10"/>
  <c r="T770" i="10"/>
  <c r="T738" i="10"/>
  <c r="T805" i="10"/>
  <c r="T821" i="10"/>
  <c r="T818" i="10"/>
  <c r="T802" i="10"/>
  <c r="T676" i="10"/>
  <c r="T677" i="10" s="1"/>
  <c r="T826" i="10"/>
  <c r="T778" i="10"/>
  <c r="T829" i="10"/>
  <c r="T781" i="10"/>
  <c r="T700" i="10"/>
  <c r="T813" i="10"/>
  <c r="T810" i="10"/>
  <c r="T684" i="10"/>
  <c r="T708" i="10"/>
  <c r="T709" i="10" s="1"/>
  <c r="T732" i="10"/>
  <c r="T716" i="10"/>
  <c r="T717" i="10" s="1"/>
  <c r="T756" i="10"/>
  <c r="T748" i="10"/>
  <c r="T724" i="10"/>
  <c r="T740" i="10"/>
  <c r="T668" i="10"/>
  <c r="T692" i="10"/>
  <c r="T764" i="10"/>
  <c r="T772" i="10"/>
  <c r="T780" i="10"/>
  <c r="T796" i="10"/>
  <c r="T797" i="10" s="1"/>
  <c r="T804" i="10"/>
  <c r="T812" i="10"/>
  <c r="T820" i="10"/>
  <c r="T828" i="10"/>
  <c r="S831" i="10"/>
  <c r="S825" i="10" s="1"/>
  <c r="S783" i="10"/>
  <c r="S777" i="10" s="1"/>
  <c r="S807" i="10"/>
  <c r="S801" i="10" s="1"/>
  <c r="S743" i="10"/>
  <c r="S737" i="10" s="1"/>
  <c r="AR2" i="11"/>
  <c r="AQ12" i="11"/>
  <c r="AQ3" i="11"/>
  <c r="S703" i="10"/>
  <c r="S697" i="10" s="1"/>
  <c r="S719" i="10"/>
  <c r="S713" i="10" s="1"/>
  <c r="T666" i="10"/>
  <c r="T669" i="10"/>
  <c r="S671" i="10"/>
  <c r="U628" i="10"/>
  <c r="T642" i="10"/>
  <c r="T643" i="10" s="1"/>
  <c r="T631" i="10"/>
  <c r="S632" i="10"/>
  <c r="S633" i="10" s="1"/>
  <c r="T630" i="10" s="1"/>
  <c r="T612" i="10"/>
  <c r="T613" i="10" s="1"/>
  <c r="T601" i="10"/>
  <c r="U568" i="10"/>
  <c r="U598" i="10"/>
  <c r="P602" i="10"/>
  <c r="P603" i="10" s="1"/>
  <c r="S572" i="10"/>
  <c r="S573" i="10" s="1"/>
  <c r="T570" i="10" s="1"/>
  <c r="T582" i="10"/>
  <c r="T583" i="10" s="1"/>
  <c r="T571" i="10"/>
  <c r="T552" i="10"/>
  <c r="T553" i="10" s="1"/>
  <c r="T541" i="10"/>
  <c r="R543" i="10"/>
  <c r="S540" i="10" s="1"/>
  <c r="S542" i="10" s="1"/>
  <c r="U508" i="10"/>
  <c r="U538" i="10"/>
  <c r="T522" i="10"/>
  <c r="T523" i="10" s="1"/>
  <c r="T511" i="10"/>
  <c r="S512" i="10"/>
  <c r="S513" i="10" s="1"/>
  <c r="T510" i="10" s="1"/>
  <c r="U418" i="10"/>
  <c r="U448" i="10"/>
  <c r="T462" i="10"/>
  <c r="T463" i="10" s="1"/>
  <c r="T451" i="10"/>
  <c r="S452" i="10"/>
  <c r="S453" i="10" s="1"/>
  <c r="T450" i="10" s="1"/>
  <c r="Q422" i="10"/>
  <c r="Q423" i="10" s="1"/>
  <c r="R420" i="10" s="1"/>
  <c r="T432" i="10"/>
  <c r="T433" i="10" s="1"/>
  <c r="T421" i="10"/>
  <c r="S711" i="10"/>
  <c r="S705" i="10" s="1"/>
  <c r="S679" i="10"/>
  <c r="S735" i="10"/>
  <c r="S729" i="10" s="1"/>
  <c r="S727" i="10"/>
  <c r="S721" i="10" s="1"/>
  <c r="S687" i="10"/>
  <c r="S681" i="10" s="1"/>
  <c r="S767" i="10"/>
  <c r="S761" i="10" s="1"/>
  <c r="T762" i="10"/>
  <c r="T765" i="10"/>
  <c r="T746" i="10"/>
  <c r="T745" i="10" s="1"/>
  <c r="T730" i="10"/>
  <c r="T722" i="10"/>
  <c r="T733" i="10"/>
  <c r="T725" i="10"/>
  <c r="T701" i="10"/>
  <c r="T714" i="10"/>
  <c r="T706" i="10"/>
  <c r="T685" i="10"/>
  <c r="T682" i="10"/>
  <c r="T674" i="10"/>
  <c r="T690" i="10"/>
  <c r="T698" i="10"/>
  <c r="T693" i="10"/>
  <c r="S32" i="10"/>
  <c r="S33" i="10" s="1"/>
  <c r="S122" i="10"/>
  <c r="S123" i="10" s="1"/>
  <c r="T120" i="10" s="1"/>
  <c r="S152" i="10"/>
  <c r="S153" i="10" s="1"/>
  <c r="T150" i="10" s="1"/>
  <c r="U388" i="10"/>
  <c r="U358" i="10"/>
  <c r="U328" i="10"/>
  <c r="U268" i="10"/>
  <c r="U298" i="10"/>
  <c r="U208" i="10"/>
  <c r="U238" i="10"/>
  <c r="U178" i="10"/>
  <c r="T372" i="10"/>
  <c r="T373" i="10" s="1"/>
  <c r="T402" i="10"/>
  <c r="T403" i="10" s="1"/>
  <c r="T361" i="10"/>
  <c r="T391" i="10"/>
  <c r="T342" i="10"/>
  <c r="T343" i="10" s="1"/>
  <c r="T301" i="10"/>
  <c r="T331" i="10"/>
  <c r="T241" i="10"/>
  <c r="T271" i="10"/>
  <c r="T211" i="10"/>
  <c r="T181" i="10"/>
  <c r="R392" i="10"/>
  <c r="R393" i="10" s="1"/>
  <c r="S390" i="10" s="1"/>
  <c r="S362" i="10"/>
  <c r="S363" i="10" s="1"/>
  <c r="T360" i="10" s="1"/>
  <c r="S332" i="10"/>
  <c r="S333" i="10" s="1"/>
  <c r="T330" i="10" s="1"/>
  <c r="S302" i="10"/>
  <c r="S303" i="10" s="1"/>
  <c r="T300" i="10" s="1"/>
  <c r="S272" i="10"/>
  <c r="S273" i="10" s="1"/>
  <c r="T270" i="10" s="1"/>
  <c r="S242" i="10"/>
  <c r="S243" i="10" s="1"/>
  <c r="T240" i="10" s="1"/>
  <c r="S212" i="10"/>
  <c r="S213" i="10" s="1"/>
  <c r="T210" i="10" s="1"/>
  <c r="S182" i="10"/>
  <c r="S183" i="10" s="1"/>
  <c r="T180" i="10" s="1"/>
  <c r="S62" i="10"/>
  <c r="S63" i="10" s="1"/>
  <c r="T60" i="10" s="1"/>
  <c r="T151" i="10"/>
  <c r="U58" i="10"/>
  <c r="U148" i="10"/>
  <c r="T61" i="10"/>
  <c r="U28" i="10"/>
  <c r="U118" i="10"/>
  <c r="U88" i="10"/>
  <c r="T121" i="10"/>
  <c r="T91" i="10"/>
  <c r="T31" i="10"/>
  <c r="U10" i="10"/>
  <c r="T30" i="10"/>
  <c r="V21" i="10"/>
  <c r="AR46" i="11" l="1"/>
  <c r="AR52" i="11"/>
  <c r="AR49" i="11"/>
  <c r="AR53" i="11" s="1"/>
  <c r="AR56" i="11" s="1"/>
  <c r="AR50" i="11"/>
  <c r="AR51" i="11"/>
  <c r="AQ53" i="11"/>
  <c r="AQ56" i="11" s="1"/>
  <c r="T847" i="10"/>
  <c r="T841" i="10" s="1"/>
  <c r="U749" i="10"/>
  <c r="U844" i="10"/>
  <c r="U845" i="10" s="1"/>
  <c r="U842" i="10"/>
  <c r="U834" i="10"/>
  <c r="AO44" i="11"/>
  <c r="AB28" i="26"/>
  <c r="AB29" i="26" s="1"/>
  <c r="AB30" i="26" s="1"/>
  <c r="S665" i="10"/>
  <c r="Q833" i="10"/>
  <c r="S673" i="10"/>
  <c r="T868" i="10"/>
  <c r="I871" i="10"/>
  <c r="T751" i="10"/>
  <c r="U937" i="10"/>
  <c r="U938" i="10" s="1"/>
  <c r="U939" i="10" s="1"/>
  <c r="U947" i="10" s="1"/>
  <c r="U926" i="10" s="1"/>
  <c r="S855" i="10"/>
  <c r="S849" i="10" s="1"/>
  <c r="T861" i="10"/>
  <c r="AP41" i="11"/>
  <c r="AQ40" i="11"/>
  <c r="AQ36" i="11"/>
  <c r="AQ37" i="11"/>
  <c r="AR31" i="11"/>
  <c r="AR38" i="11" s="1"/>
  <c r="AR30" i="11"/>
  <c r="P855" i="10"/>
  <c r="P849" i="10" s="1"/>
  <c r="T858" i="10"/>
  <c r="T863" i="10" s="1"/>
  <c r="T857" i="10" s="1"/>
  <c r="R855" i="10"/>
  <c r="M855" i="10"/>
  <c r="M849" i="10" s="1"/>
  <c r="Q861" i="10"/>
  <c r="L855" i="10"/>
  <c r="L849" i="10" s="1"/>
  <c r="Q855" i="10"/>
  <c r="Q849" i="10" s="1"/>
  <c r="S861" i="10"/>
  <c r="R861" i="10"/>
  <c r="O855" i="10"/>
  <c r="O849" i="10" s="1"/>
  <c r="P861" i="10"/>
  <c r="M861" i="10"/>
  <c r="O858" i="10"/>
  <c r="P858" i="10"/>
  <c r="H857" i="10"/>
  <c r="U858" i="10" s="1"/>
  <c r="N858" i="10"/>
  <c r="M858" i="10"/>
  <c r="N861" i="10"/>
  <c r="Q858" i="10"/>
  <c r="O861" i="10"/>
  <c r="L861" i="10"/>
  <c r="L858" i="10"/>
  <c r="R858" i="10"/>
  <c r="S858" i="10"/>
  <c r="F865" i="10"/>
  <c r="E865" i="10"/>
  <c r="B865" i="10"/>
  <c r="L868" i="10"/>
  <c r="P868" i="10"/>
  <c r="D865" i="10"/>
  <c r="M868" i="10"/>
  <c r="Q868" i="10"/>
  <c r="G865" i="10"/>
  <c r="N868" i="10"/>
  <c r="A873" i="10"/>
  <c r="C865" i="10"/>
  <c r="O868" i="10"/>
  <c r="R868" i="10"/>
  <c r="S868" i="10"/>
  <c r="U852" i="10"/>
  <c r="U853" i="10" s="1"/>
  <c r="U860" i="10"/>
  <c r="U861" i="10" s="1"/>
  <c r="U868" i="10"/>
  <c r="U850" i="10"/>
  <c r="T855" i="10"/>
  <c r="T849" i="10" s="1"/>
  <c r="Q600" i="10"/>
  <c r="Q602" i="10" s="1"/>
  <c r="Q603" i="10" s="1"/>
  <c r="R600" i="10" s="1"/>
  <c r="AR20" i="11"/>
  <c r="AR39" i="11" s="1"/>
  <c r="AR29" i="11"/>
  <c r="AR28" i="11"/>
  <c r="AR24" i="11"/>
  <c r="AR25" i="11"/>
  <c r="T839" i="10"/>
  <c r="T833" i="10" s="1"/>
  <c r="U836" i="10"/>
  <c r="U837" i="10" s="1"/>
  <c r="T807" i="10"/>
  <c r="T801" i="10" s="1"/>
  <c r="AR22" i="11"/>
  <c r="AR18" i="11"/>
  <c r="AR17" i="11"/>
  <c r="AR8" i="11"/>
  <c r="AR6" i="11"/>
  <c r="AR15" i="11"/>
  <c r="AR11" i="11"/>
  <c r="AR10" i="11"/>
  <c r="T791" i="10"/>
  <c r="T785" i="10" s="1"/>
  <c r="U786" i="10"/>
  <c r="U788" i="10"/>
  <c r="U789" i="10" s="1"/>
  <c r="U492" i="10"/>
  <c r="U493" i="10" s="1"/>
  <c r="U481" i="10"/>
  <c r="V478" i="10"/>
  <c r="P482" i="10"/>
  <c r="P483" i="10" s="1"/>
  <c r="Q480" i="10" s="1"/>
  <c r="T823" i="10"/>
  <c r="T817" i="10" s="1"/>
  <c r="T815" i="10"/>
  <c r="T809" i="10" s="1"/>
  <c r="T831" i="10"/>
  <c r="T825" i="10" s="1"/>
  <c r="T783" i="10"/>
  <c r="T777" i="10" s="1"/>
  <c r="T775" i="10"/>
  <c r="T769" i="10" s="1"/>
  <c r="T759" i="10"/>
  <c r="T753" i="10" s="1"/>
  <c r="U773" i="10"/>
  <c r="U770" i="10"/>
  <c r="U738" i="10"/>
  <c r="U794" i="10"/>
  <c r="U757" i="10"/>
  <c r="U741" i="10"/>
  <c r="U754" i="10"/>
  <c r="U805" i="10"/>
  <c r="U802" i="10"/>
  <c r="U818" i="10"/>
  <c r="U821" i="10"/>
  <c r="U676" i="10"/>
  <c r="U677" i="10" s="1"/>
  <c r="U826" i="10"/>
  <c r="U781" i="10"/>
  <c r="U778" i="10"/>
  <c r="U829" i="10"/>
  <c r="U684" i="10"/>
  <c r="U813" i="10"/>
  <c r="U700" i="10"/>
  <c r="U701" i="10" s="1"/>
  <c r="U810" i="10"/>
  <c r="U708" i="10"/>
  <c r="U732" i="10"/>
  <c r="U716" i="10"/>
  <c r="U740" i="10"/>
  <c r="U764" i="10"/>
  <c r="U756" i="10"/>
  <c r="U724" i="10"/>
  <c r="U725" i="10" s="1"/>
  <c r="U668" i="10"/>
  <c r="U669" i="10" s="1"/>
  <c r="U692" i="10"/>
  <c r="U748" i="10"/>
  <c r="U772" i="10"/>
  <c r="U780" i="10"/>
  <c r="U796" i="10"/>
  <c r="U797" i="10" s="1"/>
  <c r="U804" i="10"/>
  <c r="U812" i="10"/>
  <c r="U820" i="10"/>
  <c r="U828" i="10"/>
  <c r="T743" i="10"/>
  <c r="T737" i="10" s="1"/>
  <c r="T799" i="10"/>
  <c r="T793" i="10" s="1"/>
  <c r="AS2" i="11"/>
  <c r="AR12" i="11"/>
  <c r="AR3" i="11"/>
  <c r="U666" i="10"/>
  <c r="T671" i="10"/>
  <c r="V628" i="10"/>
  <c r="U642" i="10"/>
  <c r="U643" i="10" s="1"/>
  <c r="U631" i="10"/>
  <c r="T632" i="10"/>
  <c r="T633" i="10" s="1"/>
  <c r="U630" i="10" s="1"/>
  <c r="V568" i="10"/>
  <c r="V598" i="10"/>
  <c r="U612" i="10"/>
  <c r="U613" i="10" s="1"/>
  <c r="U601" i="10"/>
  <c r="U582" i="10"/>
  <c r="U583" i="10" s="1"/>
  <c r="U571" i="10"/>
  <c r="T572" i="10"/>
  <c r="T573" i="10" s="1"/>
  <c r="U570" i="10" s="1"/>
  <c r="U552" i="10"/>
  <c r="U553" i="10" s="1"/>
  <c r="U541" i="10"/>
  <c r="V508" i="10"/>
  <c r="V538" i="10"/>
  <c r="S543" i="10"/>
  <c r="T540" i="10" s="1"/>
  <c r="T542" i="10" s="1"/>
  <c r="U522" i="10"/>
  <c r="U523" i="10" s="1"/>
  <c r="U511" i="10"/>
  <c r="T512" i="10"/>
  <c r="T513" i="10" s="1"/>
  <c r="U510" i="10" s="1"/>
  <c r="T452" i="10"/>
  <c r="T453" i="10" s="1"/>
  <c r="U450" i="10" s="1"/>
  <c r="U462" i="10"/>
  <c r="U463" i="10" s="1"/>
  <c r="U451" i="10"/>
  <c r="V418" i="10"/>
  <c r="V448" i="10"/>
  <c r="R422" i="10"/>
  <c r="R423" i="10" s="1"/>
  <c r="S420" i="10" s="1"/>
  <c r="U432" i="10"/>
  <c r="U433" i="10" s="1"/>
  <c r="U421" i="10"/>
  <c r="T687" i="10"/>
  <c r="T681" i="10" s="1"/>
  <c r="T767" i="10"/>
  <c r="T761" i="10" s="1"/>
  <c r="T719" i="10"/>
  <c r="T713" i="10" s="1"/>
  <c r="T703" i="10"/>
  <c r="T697" i="10" s="1"/>
  <c r="T711" i="10"/>
  <c r="T705" i="10" s="1"/>
  <c r="T695" i="10"/>
  <c r="T689" i="10" s="1"/>
  <c r="U765" i="10"/>
  <c r="U762" i="10"/>
  <c r="U733" i="10"/>
  <c r="U746" i="10"/>
  <c r="U745" i="10" s="1"/>
  <c r="U730" i="10"/>
  <c r="U722" i="10"/>
  <c r="U717" i="10"/>
  <c r="U709" i="10"/>
  <c r="U714" i="10"/>
  <c r="U706" i="10"/>
  <c r="U690" i="10"/>
  <c r="U698" i="10"/>
  <c r="U693" i="10"/>
  <c r="U685" i="10"/>
  <c r="U682" i="10"/>
  <c r="U674" i="10"/>
  <c r="T727" i="10"/>
  <c r="T721" i="10" s="1"/>
  <c r="T679" i="10"/>
  <c r="T735" i="10"/>
  <c r="T729" i="10" s="1"/>
  <c r="V388" i="10"/>
  <c r="V328" i="10"/>
  <c r="V358" i="10"/>
  <c r="V298" i="10"/>
  <c r="V268" i="10"/>
  <c r="V238" i="10"/>
  <c r="V208" i="10"/>
  <c r="V178" i="10"/>
  <c r="U402" i="10"/>
  <c r="U403" i="10" s="1"/>
  <c r="U361" i="10"/>
  <c r="U391" i="10"/>
  <c r="U372" i="10"/>
  <c r="U373" i="10" s="1"/>
  <c r="U342" i="10"/>
  <c r="U343" i="10" s="1"/>
  <c r="U301" i="10"/>
  <c r="U331" i="10"/>
  <c r="U271" i="10"/>
  <c r="U241" i="10"/>
  <c r="U211" i="10"/>
  <c r="U181" i="10"/>
  <c r="S392" i="10"/>
  <c r="S393" i="10" s="1"/>
  <c r="T390" i="10" s="1"/>
  <c r="T362" i="10"/>
  <c r="T363" i="10" s="1"/>
  <c r="U360" i="10" s="1"/>
  <c r="T332" i="10"/>
  <c r="T333" i="10" s="1"/>
  <c r="U330" i="10" s="1"/>
  <c r="T302" i="10"/>
  <c r="T303" i="10" s="1"/>
  <c r="U300" i="10" s="1"/>
  <c r="T272" i="10"/>
  <c r="T273" i="10" s="1"/>
  <c r="U270" i="10" s="1"/>
  <c r="T242" i="10"/>
  <c r="T243" i="10" s="1"/>
  <c r="U240" i="10" s="1"/>
  <c r="T212" i="10"/>
  <c r="T213" i="10" s="1"/>
  <c r="U210" i="10" s="1"/>
  <c r="T182" i="10"/>
  <c r="T183" i="10" s="1"/>
  <c r="U180" i="10" s="1"/>
  <c r="V58" i="10"/>
  <c r="V148" i="10"/>
  <c r="U151" i="10"/>
  <c r="T152" i="10"/>
  <c r="T153" i="10" s="1"/>
  <c r="U150" i="10" s="1"/>
  <c r="T32" i="10"/>
  <c r="T33" i="10" s="1"/>
  <c r="U61" i="10"/>
  <c r="T122" i="10"/>
  <c r="T123" i="10" s="1"/>
  <c r="U120" i="10" s="1"/>
  <c r="T62" i="10"/>
  <c r="T63" i="10" s="1"/>
  <c r="U60" i="10" s="1"/>
  <c r="V118" i="10"/>
  <c r="V28" i="10"/>
  <c r="V88" i="10"/>
  <c r="U121" i="10"/>
  <c r="U91" i="10"/>
  <c r="U31" i="10"/>
  <c r="W21" i="10"/>
  <c r="V10" i="10"/>
  <c r="U30" i="10"/>
  <c r="AS46" i="11" l="1"/>
  <c r="AS49" i="11"/>
  <c r="AS53" i="11" s="1"/>
  <c r="AS56" i="11" s="1"/>
  <c r="AS50" i="11"/>
  <c r="AS52" i="11"/>
  <c r="AS51" i="11"/>
  <c r="U847" i="10"/>
  <c r="U841" i="10" s="1"/>
  <c r="V749" i="10"/>
  <c r="V842" i="10"/>
  <c r="V844" i="10"/>
  <c r="V845" i="10" s="1"/>
  <c r="AP44" i="11"/>
  <c r="AC28" i="26"/>
  <c r="AC29" i="26" s="1"/>
  <c r="AC30" i="26" s="1"/>
  <c r="T665" i="10"/>
  <c r="R849" i="10"/>
  <c r="T673" i="10"/>
  <c r="U876" i="10"/>
  <c r="I879" i="10"/>
  <c r="T894" i="10" s="1"/>
  <c r="U751" i="10"/>
  <c r="V937" i="10"/>
  <c r="V938" i="10" s="1"/>
  <c r="V939" i="10" s="1"/>
  <c r="V947" i="10" s="1"/>
  <c r="V926" i="10" s="1"/>
  <c r="Q863" i="10"/>
  <c r="Q857" i="10" s="1"/>
  <c r="AR36" i="11"/>
  <c r="AR40" i="11"/>
  <c r="AQ41" i="11"/>
  <c r="AR37" i="11"/>
  <c r="AS31" i="11"/>
  <c r="AS38" i="11" s="1"/>
  <c r="AS30" i="11"/>
  <c r="P863" i="10"/>
  <c r="P857" i="10" s="1"/>
  <c r="S863" i="10"/>
  <c r="S857" i="10" s="1"/>
  <c r="U866" i="10"/>
  <c r="R863" i="10"/>
  <c r="R857" i="10" s="1"/>
  <c r="S869" i="10"/>
  <c r="U869" i="10"/>
  <c r="M863" i="10"/>
  <c r="M857" i="10" s="1"/>
  <c r="N863" i="10"/>
  <c r="N857" i="10" s="1"/>
  <c r="L863" i="10"/>
  <c r="L857" i="10" s="1"/>
  <c r="U863" i="10"/>
  <c r="U857" i="10" s="1"/>
  <c r="O863" i="10"/>
  <c r="O857" i="10" s="1"/>
  <c r="O869" i="10"/>
  <c r="Q869" i="10"/>
  <c r="R866" i="10"/>
  <c r="M866" i="10"/>
  <c r="P869" i="10"/>
  <c r="Q866" i="10"/>
  <c r="P866" i="10"/>
  <c r="R869" i="10"/>
  <c r="H865" i="10"/>
  <c r="L869" i="10"/>
  <c r="O866" i="10"/>
  <c r="N869" i="10"/>
  <c r="M869" i="10"/>
  <c r="L866" i="10"/>
  <c r="N866" i="10"/>
  <c r="S866" i="10"/>
  <c r="T866" i="10"/>
  <c r="T869" i="10"/>
  <c r="F873" i="10"/>
  <c r="E873" i="10"/>
  <c r="B873" i="10"/>
  <c r="L876" i="10"/>
  <c r="P876" i="10"/>
  <c r="D873" i="10"/>
  <c r="M876" i="10"/>
  <c r="Q876" i="10"/>
  <c r="C873" i="10"/>
  <c r="N876" i="10"/>
  <c r="R876" i="10"/>
  <c r="G873" i="10"/>
  <c r="O876" i="10"/>
  <c r="S876" i="10"/>
  <c r="T876" i="10"/>
  <c r="U855" i="10"/>
  <c r="U849" i="10" s="1"/>
  <c r="V852" i="10"/>
  <c r="V853" i="10" s="1"/>
  <c r="V850" i="10"/>
  <c r="V860" i="10"/>
  <c r="V861" i="10" s="1"/>
  <c r="V858" i="10"/>
  <c r="V868" i="10"/>
  <c r="V869" i="10" s="1"/>
  <c r="V866" i="10"/>
  <c r="V876" i="10"/>
  <c r="AS20" i="11"/>
  <c r="AS39" i="11" s="1"/>
  <c r="AS29" i="11"/>
  <c r="AS28" i="11"/>
  <c r="AS24" i="11"/>
  <c r="AS25" i="11"/>
  <c r="V834" i="10"/>
  <c r="V836" i="10"/>
  <c r="V837" i="10" s="1"/>
  <c r="U839" i="10"/>
  <c r="U833" i="10" s="1"/>
  <c r="AS22" i="11"/>
  <c r="AS18" i="11"/>
  <c r="AS17" i="11"/>
  <c r="AS15" i="11"/>
  <c r="AS11" i="11"/>
  <c r="AS10" i="11"/>
  <c r="AS8" i="11"/>
  <c r="AS6" i="11"/>
  <c r="U791" i="10"/>
  <c r="U785" i="10" s="1"/>
  <c r="V786" i="10"/>
  <c r="V788" i="10"/>
  <c r="V789" i="10" s="1"/>
  <c r="W478" i="10"/>
  <c r="V492" i="10"/>
  <c r="V493" i="10" s="1"/>
  <c r="V481" i="10"/>
  <c r="Q482" i="10"/>
  <c r="Q483" i="10" s="1"/>
  <c r="R480" i="10" s="1"/>
  <c r="U703" i="10"/>
  <c r="U697" i="10" s="1"/>
  <c r="U783" i="10"/>
  <c r="U777" i="10" s="1"/>
  <c r="U823" i="10"/>
  <c r="U817" i="10" s="1"/>
  <c r="U759" i="10"/>
  <c r="U753" i="10" s="1"/>
  <c r="U807" i="10"/>
  <c r="U801" i="10" s="1"/>
  <c r="U799" i="10"/>
  <c r="U793" i="10" s="1"/>
  <c r="U775" i="10"/>
  <c r="U769" i="10" s="1"/>
  <c r="V794" i="10"/>
  <c r="V757" i="10"/>
  <c r="V738" i="10"/>
  <c r="V754" i="10"/>
  <c r="V770" i="10"/>
  <c r="V773" i="10"/>
  <c r="V741" i="10"/>
  <c r="V818" i="10"/>
  <c r="V805" i="10"/>
  <c r="V802" i="10"/>
  <c r="V821" i="10"/>
  <c r="V676" i="10"/>
  <c r="V677" i="10" s="1"/>
  <c r="V781" i="10"/>
  <c r="V829" i="10"/>
  <c r="V826" i="10"/>
  <c r="V778" i="10"/>
  <c r="V813" i="10"/>
  <c r="V700" i="10"/>
  <c r="V701" i="10" s="1"/>
  <c r="V684" i="10"/>
  <c r="V685" i="10" s="1"/>
  <c r="V810" i="10"/>
  <c r="V708" i="10"/>
  <c r="V732" i="10"/>
  <c r="V764" i="10"/>
  <c r="V756" i="10"/>
  <c r="V716" i="10"/>
  <c r="V668" i="10"/>
  <c r="V669" i="10" s="1"/>
  <c r="V724" i="10"/>
  <c r="V725" i="10" s="1"/>
  <c r="V772" i="10"/>
  <c r="V692" i="10"/>
  <c r="V748" i="10"/>
  <c r="V740" i="10"/>
  <c r="V780" i="10"/>
  <c r="V796" i="10"/>
  <c r="V797" i="10" s="1"/>
  <c r="V804" i="10"/>
  <c r="V812" i="10"/>
  <c r="V820" i="10"/>
  <c r="V828" i="10"/>
  <c r="U815" i="10"/>
  <c r="U809" i="10" s="1"/>
  <c r="U831" i="10"/>
  <c r="U825" i="10" s="1"/>
  <c r="U743" i="10"/>
  <c r="U737" i="10" s="1"/>
  <c r="AT2" i="11"/>
  <c r="AS12" i="11"/>
  <c r="AS3" i="11"/>
  <c r="V666" i="10"/>
  <c r="U671" i="10"/>
  <c r="W628" i="10"/>
  <c r="U632" i="10"/>
  <c r="U633" i="10" s="1"/>
  <c r="V630" i="10" s="1"/>
  <c r="V642" i="10"/>
  <c r="V643" i="10" s="1"/>
  <c r="V631" i="10"/>
  <c r="R602" i="10"/>
  <c r="R603" i="10" s="1"/>
  <c r="S600" i="10" s="1"/>
  <c r="V612" i="10"/>
  <c r="V613" i="10" s="1"/>
  <c r="V601" i="10"/>
  <c r="W568" i="10"/>
  <c r="W598" i="10"/>
  <c r="U572" i="10"/>
  <c r="U573" i="10" s="1"/>
  <c r="V570" i="10" s="1"/>
  <c r="V582" i="10"/>
  <c r="V583" i="10" s="1"/>
  <c r="V571" i="10"/>
  <c r="W508" i="10"/>
  <c r="W538" i="10"/>
  <c r="V552" i="10"/>
  <c r="V553" i="10" s="1"/>
  <c r="V541" i="10"/>
  <c r="T543" i="10"/>
  <c r="U540" i="10" s="1"/>
  <c r="U542" i="10" s="1"/>
  <c r="U512" i="10"/>
  <c r="U513" i="10" s="1"/>
  <c r="V510" i="10" s="1"/>
  <c r="V522" i="10"/>
  <c r="V523" i="10" s="1"/>
  <c r="V511" i="10"/>
  <c r="V462" i="10"/>
  <c r="V463" i="10" s="1"/>
  <c r="V451" i="10"/>
  <c r="W418" i="10"/>
  <c r="W448" i="10"/>
  <c r="U452" i="10"/>
  <c r="U453" i="10" s="1"/>
  <c r="V450" i="10" s="1"/>
  <c r="S422" i="10"/>
  <c r="S423" i="10" s="1"/>
  <c r="T420" i="10" s="1"/>
  <c r="V432" i="10"/>
  <c r="V433" i="10" s="1"/>
  <c r="V421" i="10"/>
  <c r="U735" i="10"/>
  <c r="U729" i="10" s="1"/>
  <c r="U679" i="10"/>
  <c r="U719" i="10"/>
  <c r="U713" i="10" s="1"/>
  <c r="U727" i="10"/>
  <c r="U721" i="10" s="1"/>
  <c r="U695" i="10"/>
  <c r="U689" i="10" s="1"/>
  <c r="U767" i="10"/>
  <c r="U761" i="10" s="1"/>
  <c r="U711" i="10"/>
  <c r="U705" i="10" s="1"/>
  <c r="U687" i="10"/>
  <c r="V765" i="10"/>
  <c r="V762" i="10"/>
  <c r="V733" i="10"/>
  <c r="V746" i="10"/>
  <c r="V745" i="10" s="1"/>
  <c r="V730" i="10"/>
  <c r="V714" i="10"/>
  <c r="V706" i="10"/>
  <c r="V698" i="10"/>
  <c r="V722" i="10"/>
  <c r="V717" i="10"/>
  <c r="V709" i="10"/>
  <c r="V693" i="10"/>
  <c r="V682" i="10"/>
  <c r="V674" i="10"/>
  <c r="V690" i="10"/>
  <c r="U32" i="10"/>
  <c r="U33" i="10" s="1"/>
  <c r="V391" i="10"/>
  <c r="V372" i="10"/>
  <c r="V373" i="10" s="1"/>
  <c r="V361" i="10"/>
  <c r="V331" i="10"/>
  <c r="V342" i="10"/>
  <c r="V343" i="10" s="1"/>
  <c r="V301" i="10"/>
  <c r="V241" i="10"/>
  <c r="V271" i="10"/>
  <c r="V181" i="10"/>
  <c r="V211" i="10"/>
  <c r="W388" i="10"/>
  <c r="W358" i="10"/>
  <c r="W328" i="10"/>
  <c r="W268" i="10"/>
  <c r="W298" i="10"/>
  <c r="W178" i="10"/>
  <c r="W238" i="10"/>
  <c r="W208" i="10"/>
  <c r="T392" i="10"/>
  <c r="T393" i="10" s="1"/>
  <c r="U390" i="10" s="1"/>
  <c r="U362" i="10"/>
  <c r="U363" i="10" s="1"/>
  <c r="V360" i="10" s="1"/>
  <c r="U332" i="10"/>
  <c r="U333" i="10" s="1"/>
  <c r="V330" i="10" s="1"/>
  <c r="U302" i="10"/>
  <c r="U303" i="10" s="1"/>
  <c r="V300" i="10" s="1"/>
  <c r="U272" i="10"/>
  <c r="U273" i="10" s="1"/>
  <c r="V270" i="10" s="1"/>
  <c r="U242" i="10"/>
  <c r="U243" i="10" s="1"/>
  <c r="V240" i="10" s="1"/>
  <c r="U212" i="10"/>
  <c r="U213" i="10" s="1"/>
  <c r="V210" i="10" s="1"/>
  <c r="U182" i="10"/>
  <c r="U183" i="10" s="1"/>
  <c r="V180" i="10" s="1"/>
  <c r="U152" i="10"/>
  <c r="U153" i="10" s="1"/>
  <c r="V150" i="10" s="1"/>
  <c r="V151" i="10"/>
  <c r="W58" i="10"/>
  <c r="W148" i="10"/>
  <c r="V61" i="10"/>
  <c r="U122" i="10"/>
  <c r="U123" i="10" s="1"/>
  <c r="V120" i="10" s="1"/>
  <c r="U62" i="10"/>
  <c r="U63" i="10" s="1"/>
  <c r="V60" i="10" s="1"/>
  <c r="W118" i="10"/>
  <c r="W88" i="10"/>
  <c r="W28" i="10"/>
  <c r="V121" i="10"/>
  <c r="V91" i="10"/>
  <c r="V31" i="10"/>
  <c r="W10" i="10"/>
  <c r="V30" i="10"/>
  <c r="X21" i="10"/>
  <c r="AT46" i="11" l="1"/>
  <c r="AT50" i="11"/>
  <c r="AT51" i="11"/>
  <c r="AT49" i="11"/>
  <c r="AT53" i="11" s="1"/>
  <c r="AT56" i="11" s="1"/>
  <c r="AT52" i="11"/>
  <c r="V847" i="10"/>
  <c r="V841" i="10" s="1"/>
  <c r="W749" i="10"/>
  <c r="W842" i="10"/>
  <c r="W844" i="10"/>
  <c r="W845" i="10" s="1"/>
  <c r="AQ44" i="11"/>
  <c r="AD28" i="26"/>
  <c r="AD29" i="26" s="1"/>
  <c r="AD30" i="26" s="1"/>
  <c r="U894" i="10"/>
  <c r="Z896" i="10"/>
  <c r="R893" i="10"/>
  <c r="V896" i="10"/>
  <c r="U896" i="10"/>
  <c r="AK891" i="10"/>
  <c r="BJ896" i="10"/>
  <c r="AO891" i="10"/>
  <c r="W891" i="10"/>
  <c r="W893" i="10"/>
  <c r="M895" i="10"/>
  <c r="AJ893" i="10"/>
  <c r="V893" i="10"/>
  <c r="AH893" i="10"/>
  <c r="AA896" i="10"/>
  <c r="BB896" i="10"/>
  <c r="U895" i="10"/>
  <c r="BJ893" i="10"/>
  <c r="BL891" i="10"/>
  <c r="AA891" i="10"/>
  <c r="AX891" i="10"/>
  <c r="BC893" i="10"/>
  <c r="BI893" i="10"/>
  <c r="AC891" i="10"/>
  <c r="BG896" i="10"/>
  <c r="BA893" i="10"/>
  <c r="AA893" i="10"/>
  <c r="AR891" i="10"/>
  <c r="AV891" i="10"/>
  <c r="AU896" i="10"/>
  <c r="AD893" i="10"/>
  <c r="L893" i="10"/>
  <c r="BL896" i="10"/>
  <c r="AC893" i="10"/>
  <c r="Z891" i="10"/>
  <c r="AI891" i="10"/>
  <c r="L896" i="10"/>
  <c r="T893" i="10"/>
  <c r="AX896" i="10"/>
  <c r="O891" i="10"/>
  <c r="BG893" i="10"/>
  <c r="BB893" i="10"/>
  <c r="BF896" i="10"/>
  <c r="BO893" i="10"/>
  <c r="AZ896" i="10"/>
  <c r="AH896" i="10"/>
  <c r="P896" i="10"/>
  <c r="BH893" i="10"/>
  <c r="Q891" i="10"/>
  <c r="AE891" i="10"/>
  <c r="AF891" i="10"/>
  <c r="AN896" i="10"/>
  <c r="AF893" i="10"/>
  <c r="Q893" i="10"/>
  <c r="P895" i="10"/>
  <c r="AP893" i="10"/>
  <c r="AN891" i="10"/>
  <c r="S896" i="10"/>
  <c r="AU891" i="10"/>
  <c r="AY891" i="10"/>
  <c r="AO896" i="10"/>
  <c r="AL896" i="10"/>
  <c r="BN893" i="10"/>
  <c r="AW893" i="10"/>
  <c r="BM893" i="10"/>
  <c r="AS893" i="10"/>
  <c r="AP891" i="10"/>
  <c r="AT891" i="10"/>
  <c r="AB896" i="10"/>
  <c r="Y893" i="10"/>
  <c r="AY893" i="10"/>
  <c r="AE893" i="10"/>
  <c r="BC896" i="10"/>
  <c r="BO891" i="10"/>
  <c r="AF896" i="10"/>
  <c r="AB891" i="10"/>
  <c r="R891" i="10"/>
  <c r="BH896" i="10"/>
  <c r="BF891" i="10"/>
  <c r="AG896" i="10"/>
  <c r="AI896" i="10"/>
  <c r="AG891" i="10"/>
  <c r="AZ891" i="10"/>
  <c r="Y896" i="10"/>
  <c r="N893" i="10"/>
  <c r="BN896" i="10"/>
  <c r="M891" i="10"/>
  <c r="BD891" i="10"/>
  <c r="AD891" i="10"/>
  <c r="AL893" i="10"/>
  <c r="AS891" i="10"/>
  <c r="AI893" i="10"/>
  <c r="BL893" i="10"/>
  <c r="AN893" i="10"/>
  <c r="AL891" i="10"/>
  <c r="N891" i="10"/>
  <c r="BH891" i="10"/>
  <c r="P893" i="10"/>
  <c r="T896" i="10"/>
  <c r="Q896" i="10"/>
  <c r="AW896" i="10"/>
  <c r="N895" i="10"/>
  <c r="N896" i="10"/>
  <c r="AD896" i="10"/>
  <c r="Y891" i="10"/>
  <c r="U893" i="10"/>
  <c r="AG893" i="10"/>
  <c r="AY896" i="10"/>
  <c r="BD893" i="10"/>
  <c r="P891" i="10"/>
  <c r="O896" i="10"/>
  <c r="S893" i="10"/>
  <c r="X896" i="10"/>
  <c r="BE891" i="10"/>
  <c r="AJ896" i="10"/>
  <c r="BM896" i="10"/>
  <c r="BO896" i="10"/>
  <c r="AQ891" i="10"/>
  <c r="S891" i="10"/>
  <c r="BF893" i="10"/>
  <c r="BE893" i="10"/>
  <c r="AX893" i="10"/>
  <c r="AK896" i="10"/>
  <c r="BA891" i="10"/>
  <c r="AV896" i="10"/>
  <c r="U891" i="10"/>
  <c r="AS896" i="10"/>
  <c r="O893" i="10"/>
  <c r="AM896" i="10"/>
  <c r="AR893" i="10"/>
  <c r="O895" i="10"/>
  <c r="Q895" i="10"/>
  <c r="X891" i="10"/>
  <c r="BC891" i="10"/>
  <c r="AC896" i="10"/>
  <c r="AO893" i="10"/>
  <c r="AK893" i="10"/>
  <c r="T895" i="10"/>
  <c r="AB893" i="10"/>
  <c r="BN891" i="10"/>
  <c r="AW891" i="10"/>
  <c r="AH891" i="10"/>
  <c r="AM893" i="10"/>
  <c r="BM891" i="10"/>
  <c r="BD896" i="10"/>
  <c r="BI891" i="10"/>
  <c r="BA896" i="10"/>
  <c r="R895" i="10"/>
  <c r="M893" i="10"/>
  <c r="L891" i="10"/>
  <c r="BB891" i="10"/>
  <c r="BK891" i="10"/>
  <c r="BK896" i="10"/>
  <c r="BE896" i="10"/>
  <c r="AQ896" i="10"/>
  <c r="R896" i="10"/>
  <c r="AJ891" i="10"/>
  <c r="AR896" i="10"/>
  <c r="AP896" i="10"/>
  <c r="AT893" i="10"/>
  <c r="AQ893" i="10"/>
  <c r="Z893" i="10"/>
  <c r="X893" i="10"/>
  <c r="AM891" i="10"/>
  <c r="M896" i="10"/>
  <c r="AZ893" i="10"/>
  <c r="AV893" i="10"/>
  <c r="AU893" i="10"/>
  <c r="AT896" i="10"/>
  <c r="V891" i="10"/>
  <c r="BI896" i="10"/>
  <c r="BJ891" i="10"/>
  <c r="BG891" i="10"/>
  <c r="S895" i="10"/>
  <c r="W896" i="10"/>
  <c r="BK893" i="10"/>
  <c r="L895" i="10"/>
  <c r="T891" i="10"/>
  <c r="AE896" i="10"/>
  <c r="P894" i="10"/>
  <c r="O894" i="10"/>
  <c r="N894" i="10"/>
  <c r="Q894" i="10"/>
  <c r="S894" i="10"/>
  <c r="R894" i="10"/>
  <c r="U673" i="10"/>
  <c r="U665" i="10"/>
  <c r="V751" i="10"/>
  <c r="W937" i="10"/>
  <c r="W938" i="10" s="1"/>
  <c r="W939" i="10" s="1"/>
  <c r="W947" i="10" s="1"/>
  <c r="W926" i="10" s="1"/>
  <c r="L871" i="10"/>
  <c r="L865" i="10" s="1"/>
  <c r="AR41" i="11"/>
  <c r="Q871" i="10"/>
  <c r="Q865" i="10" s="1"/>
  <c r="AS37" i="11"/>
  <c r="AS36" i="11"/>
  <c r="AS40" i="11"/>
  <c r="AT31" i="11"/>
  <c r="AT38" i="11" s="1"/>
  <c r="AT30" i="11"/>
  <c r="S871" i="10"/>
  <c r="S865" i="10" s="1"/>
  <c r="V874" i="10"/>
  <c r="U871" i="10"/>
  <c r="U865" i="10" s="1"/>
  <c r="V877" i="10"/>
  <c r="N871" i="10"/>
  <c r="N865" i="10" s="1"/>
  <c r="O871" i="10"/>
  <c r="O865" i="10" s="1"/>
  <c r="P871" i="10"/>
  <c r="P865" i="10" s="1"/>
  <c r="S877" i="10"/>
  <c r="T871" i="10"/>
  <c r="T865" i="10" s="1"/>
  <c r="M871" i="10"/>
  <c r="M865" i="10" s="1"/>
  <c r="N877" i="10"/>
  <c r="S874" i="10"/>
  <c r="L874" i="10"/>
  <c r="R877" i="10"/>
  <c r="Q877" i="10"/>
  <c r="R874" i="10"/>
  <c r="M874" i="10"/>
  <c r="Q874" i="10"/>
  <c r="O877" i="10"/>
  <c r="N874" i="10"/>
  <c r="P874" i="10"/>
  <c r="L877" i="10"/>
  <c r="P877" i="10"/>
  <c r="H873" i="10"/>
  <c r="M877" i="10"/>
  <c r="O874" i="10"/>
  <c r="T874" i="10"/>
  <c r="T877" i="10"/>
  <c r="U874" i="10"/>
  <c r="U877" i="10"/>
  <c r="R871" i="10"/>
  <c r="R865" i="10" s="1"/>
  <c r="W852" i="10"/>
  <c r="W853" i="10" s="1"/>
  <c r="W850" i="10"/>
  <c r="W860" i="10"/>
  <c r="W861" i="10" s="1"/>
  <c r="W858" i="10"/>
  <c r="W868" i="10"/>
  <c r="W869" i="10" s="1"/>
  <c r="W876" i="10"/>
  <c r="W877" i="10" s="1"/>
  <c r="W866" i="10"/>
  <c r="W874" i="10"/>
  <c r="V855" i="10"/>
  <c r="V849" i="10" s="1"/>
  <c r="V871" i="10"/>
  <c r="V865" i="10" s="1"/>
  <c r="V863" i="10"/>
  <c r="V857" i="10" s="1"/>
  <c r="AT20" i="11"/>
  <c r="AT39" i="11" s="1"/>
  <c r="AT29" i="11"/>
  <c r="AT25" i="11"/>
  <c r="AT28" i="11"/>
  <c r="AT24" i="11"/>
  <c r="W834" i="10"/>
  <c r="W836" i="10"/>
  <c r="W837" i="10" s="1"/>
  <c r="V839" i="10"/>
  <c r="V833" i="10" s="1"/>
  <c r="AT22" i="11"/>
  <c r="AT18" i="11"/>
  <c r="AT17" i="11"/>
  <c r="AT15" i="11"/>
  <c r="AT11" i="11"/>
  <c r="AT10" i="11"/>
  <c r="AT8" i="11"/>
  <c r="AT6" i="11"/>
  <c r="V791" i="10"/>
  <c r="V785" i="10" s="1"/>
  <c r="W786" i="10"/>
  <c r="W788" i="10"/>
  <c r="W789" i="10" s="1"/>
  <c r="R482" i="10"/>
  <c r="R483" i="10" s="1"/>
  <c r="S480" i="10" s="1"/>
  <c r="W492" i="10"/>
  <c r="W493" i="10" s="1"/>
  <c r="W481" i="10"/>
  <c r="X478" i="10"/>
  <c r="V807" i="10"/>
  <c r="V801" i="10" s="1"/>
  <c r="V783" i="10"/>
  <c r="V777" i="10" s="1"/>
  <c r="V759" i="10"/>
  <c r="V753" i="10" s="1"/>
  <c r="V743" i="10"/>
  <c r="V737" i="10" s="1"/>
  <c r="W770" i="10"/>
  <c r="W794" i="10"/>
  <c r="W773" i="10"/>
  <c r="W754" i="10"/>
  <c r="W757" i="10"/>
  <c r="W805" i="10"/>
  <c r="W821" i="10"/>
  <c r="W802" i="10"/>
  <c r="W818" i="10"/>
  <c r="W778" i="10"/>
  <c r="W781" i="10"/>
  <c r="W676" i="10"/>
  <c r="W677" i="10" s="1"/>
  <c r="W829" i="10"/>
  <c r="W826" i="10"/>
  <c r="W813" i="10"/>
  <c r="W684" i="10"/>
  <c r="W700" i="10"/>
  <c r="W810" i="10"/>
  <c r="W708" i="10"/>
  <c r="W732" i="10"/>
  <c r="W733" i="10" s="1"/>
  <c r="W738" i="10"/>
  <c r="W746" i="10"/>
  <c r="W745" i="10" s="1"/>
  <c r="W764" i="10"/>
  <c r="W765" i="10"/>
  <c r="W762" i="10"/>
  <c r="W724" i="10"/>
  <c r="W725" i="10" s="1"/>
  <c r="W716" i="10"/>
  <c r="W740" i="10"/>
  <c r="W741" i="10" s="1"/>
  <c r="W668" i="10"/>
  <c r="W669" i="10" s="1"/>
  <c r="W796" i="10"/>
  <c r="W797" i="10" s="1"/>
  <c r="W756" i="10"/>
  <c r="W692" i="10"/>
  <c r="W780" i="10"/>
  <c r="W772" i="10"/>
  <c r="W748" i="10"/>
  <c r="W804" i="10"/>
  <c r="W812" i="10"/>
  <c r="W820" i="10"/>
  <c r="W828" i="10"/>
  <c r="V815" i="10"/>
  <c r="V809" i="10" s="1"/>
  <c r="V823" i="10"/>
  <c r="V817" i="10" s="1"/>
  <c r="V775" i="10"/>
  <c r="V769" i="10" s="1"/>
  <c r="V831" i="10"/>
  <c r="V825" i="10" s="1"/>
  <c r="V799" i="10"/>
  <c r="V793" i="10" s="1"/>
  <c r="AU2" i="11"/>
  <c r="AT3" i="11"/>
  <c r="AT12" i="11"/>
  <c r="V671" i="10"/>
  <c r="W666" i="10"/>
  <c r="X628" i="10"/>
  <c r="W642" i="10"/>
  <c r="W643" i="10" s="1"/>
  <c r="W631" i="10"/>
  <c r="V632" i="10"/>
  <c r="V633" i="10" s="1"/>
  <c r="W630" i="10" s="1"/>
  <c r="S602" i="10"/>
  <c r="S603" i="10" s="1"/>
  <c r="T600" i="10" s="1"/>
  <c r="X568" i="10"/>
  <c r="X598" i="10"/>
  <c r="W612" i="10"/>
  <c r="W613" i="10" s="1"/>
  <c r="W601" i="10"/>
  <c r="W582" i="10"/>
  <c r="W583" i="10" s="1"/>
  <c r="W571" i="10"/>
  <c r="V572" i="10"/>
  <c r="V573" i="10" s="1"/>
  <c r="W570" i="10" s="1"/>
  <c r="W552" i="10"/>
  <c r="W553" i="10" s="1"/>
  <c r="W541" i="10"/>
  <c r="X508" i="10"/>
  <c r="X538" i="10"/>
  <c r="U543" i="10"/>
  <c r="V540" i="10" s="1"/>
  <c r="V542" i="10" s="1"/>
  <c r="V512" i="10"/>
  <c r="V513" i="10" s="1"/>
  <c r="W510" i="10" s="1"/>
  <c r="W522" i="10"/>
  <c r="W523" i="10" s="1"/>
  <c r="W511" i="10"/>
  <c r="X418" i="10"/>
  <c r="X448" i="10"/>
  <c r="W462" i="10"/>
  <c r="W463" i="10" s="1"/>
  <c r="W451" i="10"/>
  <c r="V452" i="10"/>
  <c r="V453" i="10" s="1"/>
  <c r="W450" i="10" s="1"/>
  <c r="T422" i="10"/>
  <c r="T423" i="10" s="1"/>
  <c r="U420" i="10" s="1"/>
  <c r="W432" i="10"/>
  <c r="W433" i="10" s="1"/>
  <c r="W421" i="10"/>
  <c r="V679" i="10"/>
  <c r="V735" i="10"/>
  <c r="V729" i="10" s="1"/>
  <c r="U681" i="10"/>
  <c r="V727" i="10"/>
  <c r="V721" i="10" s="1"/>
  <c r="V767" i="10"/>
  <c r="V761" i="10" s="1"/>
  <c r="V695" i="10"/>
  <c r="V689" i="10" s="1"/>
  <c r="V687" i="10"/>
  <c r="V681" i="10" s="1"/>
  <c r="V703" i="10"/>
  <c r="V697" i="10" s="1"/>
  <c r="W730" i="10"/>
  <c r="W722" i="10"/>
  <c r="W717" i="10"/>
  <c r="W709" i="10"/>
  <c r="W701" i="10"/>
  <c r="W714" i="10"/>
  <c r="W706" i="10"/>
  <c r="W698" i="10"/>
  <c r="W693" i="10"/>
  <c r="W685" i="10"/>
  <c r="W682" i="10"/>
  <c r="W690" i="10"/>
  <c r="W674" i="10"/>
  <c r="V711" i="10"/>
  <c r="V705" i="10" s="1"/>
  <c r="V719" i="10"/>
  <c r="V713" i="10" s="1"/>
  <c r="V152" i="10"/>
  <c r="V153" i="10" s="1"/>
  <c r="W150" i="10" s="1"/>
  <c r="W361" i="10"/>
  <c r="W391" i="10"/>
  <c r="W342" i="10"/>
  <c r="W343" i="10" s="1"/>
  <c r="W301" i="10"/>
  <c r="W331" i="10"/>
  <c r="W241" i="10"/>
  <c r="W271" i="10"/>
  <c r="W211" i="10"/>
  <c r="W181" i="10"/>
  <c r="X358" i="10"/>
  <c r="X388" i="10"/>
  <c r="X328" i="10"/>
  <c r="X268" i="10"/>
  <c r="X238" i="10"/>
  <c r="X298" i="10"/>
  <c r="X208" i="10"/>
  <c r="X178" i="10"/>
  <c r="U392" i="10"/>
  <c r="U393" i="10" s="1"/>
  <c r="V390" i="10" s="1"/>
  <c r="V362" i="10"/>
  <c r="V363" i="10" s="1"/>
  <c r="W360" i="10" s="1"/>
  <c r="V332" i="10"/>
  <c r="V333" i="10" s="1"/>
  <c r="W330" i="10" s="1"/>
  <c r="V302" i="10"/>
  <c r="V303" i="10" s="1"/>
  <c r="W300" i="10" s="1"/>
  <c r="V272" i="10"/>
  <c r="V273" i="10" s="1"/>
  <c r="W270" i="10" s="1"/>
  <c r="V242" i="10"/>
  <c r="V243" i="10" s="1"/>
  <c r="W240" i="10" s="1"/>
  <c r="V212" i="10"/>
  <c r="V213" i="10" s="1"/>
  <c r="W210" i="10" s="1"/>
  <c r="V182" i="10"/>
  <c r="V183" i="10" s="1"/>
  <c r="W180" i="10" s="1"/>
  <c r="W151" i="10"/>
  <c r="X58" i="10"/>
  <c r="X148" i="10"/>
  <c r="W60" i="10"/>
  <c r="W61" i="10"/>
  <c r="V32" i="10"/>
  <c r="V33" i="10" s="1"/>
  <c r="V122" i="10"/>
  <c r="V123" i="10" s="1"/>
  <c r="W120" i="10" s="1"/>
  <c r="V62" i="10"/>
  <c r="V63" i="10" s="1"/>
  <c r="W121" i="10"/>
  <c r="W91" i="10"/>
  <c r="X118" i="10"/>
  <c r="X88" i="10"/>
  <c r="X28" i="10"/>
  <c r="W31" i="10"/>
  <c r="Y21" i="10"/>
  <c r="X10" i="10"/>
  <c r="W30" i="10"/>
  <c r="AU46" i="11" l="1"/>
  <c r="AU51" i="11"/>
  <c r="AU52" i="11"/>
  <c r="AU49" i="11"/>
  <c r="AU50" i="11"/>
  <c r="W847" i="10"/>
  <c r="W841" i="10" s="1"/>
  <c r="X749" i="10"/>
  <c r="X842" i="10"/>
  <c r="X844" i="10"/>
  <c r="X845" i="10" s="1"/>
  <c r="T892" i="10"/>
  <c r="U892" i="10"/>
  <c r="AR44" i="11"/>
  <c r="AE28" i="26"/>
  <c r="AE29" i="26" s="1"/>
  <c r="AE30" i="26" s="1"/>
  <c r="V894" i="10"/>
  <c r="V892" i="10"/>
  <c r="V895" i="10"/>
  <c r="J893" i="10"/>
  <c r="J891" i="10"/>
  <c r="V673" i="10"/>
  <c r="J896" i="10"/>
  <c r="V665" i="10"/>
  <c r="W751" i="10"/>
  <c r="X937" i="10"/>
  <c r="X938" i="10" s="1"/>
  <c r="X939" i="10" s="1"/>
  <c r="X947" i="10" s="1"/>
  <c r="X926" i="10" s="1"/>
  <c r="V879" i="10"/>
  <c r="V873" i="10" s="1"/>
  <c r="AT40" i="11"/>
  <c r="AT36" i="11"/>
  <c r="AS41" i="11"/>
  <c r="AT37" i="11"/>
  <c r="AU31" i="11"/>
  <c r="AU38" i="11" s="1"/>
  <c r="AU30" i="11"/>
  <c r="U879" i="10"/>
  <c r="U873" i="10" s="1"/>
  <c r="R879" i="10"/>
  <c r="R897" i="10" s="1"/>
  <c r="N879" i="10"/>
  <c r="P879" i="10"/>
  <c r="O879" i="10"/>
  <c r="Q879" i="10"/>
  <c r="S879" i="10"/>
  <c r="S897" i="10" s="1"/>
  <c r="T879" i="10"/>
  <c r="T873" i="10" s="1"/>
  <c r="W855" i="10"/>
  <c r="W849" i="10" s="1"/>
  <c r="M879" i="10"/>
  <c r="L879" i="10"/>
  <c r="L897" i="10" s="1"/>
  <c r="W871" i="10"/>
  <c r="W863" i="10"/>
  <c r="W857" i="10" s="1"/>
  <c r="W879" i="10"/>
  <c r="W873" i="10" s="1"/>
  <c r="X852" i="10"/>
  <c r="X853" i="10" s="1"/>
  <c r="X860" i="10"/>
  <c r="X861" i="10" s="1"/>
  <c r="X850" i="10"/>
  <c r="X868" i="10"/>
  <c r="X869" i="10" s="1"/>
  <c r="X858" i="10"/>
  <c r="X876" i="10"/>
  <c r="X877" i="10" s="1"/>
  <c r="X866" i="10"/>
  <c r="X874" i="10"/>
  <c r="AU20" i="11"/>
  <c r="AU39" i="11" s="1"/>
  <c r="AU29" i="11"/>
  <c r="AU28" i="11"/>
  <c r="AU24" i="11"/>
  <c r="AU25" i="11"/>
  <c r="X834" i="10"/>
  <c r="X836" i="10"/>
  <c r="X837" i="10" s="1"/>
  <c r="W839" i="10"/>
  <c r="W833" i="10" s="1"/>
  <c r="AU22" i="11"/>
  <c r="AU18" i="11"/>
  <c r="AU17" i="11"/>
  <c r="AU15" i="11"/>
  <c r="AU11" i="11"/>
  <c r="AU10" i="11"/>
  <c r="AU8" i="11"/>
  <c r="AU6" i="11"/>
  <c r="W791" i="10"/>
  <c r="W785" i="10" s="1"/>
  <c r="X786" i="10"/>
  <c r="X788" i="10"/>
  <c r="X789" i="10" s="1"/>
  <c r="S482" i="10"/>
  <c r="S483" i="10" s="1"/>
  <c r="T480" i="10" s="1"/>
  <c r="X492" i="10"/>
  <c r="X493" i="10" s="1"/>
  <c r="X481" i="10"/>
  <c r="Y478" i="10"/>
  <c r="W831" i="10"/>
  <c r="W825" i="10" s="1"/>
  <c r="W783" i="10"/>
  <c r="W777" i="10" s="1"/>
  <c r="W679" i="10"/>
  <c r="W807" i="10"/>
  <c r="W895" i="10" s="1"/>
  <c r="W743" i="10"/>
  <c r="W737" i="10" s="1"/>
  <c r="W823" i="10"/>
  <c r="W817" i="10" s="1"/>
  <c r="W815" i="10"/>
  <c r="W809" i="10" s="1"/>
  <c r="W759" i="10"/>
  <c r="W753" i="10" s="1"/>
  <c r="X757" i="10"/>
  <c r="X794" i="10"/>
  <c r="X770" i="10"/>
  <c r="X773" i="10"/>
  <c r="X754" i="10"/>
  <c r="X738" i="10"/>
  <c r="X821" i="10"/>
  <c r="X805" i="10"/>
  <c r="X818" i="10"/>
  <c r="X802" i="10"/>
  <c r="X676" i="10"/>
  <c r="X677" i="10" s="1"/>
  <c r="X829" i="10"/>
  <c r="X778" i="10"/>
  <c r="X781" i="10"/>
  <c r="X826" i="10"/>
  <c r="X813" i="10"/>
  <c r="X810" i="10"/>
  <c r="X684" i="10"/>
  <c r="X700" i="10"/>
  <c r="X708" i="10"/>
  <c r="X732" i="10"/>
  <c r="X764" i="10"/>
  <c r="X716" i="10"/>
  <c r="X717" i="10" s="1"/>
  <c r="X756" i="10"/>
  <c r="X748" i="10"/>
  <c r="X796" i="10"/>
  <c r="X797" i="10" s="1"/>
  <c r="X692" i="10"/>
  <c r="X740" i="10"/>
  <c r="X741" i="10" s="1"/>
  <c r="X772" i="10"/>
  <c r="X780" i="10"/>
  <c r="X724" i="10"/>
  <c r="X725" i="10" s="1"/>
  <c r="X668" i="10"/>
  <c r="X669" i="10" s="1"/>
  <c r="X804" i="10"/>
  <c r="X812" i="10"/>
  <c r="X820" i="10"/>
  <c r="X828" i="10"/>
  <c r="W767" i="10"/>
  <c r="W761" i="10" s="1"/>
  <c r="W799" i="10"/>
  <c r="W793" i="10" s="1"/>
  <c r="W775" i="10"/>
  <c r="W769" i="10" s="1"/>
  <c r="AV2" i="11"/>
  <c r="AU12" i="11"/>
  <c r="AU3" i="11"/>
  <c r="W695" i="10"/>
  <c r="W689" i="10" s="1"/>
  <c r="W671" i="10"/>
  <c r="X666" i="10"/>
  <c r="Y628" i="10"/>
  <c r="X642" i="10"/>
  <c r="X643" i="10" s="1"/>
  <c r="X631" i="10"/>
  <c r="W632" i="10"/>
  <c r="W633" i="10" s="1"/>
  <c r="X630" i="10" s="1"/>
  <c r="T602" i="10"/>
  <c r="T603" i="10" s="1"/>
  <c r="U600" i="10" s="1"/>
  <c r="X612" i="10"/>
  <c r="X613" i="10" s="1"/>
  <c r="X601" i="10"/>
  <c r="Y568" i="10"/>
  <c r="Y598" i="10"/>
  <c r="W572" i="10"/>
  <c r="W573" i="10" s="1"/>
  <c r="X570" i="10" s="1"/>
  <c r="X582" i="10"/>
  <c r="X583" i="10" s="1"/>
  <c r="X571" i="10"/>
  <c r="Y508" i="10"/>
  <c r="Y538" i="10"/>
  <c r="X552" i="10"/>
  <c r="X553" i="10" s="1"/>
  <c r="X541" i="10"/>
  <c r="V543" i="10"/>
  <c r="W540" i="10" s="1"/>
  <c r="W542" i="10" s="1"/>
  <c r="W512" i="10"/>
  <c r="W513" i="10" s="1"/>
  <c r="X510" i="10" s="1"/>
  <c r="X522" i="10"/>
  <c r="X523" i="10" s="1"/>
  <c r="X511" i="10"/>
  <c r="Y418" i="10"/>
  <c r="Y448" i="10"/>
  <c r="W452" i="10"/>
  <c r="W453" i="10" s="1"/>
  <c r="X450" i="10" s="1"/>
  <c r="X462" i="10"/>
  <c r="X463" i="10" s="1"/>
  <c r="X451" i="10"/>
  <c r="U422" i="10"/>
  <c r="U423" i="10" s="1"/>
  <c r="V420" i="10" s="1"/>
  <c r="X432" i="10"/>
  <c r="X433" i="10" s="1"/>
  <c r="X421" i="10"/>
  <c r="W711" i="10"/>
  <c r="W705" i="10" s="1"/>
  <c r="W719" i="10"/>
  <c r="W713" i="10" s="1"/>
  <c r="W727" i="10"/>
  <c r="W721" i="10" s="1"/>
  <c r="W687" i="10"/>
  <c r="W703" i="10"/>
  <c r="W697" i="10" s="1"/>
  <c r="W735" i="10"/>
  <c r="W729" i="10" s="1"/>
  <c r="X762" i="10"/>
  <c r="X765" i="10"/>
  <c r="X746" i="10"/>
  <c r="X745" i="10" s="1"/>
  <c r="X730" i="10"/>
  <c r="X722" i="10"/>
  <c r="X733" i="10"/>
  <c r="X709" i="10"/>
  <c r="X701" i="10"/>
  <c r="X714" i="10"/>
  <c r="X706" i="10"/>
  <c r="X698" i="10"/>
  <c r="X685" i="10"/>
  <c r="X682" i="10"/>
  <c r="X674" i="10"/>
  <c r="X690" i="10"/>
  <c r="X693" i="10"/>
  <c r="W32" i="10"/>
  <c r="W33" i="10" s="1"/>
  <c r="Y388" i="10"/>
  <c r="Y358" i="10"/>
  <c r="Y328" i="10"/>
  <c r="Y268" i="10"/>
  <c r="Y298" i="10"/>
  <c r="Y238" i="10"/>
  <c r="Y208" i="10"/>
  <c r="Y178" i="10"/>
  <c r="W152" i="10"/>
  <c r="W153" i="10" s="1"/>
  <c r="X150" i="10" s="1"/>
  <c r="X361" i="10"/>
  <c r="X391" i="10"/>
  <c r="X342" i="10"/>
  <c r="X343" i="10" s="1"/>
  <c r="X301" i="10"/>
  <c r="X331" i="10"/>
  <c r="X241" i="10"/>
  <c r="X271" i="10"/>
  <c r="X211" i="10"/>
  <c r="X181" i="10"/>
  <c r="V392" i="10"/>
  <c r="V393" i="10" s="1"/>
  <c r="W390" i="10" s="1"/>
  <c r="W362" i="10"/>
  <c r="W363" i="10" s="1"/>
  <c r="X360" i="10" s="1"/>
  <c r="W332" i="10"/>
  <c r="W333" i="10" s="1"/>
  <c r="X330" i="10" s="1"/>
  <c r="W302" i="10"/>
  <c r="W303" i="10" s="1"/>
  <c r="X300" i="10" s="1"/>
  <c r="W272" i="10"/>
  <c r="W273" i="10" s="1"/>
  <c r="X270" i="10" s="1"/>
  <c r="W242" i="10"/>
  <c r="W243" i="10" s="1"/>
  <c r="X240" i="10" s="1"/>
  <c r="W212" i="10"/>
  <c r="W213" i="10" s="1"/>
  <c r="X210" i="10" s="1"/>
  <c r="W182" i="10"/>
  <c r="W183" i="10" s="1"/>
  <c r="X180" i="10" s="1"/>
  <c r="Y58" i="10"/>
  <c r="Y148" i="10"/>
  <c r="X151" i="10"/>
  <c r="W122" i="10"/>
  <c r="W123" i="10" s="1"/>
  <c r="X120" i="10" s="1"/>
  <c r="X60" i="10"/>
  <c r="X61" i="10"/>
  <c r="W62" i="10"/>
  <c r="W63" i="10" s="1"/>
  <c r="X121" i="10"/>
  <c r="X91" i="10"/>
  <c r="Y28" i="10"/>
  <c r="Y118" i="10"/>
  <c r="Y88" i="10"/>
  <c r="X31" i="10"/>
  <c r="X30" i="10"/>
  <c r="Y10" i="10"/>
  <c r="Z21" i="10"/>
  <c r="AU53" i="11" l="1"/>
  <c r="AU56" i="11" s="1"/>
  <c r="AV46" i="11"/>
  <c r="AV52" i="11"/>
  <c r="AV49" i="11"/>
  <c r="AV50" i="11"/>
  <c r="AV51" i="11"/>
  <c r="W897" i="10"/>
  <c r="X847" i="10"/>
  <c r="X841" i="10" s="1"/>
  <c r="Y749" i="10"/>
  <c r="Y842" i="10"/>
  <c r="Y844" i="10"/>
  <c r="Y845" i="10" s="1"/>
  <c r="V882" i="10"/>
  <c r="Q16" i="26" s="1"/>
  <c r="Q17" i="26" s="1"/>
  <c r="Q18" i="26" s="1"/>
  <c r="T882" i="10"/>
  <c r="O16" i="26" s="1"/>
  <c r="O17" i="26" s="1"/>
  <c r="O18" i="26" s="1"/>
  <c r="U882" i="10"/>
  <c r="P16" i="26" s="1"/>
  <c r="P17" i="26" s="1"/>
  <c r="P18" i="26" s="1"/>
  <c r="AS44" i="11"/>
  <c r="AF28" i="26"/>
  <c r="AF29" i="26" s="1"/>
  <c r="AF30" i="26" s="1"/>
  <c r="V897" i="10"/>
  <c r="V898" i="10" s="1"/>
  <c r="M873" i="10"/>
  <c r="M894" i="10"/>
  <c r="M892" i="10"/>
  <c r="Q873" i="10"/>
  <c r="Q892" i="10"/>
  <c r="R873" i="10"/>
  <c r="R892" i="10"/>
  <c r="R898" i="10" s="1"/>
  <c r="W894" i="10"/>
  <c r="O873" i="10"/>
  <c r="O892" i="10"/>
  <c r="T897" i="10"/>
  <c r="T898" i="10" s="1"/>
  <c r="M897" i="10"/>
  <c r="W892" i="10"/>
  <c r="P873" i="10"/>
  <c r="P892" i="10"/>
  <c r="P897" i="10"/>
  <c r="O897" i="10"/>
  <c r="Q897" i="10"/>
  <c r="L873" i="10"/>
  <c r="L894" i="10"/>
  <c r="L892" i="10"/>
  <c r="S873" i="10"/>
  <c r="S892" i="10"/>
  <c r="S898" i="10" s="1"/>
  <c r="N873" i="10"/>
  <c r="N892" i="10"/>
  <c r="N897" i="10"/>
  <c r="U897" i="10"/>
  <c r="U898" i="10" s="1"/>
  <c r="W673" i="10"/>
  <c r="W865" i="10"/>
  <c r="W665" i="10"/>
  <c r="W801" i="10"/>
  <c r="X751" i="10"/>
  <c r="Y937" i="10"/>
  <c r="Y938" i="10" s="1"/>
  <c r="Y939" i="10" s="1"/>
  <c r="Y947" i="10" s="1"/>
  <c r="Y926" i="10" s="1"/>
  <c r="AT41" i="11"/>
  <c r="AU37" i="11"/>
  <c r="AU40" i="11"/>
  <c r="AU36" i="11"/>
  <c r="AV31" i="11"/>
  <c r="AV38" i="11" s="1"/>
  <c r="AV30" i="11"/>
  <c r="X871" i="10"/>
  <c r="X879" i="10"/>
  <c r="X873" i="10" s="1"/>
  <c r="X863" i="10"/>
  <c r="X857" i="10" s="1"/>
  <c r="Y852" i="10"/>
  <c r="Y853" i="10" s="1"/>
  <c r="Y850" i="10"/>
  <c r="Y860" i="10"/>
  <c r="Y861" i="10" s="1"/>
  <c r="Y868" i="10"/>
  <c r="Y869" i="10" s="1"/>
  <c r="Y858" i="10"/>
  <c r="Y866" i="10"/>
  <c r="Y876" i="10"/>
  <c r="Y877" i="10" s="1"/>
  <c r="Y874" i="10"/>
  <c r="X855" i="10"/>
  <c r="X849" i="10" s="1"/>
  <c r="AV20" i="11"/>
  <c r="AV39" i="11" s="1"/>
  <c r="AV29" i="11"/>
  <c r="AV28" i="11"/>
  <c r="AV24" i="11"/>
  <c r="AV25" i="11"/>
  <c r="X839" i="10"/>
  <c r="X833" i="10" s="1"/>
  <c r="Y834" i="10"/>
  <c r="Y836" i="10"/>
  <c r="Y837" i="10" s="1"/>
  <c r="AV22" i="11"/>
  <c r="AV18" i="11"/>
  <c r="AV17" i="11"/>
  <c r="AV8" i="11"/>
  <c r="AV6" i="11"/>
  <c r="AV15" i="11"/>
  <c r="AV11" i="11"/>
  <c r="AV10" i="11"/>
  <c r="X791" i="10"/>
  <c r="X785" i="10" s="1"/>
  <c r="Y786" i="10"/>
  <c r="Y788" i="10"/>
  <c r="Y789" i="10" s="1"/>
  <c r="T482" i="10"/>
  <c r="T483" i="10" s="1"/>
  <c r="U480" i="10" s="1"/>
  <c r="Z478" i="10"/>
  <c r="Y492" i="10"/>
  <c r="Y493" i="10" s="1"/>
  <c r="Y481" i="10"/>
  <c r="X743" i="10"/>
  <c r="X737" i="10" s="1"/>
  <c r="X759" i="10"/>
  <c r="X753" i="10" s="1"/>
  <c r="X823" i="10"/>
  <c r="X817" i="10" s="1"/>
  <c r="X807" i="10"/>
  <c r="X895" i="10" s="1"/>
  <c r="X783" i="10"/>
  <c r="X777" i="10" s="1"/>
  <c r="X815" i="10"/>
  <c r="X809" i="10" s="1"/>
  <c r="Y794" i="10"/>
  <c r="Y757" i="10"/>
  <c r="Y773" i="10"/>
  <c r="Y770" i="10"/>
  <c r="Y754" i="10"/>
  <c r="Y738" i="10"/>
  <c r="Y805" i="10"/>
  <c r="Y802" i="10"/>
  <c r="Y818" i="10"/>
  <c r="Y821" i="10"/>
  <c r="Y676" i="10"/>
  <c r="Y677" i="10" s="1"/>
  <c r="Y829" i="10"/>
  <c r="Y778" i="10"/>
  <c r="Y826" i="10"/>
  <c r="Y781" i="10"/>
  <c r="Y813" i="10"/>
  <c r="Y810" i="10"/>
  <c r="Y684" i="10"/>
  <c r="Y700" i="10"/>
  <c r="Y701" i="10" s="1"/>
  <c r="Y708" i="10"/>
  <c r="Y732" i="10"/>
  <c r="Y764" i="10"/>
  <c r="Y756" i="10"/>
  <c r="Y740" i="10"/>
  <c r="Y741" i="10" s="1"/>
  <c r="Y724" i="10"/>
  <c r="Y804" i="10"/>
  <c r="Y692" i="10"/>
  <c r="Y748" i="10"/>
  <c r="Y668" i="10"/>
  <c r="Y669" i="10" s="1"/>
  <c r="Y716" i="10"/>
  <c r="Y780" i="10"/>
  <c r="Y796" i="10"/>
  <c r="Y797" i="10" s="1"/>
  <c r="Y772" i="10"/>
  <c r="Y812" i="10"/>
  <c r="Y820" i="10"/>
  <c r="Y828" i="10"/>
  <c r="X831" i="10"/>
  <c r="X825" i="10" s="1"/>
  <c r="X775" i="10"/>
  <c r="X769" i="10" s="1"/>
  <c r="X799" i="10"/>
  <c r="X793" i="10" s="1"/>
  <c r="AW2" i="11"/>
  <c r="AV12" i="11"/>
  <c r="AV3" i="11"/>
  <c r="X671" i="10"/>
  <c r="Y666" i="10"/>
  <c r="Z628" i="10"/>
  <c r="X632" i="10"/>
  <c r="X633" i="10" s="1"/>
  <c r="Y630" i="10" s="1"/>
  <c r="Y631" i="10"/>
  <c r="U602" i="10"/>
  <c r="U603" i="10" s="1"/>
  <c r="V600" i="10" s="1"/>
  <c r="Z568" i="10"/>
  <c r="Z598" i="10"/>
  <c r="Y612" i="10"/>
  <c r="Y613" i="10" s="1"/>
  <c r="Y601" i="10"/>
  <c r="X572" i="10"/>
  <c r="X573" i="10" s="1"/>
  <c r="Y570" i="10" s="1"/>
  <c r="Y582" i="10"/>
  <c r="Y583" i="10" s="1"/>
  <c r="Y571" i="10"/>
  <c r="Z508" i="10"/>
  <c r="Z538" i="10"/>
  <c r="Y552" i="10"/>
  <c r="Y553" i="10" s="1"/>
  <c r="Y541" i="10"/>
  <c r="W543" i="10"/>
  <c r="X540" i="10" s="1"/>
  <c r="X512" i="10"/>
  <c r="X513" i="10" s="1"/>
  <c r="Y510" i="10" s="1"/>
  <c r="Y522" i="10"/>
  <c r="Y523" i="10" s="1"/>
  <c r="Y511" i="10"/>
  <c r="Y451" i="10"/>
  <c r="Z418" i="10"/>
  <c r="Z448" i="10"/>
  <c r="X452" i="10"/>
  <c r="X453" i="10" s="1"/>
  <c r="Y450" i="10" s="1"/>
  <c r="V422" i="10"/>
  <c r="V423" i="10" s="1"/>
  <c r="W420" i="10" s="1"/>
  <c r="Y432" i="10"/>
  <c r="Y433" i="10" s="1"/>
  <c r="Y421" i="10"/>
  <c r="W681" i="10"/>
  <c r="X687" i="10"/>
  <c r="X681" i="10" s="1"/>
  <c r="X695" i="10"/>
  <c r="X689" i="10" s="1"/>
  <c r="X703" i="10"/>
  <c r="X697" i="10" s="1"/>
  <c r="X767" i="10"/>
  <c r="X761" i="10" s="1"/>
  <c r="X719" i="10"/>
  <c r="X713" i="10" s="1"/>
  <c r="X679" i="10"/>
  <c r="X711" i="10"/>
  <c r="X705" i="10" s="1"/>
  <c r="Y762" i="10"/>
  <c r="Y765" i="10"/>
  <c r="Y733" i="10"/>
  <c r="Y725" i="10"/>
  <c r="Y746" i="10"/>
  <c r="Y745" i="10" s="1"/>
  <c r="Y730" i="10"/>
  <c r="Y722" i="10"/>
  <c r="Y717" i="10"/>
  <c r="Y709" i="10"/>
  <c r="Y714" i="10"/>
  <c r="Y706" i="10"/>
  <c r="Y698" i="10"/>
  <c r="Y690" i="10"/>
  <c r="Y693" i="10"/>
  <c r="Y685" i="10"/>
  <c r="Y682" i="10"/>
  <c r="Y674" i="10"/>
  <c r="X727" i="10"/>
  <c r="X721" i="10" s="1"/>
  <c r="X735" i="10"/>
  <c r="X729" i="10" s="1"/>
  <c r="X32" i="10"/>
  <c r="X33" i="10" s="1"/>
  <c r="X152" i="10"/>
  <c r="X153" i="10" s="1"/>
  <c r="Y150" i="10" s="1"/>
  <c r="Z388" i="10"/>
  <c r="Z358" i="10"/>
  <c r="Z328" i="10"/>
  <c r="Z298" i="10"/>
  <c r="Z268" i="10"/>
  <c r="Z238" i="10"/>
  <c r="Z208" i="10"/>
  <c r="Z178" i="10"/>
  <c r="Y361" i="10"/>
  <c r="Y391" i="10"/>
  <c r="Y301" i="10"/>
  <c r="Y331" i="10"/>
  <c r="Y271" i="10"/>
  <c r="Y241" i="10"/>
  <c r="Y211" i="10"/>
  <c r="Y181" i="10"/>
  <c r="W392" i="10"/>
  <c r="W393" i="10" s="1"/>
  <c r="X390" i="10" s="1"/>
  <c r="X362" i="10"/>
  <c r="X363" i="10" s="1"/>
  <c r="Y360" i="10" s="1"/>
  <c r="X332" i="10"/>
  <c r="X333" i="10" s="1"/>
  <c r="Y330" i="10" s="1"/>
  <c r="X302" i="10"/>
  <c r="X303" i="10" s="1"/>
  <c r="Y300" i="10" s="1"/>
  <c r="X272" i="10"/>
  <c r="X273" i="10" s="1"/>
  <c r="Y270" i="10" s="1"/>
  <c r="X242" i="10"/>
  <c r="X243" i="10" s="1"/>
  <c r="Y240" i="10" s="1"/>
  <c r="X212" i="10"/>
  <c r="X213" i="10" s="1"/>
  <c r="Y210" i="10" s="1"/>
  <c r="X182" i="10"/>
  <c r="X183" i="10" s="1"/>
  <c r="Y180" i="10" s="1"/>
  <c r="Z58" i="10"/>
  <c r="Z148" i="10"/>
  <c r="X122" i="10"/>
  <c r="X123" i="10" s="1"/>
  <c r="Y120" i="10" s="1"/>
  <c r="Y151" i="10"/>
  <c r="X62" i="10"/>
  <c r="X63" i="10" s="1"/>
  <c r="Y60" i="10"/>
  <c r="Y61" i="10"/>
  <c r="Z118" i="10"/>
  <c r="Z28" i="10"/>
  <c r="Z88" i="10"/>
  <c r="Y121" i="10"/>
  <c r="Y91" i="10"/>
  <c r="Y31" i="10"/>
  <c r="AA21" i="10"/>
  <c r="Y30" i="10"/>
  <c r="Z10" i="10"/>
  <c r="AV53" i="11" l="1"/>
  <c r="AV56" i="11" s="1"/>
  <c r="AW46" i="11"/>
  <c r="AW49" i="11"/>
  <c r="AW50" i="11"/>
  <c r="AW51" i="11"/>
  <c r="AW52" i="11"/>
  <c r="U662" i="10"/>
  <c r="U888" i="10"/>
  <c r="Q898" i="10"/>
  <c r="T662" i="10"/>
  <c r="T888" i="10"/>
  <c r="Y847" i="10"/>
  <c r="Y841" i="10" s="1"/>
  <c r="W882" i="10"/>
  <c r="W662" i="10" s="1"/>
  <c r="Z749" i="10"/>
  <c r="Z842" i="10"/>
  <c r="Z844" i="10"/>
  <c r="Z845" i="10" s="1"/>
  <c r="L882" i="10"/>
  <c r="G16" i="26" s="1"/>
  <c r="G17" i="26" s="1"/>
  <c r="G18" i="26" s="1"/>
  <c r="Q882" i="10"/>
  <c r="Q662" i="10" s="1"/>
  <c r="S882" i="10"/>
  <c r="S888" i="10" s="1"/>
  <c r="P882" i="10"/>
  <c r="K16" i="26" s="1"/>
  <c r="K17" i="26" s="1"/>
  <c r="K18" i="26" s="1"/>
  <c r="O882" i="10"/>
  <c r="R882" i="10"/>
  <c r="M16" i="26" s="1"/>
  <c r="M17" i="26" s="1"/>
  <c r="M18" i="26" s="1"/>
  <c r="N882" i="10"/>
  <c r="N662" i="10" s="1"/>
  <c r="M882" i="10"/>
  <c r="H16" i="26" s="1"/>
  <c r="H17" i="26" s="1"/>
  <c r="H18" i="26" s="1"/>
  <c r="V888" i="10"/>
  <c r="Q888" i="10"/>
  <c r="V662" i="10"/>
  <c r="X897" i="10"/>
  <c r="P898" i="10"/>
  <c r="AT44" i="11"/>
  <c r="AG28" i="26"/>
  <c r="AG29" i="26" s="1"/>
  <c r="AG30" i="26" s="1"/>
  <c r="N898" i="10"/>
  <c r="X892" i="10"/>
  <c r="O898" i="10"/>
  <c r="X894" i="10"/>
  <c r="X865" i="10"/>
  <c r="L898" i="10"/>
  <c r="X665" i="10"/>
  <c r="W898" i="10"/>
  <c r="M898" i="10"/>
  <c r="X801" i="10"/>
  <c r="X673" i="10"/>
  <c r="Y751" i="10"/>
  <c r="Z937" i="10"/>
  <c r="Z938" i="10" s="1"/>
  <c r="Z939" i="10" s="1"/>
  <c r="Z947" i="10" s="1"/>
  <c r="Z926" i="10" s="1"/>
  <c r="AU41" i="11"/>
  <c r="AV36" i="11"/>
  <c r="AV40" i="11"/>
  <c r="AV37" i="11"/>
  <c r="AW31" i="11"/>
  <c r="AW38" i="11" s="1"/>
  <c r="AW30" i="11"/>
  <c r="Y863" i="10"/>
  <c r="Y857" i="10" s="1"/>
  <c r="Y879" i="10"/>
  <c r="Y873" i="10" s="1"/>
  <c r="Y855" i="10"/>
  <c r="Y849" i="10" s="1"/>
  <c r="Z852" i="10"/>
  <c r="Z853" i="10" s="1"/>
  <c r="Z860" i="10"/>
  <c r="Z861" i="10" s="1"/>
  <c r="Z850" i="10"/>
  <c r="Z868" i="10"/>
  <c r="Z869" i="10" s="1"/>
  <c r="Z858" i="10"/>
  <c r="Z876" i="10"/>
  <c r="Z877" i="10" s="1"/>
  <c r="Z866" i="10"/>
  <c r="Z874" i="10"/>
  <c r="Y871" i="10"/>
  <c r="AW20" i="11"/>
  <c r="AW39" i="11" s="1"/>
  <c r="AW29" i="11"/>
  <c r="AW28" i="11"/>
  <c r="AW24" i="11"/>
  <c r="AW25" i="11"/>
  <c r="Z834" i="10"/>
  <c r="Z836" i="10"/>
  <c r="Z837" i="10" s="1"/>
  <c r="Y839" i="10"/>
  <c r="Y833" i="10" s="1"/>
  <c r="AW22" i="11"/>
  <c r="AW18" i="11"/>
  <c r="AW17" i="11"/>
  <c r="AW15" i="11"/>
  <c r="AW11" i="11"/>
  <c r="AW10" i="11"/>
  <c r="AW8" i="11"/>
  <c r="AW6" i="11"/>
  <c r="Y791" i="10"/>
  <c r="Y785" i="10" s="1"/>
  <c r="Z786" i="10"/>
  <c r="Z788" i="10"/>
  <c r="Z789" i="10" s="1"/>
  <c r="U482" i="10"/>
  <c r="U483" i="10" s="1"/>
  <c r="V480" i="10" s="1"/>
  <c r="Z492" i="10"/>
  <c r="Z493" i="10" s="1"/>
  <c r="Z481" i="10"/>
  <c r="AA478" i="10"/>
  <c r="Y759" i="10"/>
  <c r="Y753" i="10" s="1"/>
  <c r="Y743" i="10"/>
  <c r="Y737" i="10" s="1"/>
  <c r="Y807" i="10"/>
  <c r="Y895" i="10" s="1"/>
  <c r="Y799" i="10"/>
  <c r="Y793" i="10" s="1"/>
  <c r="Y823" i="10"/>
  <c r="Y817" i="10" s="1"/>
  <c r="Z794" i="10"/>
  <c r="Z770" i="10"/>
  <c r="Z773" i="10"/>
  <c r="Z757" i="10"/>
  <c r="Z738" i="10"/>
  <c r="Z754" i="10"/>
  <c r="Z818" i="10"/>
  <c r="Z805" i="10"/>
  <c r="Z802" i="10"/>
  <c r="Z821" i="10"/>
  <c r="Z676" i="10"/>
  <c r="Z677" i="10" s="1"/>
  <c r="Z781" i="10"/>
  <c r="Z778" i="10"/>
  <c r="Z829" i="10"/>
  <c r="Z826" i="10"/>
  <c r="Z810" i="10"/>
  <c r="Z700" i="10"/>
  <c r="Z684" i="10"/>
  <c r="Z685" i="10" s="1"/>
  <c r="Z813" i="10"/>
  <c r="Z708" i="10"/>
  <c r="Z732" i="10"/>
  <c r="Z764" i="10"/>
  <c r="Z804" i="10"/>
  <c r="Z772" i="10"/>
  <c r="Z748" i="10"/>
  <c r="Z756" i="10"/>
  <c r="Z716" i="10"/>
  <c r="Z668" i="10"/>
  <c r="Z669" i="10" s="1"/>
  <c r="Z796" i="10"/>
  <c r="Z797" i="10" s="1"/>
  <c r="Z740" i="10"/>
  <c r="Z741" i="10" s="1"/>
  <c r="Z692" i="10"/>
  <c r="Z693" i="10" s="1"/>
  <c r="Z812" i="10"/>
  <c r="Z724" i="10"/>
  <c r="Z780" i="10"/>
  <c r="Z820" i="10"/>
  <c r="Z828" i="10"/>
  <c r="Y815" i="10"/>
  <c r="Y809" i="10" s="1"/>
  <c r="Y775" i="10"/>
  <c r="Y769" i="10" s="1"/>
  <c r="Y831" i="10"/>
  <c r="Y825" i="10" s="1"/>
  <c r="Y783" i="10"/>
  <c r="Y777" i="10" s="1"/>
  <c r="AX2" i="11"/>
  <c r="AW12" i="11"/>
  <c r="AW3" i="11"/>
  <c r="Y671" i="10"/>
  <c r="Z666" i="10"/>
  <c r="AA628" i="10"/>
  <c r="Y632" i="10"/>
  <c r="Y633" i="10" s="1"/>
  <c r="Z630" i="10" s="1"/>
  <c r="Z631" i="10"/>
  <c r="V602" i="10"/>
  <c r="V603" i="10" s="1"/>
  <c r="W600" i="10" s="1"/>
  <c r="Z612" i="10"/>
  <c r="Z613" i="10" s="1"/>
  <c r="Z601" i="10"/>
  <c r="AA568" i="10"/>
  <c r="AA598" i="10"/>
  <c r="Y572" i="10"/>
  <c r="Y573" i="10" s="1"/>
  <c r="Z570" i="10" s="1"/>
  <c r="Z582" i="10"/>
  <c r="Z583" i="10" s="1"/>
  <c r="Z571" i="10"/>
  <c r="AA508" i="10"/>
  <c r="AA538" i="10"/>
  <c r="Z552" i="10"/>
  <c r="Z553" i="10" s="1"/>
  <c r="Z541" i="10"/>
  <c r="X542" i="10"/>
  <c r="X543" i="10" s="1"/>
  <c r="Y540" i="10" s="1"/>
  <c r="Y512" i="10"/>
  <c r="Y513" i="10" s="1"/>
  <c r="Z510" i="10" s="1"/>
  <c r="Z522" i="10"/>
  <c r="Z523" i="10" s="1"/>
  <c r="Z511" i="10"/>
  <c r="Y452" i="10"/>
  <c r="Y453" i="10" s="1"/>
  <c r="Z450" i="10" s="1"/>
  <c r="Z451" i="10"/>
  <c r="AA418" i="10"/>
  <c r="AA448" i="10"/>
  <c r="W422" i="10"/>
  <c r="W423" i="10" s="1"/>
  <c r="X420" i="10" s="1"/>
  <c r="Z432" i="10"/>
  <c r="Z433" i="10" s="1"/>
  <c r="Z421" i="10"/>
  <c r="Y679" i="10"/>
  <c r="Y719" i="10"/>
  <c r="Y713" i="10" s="1"/>
  <c r="Y735" i="10"/>
  <c r="Y729" i="10" s="1"/>
  <c r="Y687" i="10"/>
  <c r="Y681" i="10" s="1"/>
  <c r="Y727" i="10"/>
  <c r="Y721" i="10" s="1"/>
  <c r="Y711" i="10"/>
  <c r="Y705" i="10" s="1"/>
  <c r="Y767" i="10"/>
  <c r="Y761" i="10" s="1"/>
  <c r="Y703" i="10"/>
  <c r="Y697" i="10" s="1"/>
  <c r="Z765" i="10"/>
  <c r="Z762" i="10"/>
  <c r="Z733" i="10"/>
  <c r="Z725" i="10"/>
  <c r="Z746" i="10"/>
  <c r="Z745" i="10" s="1"/>
  <c r="Z730" i="10"/>
  <c r="Z714" i="10"/>
  <c r="Z706" i="10"/>
  <c r="Z698" i="10"/>
  <c r="Z722" i="10"/>
  <c r="Z717" i="10"/>
  <c r="Z709" i="10"/>
  <c r="Z701" i="10"/>
  <c r="Z682" i="10"/>
  <c r="Z674" i="10"/>
  <c r="Z690" i="10"/>
  <c r="Y695" i="10"/>
  <c r="Y689" i="10" s="1"/>
  <c r="Y152" i="10"/>
  <c r="Y153" i="10" s="1"/>
  <c r="Z150" i="10" s="1"/>
  <c r="Y32" i="10"/>
  <c r="Y33" i="10" s="1"/>
  <c r="AA388" i="10"/>
  <c r="AA358" i="10"/>
  <c r="AA328" i="10"/>
  <c r="AA268" i="10"/>
  <c r="AA298" i="10"/>
  <c r="AA238" i="10"/>
  <c r="AA178" i="10"/>
  <c r="AA208" i="10"/>
  <c r="Z391" i="10"/>
  <c r="Z361" i="10"/>
  <c r="Z331" i="10"/>
  <c r="Z301" i="10"/>
  <c r="Z241" i="10"/>
  <c r="Z271" i="10"/>
  <c r="Z181" i="10"/>
  <c r="Z211" i="10"/>
  <c r="X392" i="10"/>
  <c r="X393" i="10" s="1"/>
  <c r="Y390" i="10" s="1"/>
  <c r="Y362" i="10"/>
  <c r="Y363" i="10" s="1"/>
  <c r="Z360" i="10" s="1"/>
  <c r="Y332" i="10"/>
  <c r="Y333" i="10" s="1"/>
  <c r="Z330" i="10" s="1"/>
  <c r="Y302" i="10"/>
  <c r="Y303" i="10" s="1"/>
  <c r="Z300" i="10" s="1"/>
  <c r="Y272" i="10"/>
  <c r="Y273" i="10" s="1"/>
  <c r="Z270" i="10" s="1"/>
  <c r="Y242" i="10"/>
  <c r="Y243" i="10" s="1"/>
  <c r="Z240" i="10" s="1"/>
  <c r="Y212" i="10"/>
  <c r="Y213" i="10" s="1"/>
  <c r="Z210" i="10" s="1"/>
  <c r="Y182" i="10"/>
  <c r="Y183" i="10" s="1"/>
  <c r="Z180" i="10" s="1"/>
  <c r="AA58" i="10"/>
  <c r="AA148" i="10"/>
  <c r="Z151" i="10"/>
  <c r="Y122" i="10"/>
  <c r="Y123" i="10" s="1"/>
  <c r="Z120" i="10" s="1"/>
  <c r="Y62" i="10"/>
  <c r="Y63" i="10" s="1"/>
  <c r="Z61" i="10"/>
  <c r="Z60" i="10"/>
  <c r="Z121" i="10"/>
  <c r="Z91" i="10"/>
  <c r="AA118" i="10"/>
  <c r="AA88" i="10"/>
  <c r="AA28" i="10"/>
  <c r="Z31" i="10"/>
  <c r="Z30" i="10"/>
  <c r="AA10" i="10"/>
  <c r="AB21" i="10"/>
  <c r="AX46" i="11" l="1"/>
  <c r="AX50" i="11"/>
  <c r="AX51" i="11"/>
  <c r="AX52" i="11"/>
  <c r="AX49" i="11"/>
  <c r="AX53" i="11" s="1"/>
  <c r="AX56" i="11" s="1"/>
  <c r="AW53" i="11"/>
  <c r="AW56" i="11" s="1"/>
  <c r="L662" i="10"/>
  <c r="Z847" i="10"/>
  <c r="Z841" i="10" s="1"/>
  <c r="AA749" i="10"/>
  <c r="AA842" i="10"/>
  <c r="AA844" i="10"/>
  <c r="AA845" i="10" s="1"/>
  <c r="X882" i="10"/>
  <c r="S16" i="26" s="1"/>
  <c r="S17" i="26" s="1"/>
  <c r="S18" i="26" s="1"/>
  <c r="M662" i="10"/>
  <c r="N888" i="10"/>
  <c r="M888" i="10"/>
  <c r="L888" i="10"/>
  <c r="Y897" i="10"/>
  <c r="L16" i="26"/>
  <c r="L17" i="26" s="1"/>
  <c r="L18" i="26" s="1"/>
  <c r="I16" i="26"/>
  <c r="I17" i="26" s="1"/>
  <c r="I18" i="26" s="1"/>
  <c r="S662" i="10"/>
  <c r="R888" i="10"/>
  <c r="R662" i="10"/>
  <c r="P888" i="10"/>
  <c r="P662" i="10"/>
  <c r="O662" i="10"/>
  <c r="O888" i="10"/>
  <c r="J16" i="26"/>
  <c r="J17" i="26" s="1"/>
  <c r="J18" i="26" s="1"/>
  <c r="N16" i="26"/>
  <c r="N17" i="26" s="1"/>
  <c r="N18" i="26" s="1"/>
  <c r="W888" i="10"/>
  <c r="R16" i="26"/>
  <c r="R17" i="26" s="1"/>
  <c r="R18" i="26" s="1"/>
  <c r="AU44" i="11"/>
  <c r="AH28" i="26"/>
  <c r="AH29" i="26" s="1"/>
  <c r="AH30" i="26" s="1"/>
  <c r="Y892" i="10"/>
  <c r="Y894" i="10"/>
  <c r="Y673" i="10"/>
  <c r="Y665" i="10"/>
  <c r="Y801" i="10"/>
  <c r="Y865" i="10"/>
  <c r="X898" i="10"/>
  <c r="Z751" i="10"/>
  <c r="AA937" i="10"/>
  <c r="AA938" i="10" s="1"/>
  <c r="AA939" i="10" s="1"/>
  <c r="AA947" i="10" s="1"/>
  <c r="AA926" i="10" s="1"/>
  <c r="AV41" i="11"/>
  <c r="AW37" i="11"/>
  <c r="AW36" i="11"/>
  <c r="AW40" i="11"/>
  <c r="AX31" i="11"/>
  <c r="AX38" i="11" s="1"/>
  <c r="AX30" i="11"/>
  <c r="Z879" i="10"/>
  <c r="Z873" i="10" s="1"/>
  <c r="Z855" i="10"/>
  <c r="Z849" i="10" s="1"/>
  <c r="Z871" i="10"/>
  <c r="Z863" i="10"/>
  <c r="Z857" i="10" s="1"/>
  <c r="AA852" i="10"/>
  <c r="AA853" i="10" s="1"/>
  <c r="AA850" i="10"/>
  <c r="AA860" i="10"/>
  <c r="AA861" i="10" s="1"/>
  <c r="AA858" i="10"/>
  <c r="AA868" i="10"/>
  <c r="AA869" i="10" s="1"/>
  <c r="AA866" i="10"/>
  <c r="AA876" i="10"/>
  <c r="AA877" i="10" s="1"/>
  <c r="AA874" i="10"/>
  <c r="AX20" i="11"/>
  <c r="AX39" i="11" s="1"/>
  <c r="AX29" i="11"/>
  <c r="AX25" i="11"/>
  <c r="AX28" i="11"/>
  <c r="AX24" i="11"/>
  <c r="Z839" i="10"/>
  <c r="Z833" i="10" s="1"/>
  <c r="AA834" i="10"/>
  <c r="AA836" i="10"/>
  <c r="AA837" i="10" s="1"/>
  <c r="Z807" i="10"/>
  <c r="Z895" i="10" s="1"/>
  <c r="AX22" i="11"/>
  <c r="AX18" i="11"/>
  <c r="AX17" i="11"/>
  <c r="AX15" i="11"/>
  <c r="AX11" i="11"/>
  <c r="AX10" i="11"/>
  <c r="AX8" i="11"/>
  <c r="AX6" i="11"/>
  <c r="Z791" i="10"/>
  <c r="Z785" i="10" s="1"/>
  <c r="AA786" i="10"/>
  <c r="AA788" i="10"/>
  <c r="AA789" i="10" s="1"/>
  <c r="V482" i="10"/>
  <c r="V483" i="10" s="1"/>
  <c r="W480" i="10" s="1"/>
  <c r="AA492" i="10"/>
  <c r="AA493" i="10" s="1"/>
  <c r="AA481" i="10"/>
  <c r="AB478" i="10"/>
  <c r="Z815" i="10"/>
  <c r="Z809" i="10" s="1"/>
  <c r="Z783" i="10"/>
  <c r="Z777" i="10" s="1"/>
  <c r="Z823" i="10"/>
  <c r="Z817" i="10" s="1"/>
  <c r="Z759" i="10"/>
  <c r="Z753" i="10" s="1"/>
  <c r="AA794" i="10"/>
  <c r="AA773" i="10"/>
  <c r="AA770" i="10"/>
  <c r="AA738" i="10"/>
  <c r="AA805" i="10"/>
  <c r="AA818" i="10"/>
  <c r="AA821" i="10"/>
  <c r="AA802" i="10"/>
  <c r="AA676" i="10"/>
  <c r="AA677" i="10" s="1"/>
  <c r="AA826" i="10"/>
  <c r="AA781" i="10"/>
  <c r="AA829" i="10"/>
  <c r="AA778" i="10"/>
  <c r="AA700" i="10"/>
  <c r="AA810" i="10"/>
  <c r="AA684" i="10"/>
  <c r="AA685" i="10" s="1"/>
  <c r="AA813" i="10"/>
  <c r="AA708" i="10"/>
  <c r="AA732" i="10"/>
  <c r="AA764" i="10"/>
  <c r="AA754" i="10"/>
  <c r="AA804" i="10"/>
  <c r="AA812" i="10"/>
  <c r="AA820" i="10"/>
  <c r="AA780" i="10"/>
  <c r="AA668" i="10"/>
  <c r="AA669" i="10" s="1"/>
  <c r="AA796" i="10"/>
  <c r="AA797" i="10" s="1"/>
  <c r="AA724" i="10"/>
  <c r="AA725" i="10" s="1"/>
  <c r="AA692" i="10"/>
  <c r="AA748" i="10"/>
  <c r="AA740" i="10"/>
  <c r="AA741" i="10" s="1"/>
  <c r="AA772" i="10"/>
  <c r="AA716" i="10"/>
  <c r="AA756" i="10"/>
  <c r="AA757" i="10" s="1"/>
  <c r="AA828" i="10"/>
  <c r="Z799" i="10"/>
  <c r="Z793" i="10" s="1"/>
  <c r="Z831" i="10"/>
  <c r="Z825" i="10" s="1"/>
  <c r="Z743" i="10"/>
  <c r="Z737" i="10" s="1"/>
  <c r="Z775" i="10"/>
  <c r="Z769" i="10" s="1"/>
  <c r="AY2" i="11"/>
  <c r="AX3" i="11"/>
  <c r="AX12" i="11"/>
  <c r="Z767" i="10"/>
  <c r="Z761" i="10" s="1"/>
  <c r="AA666" i="10"/>
  <c r="Z671" i="10"/>
  <c r="AB628" i="10"/>
  <c r="AA631" i="10"/>
  <c r="Z632" i="10"/>
  <c r="Z633" i="10" s="1"/>
  <c r="AA630" i="10" s="1"/>
  <c r="W602" i="10"/>
  <c r="W603" i="10" s="1"/>
  <c r="X600" i="10" s="1"/>
  <c r="AA612" i="10"/>
  <c r="AA613" i="10" s="1"/>
  <c r="AA601" i="10"/>
  <c r="AB568" i="10"/>
  <c r="AB598" i="10"/>
  <c r="AA571" i="10"/>
  <c r="Z572" i="10"/>
  <c r="Z573" i="10" s="1"/>
  <c r="AA570" i="10" s="1"/>
  <c r="Y542" i="10"/>
  <c r="Y543" i="10" s="1"/>
  <c r="Z540" i="10" s="1"/>
  <c r="AB508" i="10"/>
  <c r="AB538" i="10"/>
  <c r="AA552" i="10"/>
  <c r="AA553" i="10" s="1"/>
  <c r="AA541" i="10"/>
  <c r="Z512" i="10"/>
  <c r="Z513" i="10" s="1"/>
  <c r="AA510" i="10" s="1"/>
  <c r="AA522" i="10"/>
  <c r="AA523" i="10" s="1"/>
  <c r="AA511" i="10"/>
  <c r="AA451" i="10"/>
  <c r="Z452" i="10"/>
  <c r="Z453" i="10" s="1"/>
  <c r="AA450" i="10" s="1"/>
  <c r="AB418" i="10"/>
  <c r="AB448" i="10"/>
  <c r="X422" i="10"/>
  <c r="X423" i="10" s="1"/>
  <c r="Y420" i="10" s="1"/>
  <c r="AA421" i="10"/>
  <c r="Z687" i="10"/>
  <c r="Z681" i="10" s="1"/>
  <c r="Z695" i="10"/>
  <c r="Z689" i="10" s="1"/>
  <c r="Z679" i="10"/>
  <c r="Z735" i="10"/>
  <c r="Z729" i="10" s="1"/>
  <c r="Z719" i="10"/>
  <c r="Z713" i="10" s="1"/>
  <c r="AA765" i="10"/>
  <c r="AA762" i="10"/>
  <c r="AA733" i="10"/>
  <c r="AA730" i="10"/>
  <c r="AA722" i="10"/>
  <c r="AA717" i="10"/>
  <c r="AA709" i="10"/>
  <c r="AA701" i="10"/>
  <c r="AA714" i="10"/>
  <c r="AA706" i="10"/>
  <c r="AA698" i="10"/>
  <c r="AA693" i="10"/>
  <c r="AA682" i="10"/>
  <c r="AA690" i="10"/>
  <c r="AA674" i="10"/>
  <c r="AA746" i="10"/>
  <c r="AA745" i="10" s="1"/>
  <c r="Z727" i="10"/>
  <c r="Z721" i="10" s="1"/>
  <c r="Z703" i="10"/>
  <c r="Z697" i="10" s="1"/>
  <c r="Z711" i="10"/>
  <c r="Z705" i="10" s="1"/>
  <c r="Z152" i="10"/>
  <c r="Z153" i="10" s="1"/>
  <c r="AA150" i="10" s="1"/>
  <c r="AB358" i="10"/>
  <c r="AB388" i="10"/>
  <c r="AB328" i="10"/>
  <c r="AB268" i="10"/>
  <c r="AB238" i="10"/>
  <c r="AB298" i="10"/>
  <c r="AB178" i="10"/>
  <c r="AB208" i="10"/>
  <c r="AA361" i="10"/>
  <c r="AA391" i="10"/>
  <c r="AA301" i="10"/>
  <c r="AA331" i="10"/>
  <c r="AA241" i="10"/>
  <c r="AA271" i="10"/>
  <c r="AA211" i="10"/>
  <c r="AA181" i="10"/>
  <c r="Y392" i="10"/>
  <c r="Y393" i="10" s="1"/>
  <c r="Z390" i="10" s="1"/>
  <c r="Z362" i="10"/>
  <c r="Z363" i="10" s="1"/>
  <c r="AA360" i="10" s="1"/>
  <c r="Z332" i="10"/>
  <c r="Z333" i="10" s="1"/>
  <c r="AA330" i="10" s="1"/>
  <c r="Z302" i="10"/>
  <c r="Z303" i="10" s="1"/>
  <c r="AA300" i="10" s="1"/>
  <c r="Z272" i="10"/>
  <c r="Z273" i="10" s="1"/>
  <c r="AA270" i="10" s="1"/>
  <c r="Z242" i="10"/>
  <c r="Z243" i="10" s="1"/>
  <c r="AA240" i="10" s="1"/>
  <c r="Z212" i="10"/>
  <c r="Z213" i="10" s="1"/>
  <c r="AA210" i="10" s="1"/>
  <c r="Z182" i="10"/>
  <c r="Z183" i="10" s="1"/>
  <c r="AA180" i="10" s="1"/>
  <c r="AB58" i="10"/>
  <c r="AB148" i="10"/>
  <c r="AA151" i="10"/>
  <c r="AA60" i="10"/>
  <c r="AA61" i="10"/>
  <c r="Z32" i="10"/>
  <c r="Z33" i="10" s="1"/>
  <c r="Z122" i="10"/>
  <c r="Z123" i="10" s="1"/>
  <c r="AA120" i="10" s="1"/>
  <c r="Z62" i="10"/>
  <c r="Z63" i="10" s="1"/>
  <c r="AB118" i="10"/>
  <c r="AB88" i="10"/>
  <c r="AB28" i="10"/>
  <c r="AA121" i="10"/>
  <c r="AA91" i="10"/>
  <c r="AA31" i="10"/>
  <c r="AA30" i="10"/>
  <c r="AB10" i="10"/>
  <c r="AC21" i="10"/>
  <c r="AY46" i="11" l="1"/>
  <c r="AY51" i="11"/>
  <c r="AY52" i="11"/>
  <c r="AY49" i="11"/>
  <c r="AY50" i="11"/>
  <c r="X888" i="10"/>
  <c r="Y882" i="10"/>
  <c r="T16" i="26" s="1"/>
  <c r="T17" i="26" s="1"/>
  <c r="T18" i="26" s="1"/>
  <c r="AA847" i="10"/>
  <c r="AA841" i="10" s="1"/>
  <c r="AB749" i="10"/>
  <c r="AB842" i="10"/>
  <c r="AB844" i="10"/>
  <c r="AB845" i="10" s="1"/>
  <c r="X662" i="10"/>
  <c r="AV44" i="11"/>
  <c r="AI28" i="26"/>
  <c r="AI29" i="26" s="1"/>
  <c r="AI30" i="26" s="1"/>
  <c r="Z897" i="10"/>
  <c r="Z894" i="10"/>
  <c r="AX40" i="11"/>
  <c r="Z892" i="10"/>
  <c r="Z673" i="10"/>
  <c r="Y898" i="10"/>
  <c r="Z865" i="10"/>
  <c r="Z665" i="10"/>
  <c r="Z801" i="10"/>
  <c r="AA751" i="10"/>
  <c r="AB937" i="10"/>
  <c r="AB938" i="10" s="1"/>
  <c r="AB939" i="10" s="1"/>
  <c r="AB947" i="10" s="1"/>
  <c r="AB926" i="10" s="1"/>
  <c r="AX37" i="11"/>
  <c r="AW41" i="11"/>
  <c r="AX36" i="11"/>
  <c r="AY31" i="11"/>
  <c r="AY38" i="11" s="1"/>
  <c r="AY30" i="11"/>
  <c r="AA871" i="10"/>
  <c r="AA879" i="10"/>
  <c r="AA873" i="10" s="1"/>
  <c r="AA855" i="10"/>
  <c r="AA849" i="10" s="1"/>
  <c r="AB852" i="10"/>
  <c r="AB853" i="10" s="1"/>
  <c r="AB860" i="10"/>
  <c r="AB861" i="10" s="1"/>
  <c r="AB850" i="10"/>
  <c r="AB868" i="10"/>
  <c r="AB869" i="10" s="1"/>
  <c r="AB858" i="10"/>
  <c r="AB866" i="10"/>
  <c r="AB876" i="10"/>
  <c r="AB877" i="10" s="1"/>
  <c r="AB874" i="10"/>
  <c r="AA863" i="10"/>
  <c r="AA857" i="10" s="1"/>
  <c r="AY20" i="11"/>
  <c r="AY39" i="11" s="1"/>
  <c r="AY29" i="11"/>
  <c r="AY28" i="11"/>
  <c r="AY24" i="11"/>
  <c r="AY25" i="11"/>
  <c r="AA839" i="10"/>
  <c r="AA833" i="10" s="1"/>
  <c r="AB834" i="10"/>
  <c r="AB836" i="10"/>
  <c r="AB837" i="10" s="1"/>
  <c r="AA775" i="10"/>
  <c r="AA769" i="10" s="1"/>
  <c r="AA783" i="10"/>
  <c r="AA777" i="10" s="1"/>
  <c r="AY22" i="11"/>
  <c r="AY18" i="11"/>
  <c r="AY17" i="11"/>
  <c r="AY15" i="11"/>
  <c r="AY11" i="11"/>
  <c r="AY10" i="11"/>
  <c r="AY8" i="11"/>
  <c r="AY6" i="11"/>
  <c r="AA791" i="10"/>
  <c r="AA785" i="10" s="1"/>
  <c r="AB786" i="10"/>
  <c r="AB788" i="10"/>
  <c r="AB789" i="10" s="1"/>
  <c r="W482" i="10"/>
  <c r="W483" i="10" s="1"/>
  <c r="X480" i="10" s="1"/>
  <c r="AB481" i="10"/>
  <c r="AC478" i="10"/>
  <c r="AA679" i="10"/>
  <c r="AA743" i="10"/>
  <c r="AA737" i="10" s="1"/>
  <c r="AA815" i="10"/>
  <c r="AA809" i="10" s="1"/>
  <c r="AB794" i="10"/>
  <c r="AB754" i="10"/>
  <c r="AB738" i="10"/>
  <c r="AB818" i="10"/>
  <c r="AB802" i="10"/>
  <c r="AB821" i="10"/>
  <c r="AB805" i="10"/>
  <c r="AB676" i="10"/>
  <c r="AB677" i="10" s="1"/>
  <c r="AB770" i="10"/>
  <c r="AB829" i="10"/>
  <c r="AB826" i="10"/>
  <c r="AB778" i="10"/>
  <c r="AB810" i="10"/>
  <c r="AB684" i="10"/>
  <c r="AB685" i="10" s="1"/>
  <c r="AB700" i="10"/>
  <c r="AB813" i="10"/>
  <c r="AB708" i="10"/>
  <c r="AB732" i="10"/>
  <c r="AB733" i="10" s="1"/>
  <c r="AB764" i="10"/>
  <c r="AB804" i="10"/>
  <c r="AB812" i="10"/>
  <c r="AB740" i="10"/>
  <c r="AB741" i="10" s="1"/>
  <c r="AB668" i="10"/>
  <c r="AB669" i="10" s="1"/>
  <c r="AB780" i="10"/>
  <c r="AB781" i="10" s="1"/>
  <c r="AB796" i="10"/>
  <c r="AB797" i="10" s="1"/>
  <c r="AB724" i="10"/>
  <c r="AB725" i="10" s="1"/>
  <c r="AB716" i="10"/>
  <c r="AB692" i="10"/>
  <c r="AB828" i="10"/>
  <c r="AB772" i="10"/>
  <c r="AB773" i="10" s="1"/>
  <c r="AB820" i="10"/>
  <c r="AB748" i="10"/>
  <c r="AB756" i="10"/>
  <c r="AB757" i="10" s="1"/>
  <c r="AA759" i="10"/>
  <c r="AA753" i="10" s="1"/>
  <c r="AA799" i="10"/>
  <c r="AA793" i="10" s="1"/>
  <c r="AA831" i="10"/>
  <c r="AA825" i="10" s="1"/>
  <c r="AA807" i="10"/>
  <c r="AA895" i="10" s="1"/>
  <c r="AA823" i="10"/>
  <c r="AA817" i="10" s="1"/>
  <c r="AZ2" i="11"/>
  <c r="AY3" i="11"/>
  <c r="AY12" i="11"/>
  <c r="AA695" i="10"/>
  <c r="AA689" i="10" s="1"/>
  <c r="AA767" i="10"/>
  <c r="AA761" i="10" s="1"/>
  <c r="AA671" i="10"/>
  <c r="AB666" i="10"/>
  <c r="AC628" i="10"/>
  <c r="AA632" i="10"/>
  <c r="AA633" i="10" s="1"/>
  <c r="AB630" i="10" s="1"/>
  <c r="AB631" i="10"/>
  <c r="X602" i="10"/>
  <c r="X603" i="10" s="1"/>
  <c r="Y600" i="10" s="1"/>
  <c r="AB612" i="10"/>
  <c r="AB613" i="10" s="1"/>
  <c r="AB601" i="10"/>
  <c r="AC568" i="10"/>
  <c r="AC598" i="10"/>
  <c r="AA572" i="10"/>
  <c r="AA573" i="10" s="1"/>
  <c r="AB570" i="10" s="1"/>
  <c r="AB571" i="10"/>
  <c r="Z542" i="10"/>
  <c r="Z543" i="10" s="1"/>
  <c r="AA540" i="10" s="1"/>
  <c r="AC508" i="10"/>
  <c r="AC538" i="10"/>
  <c r="AB552" i="10"/>
  <c r="AB553" i="10" s="1"/>
  <c r="AB541" i="10"/>
  <c r="AA512" i="10"/>
  <c r="AA513" i="10" s="1"/>
  <c r="AB510" i="10" s="1"/>
  <c r="AB511" i="10"/>
  <c r="AB451" i="10"/>
  <c r="AA452" i="10"/>
  <c r="AA453" i="10" s="1"/>
  <c r="AB450" i="10" s="1"/>
  <c r="AC418" i="10"/>
  <c r="AC448" i="10"/>
  <c r="Y422" i="10"/>
  <c r="Y423" i="10" s="1"/>
  <c r="Z420" i="10" s="1"/>
  <c r="AB421" i="10"/>
  <c r="AA735" i="10"/>
  <c r="AA729" i="10" s="1"/>
  <c r="AA727" i="10"/>
  <c r="AA721" i="10" s="1"/>
  <c r="AA687" i="10"/>
  <c r="AA681" i="10" s="1"/>
  <c r="AA703" i="10"/>
  <c r="AA697" i="10" s="1"/>
  <c r="AA719" i="10"/>
  <c r="AA713" i="10" s="1"/>
  <c r="AA711" i="10"/>
  <c r="AA705" i="10" s="1"/>
  <c r="AB762" i="10"/>
  <c r="AB765" i="10"/>
  <c r="AB730" i="10"/>
  <c r="AB722" i="10"/>
  <c r="AB746" i="10"/>
  <c r="AB745" i="10" s="1"/>
  <c r="AB717" i="10"/>
  <c r="AB709" i="10"/>
  <c r="AB701" i="10"/>
  <c r="AB714" i="10"/>
  <c r="AB706" i="10"/>
  <c r="AB682" i="10"/>
  <c r="AB674" i="10"/>
  <c r="AB690" i="10"/>
  <c r="AB698" i="10"/>
  <c r="AB693" i="10"/>
  <c r="AA152" i="10"/>
  <c r="AA153" i="10" s="1"/>
  <c r="AB150" i="10" s="1"/>
  <c r="AB181" i="10"/>
  <c r="AC388" i="10"/>
  <c r="AC358" i="10"/>
  <c r="AC298" i="10"/>
  <c r="AC328" i="10"/>
  <c r="AC268" i="10"/>
  <c r="AC208" i="10"/>
  <c r="AC238" i="10"/>
  <c r="AC178" i="10"/>
  <c r="AB361" i="10"/>
  <c r="AB391" i="10"/>
  <c r="AB301" i="10"/>
  <c r="AB331" i="10"/>
  <c r="AB241" i="10"/>
  <c r="AB271" i="10"/>
  <c r="AB211" i="10"/>
  <c r="Z392" i="10"/>
  <c r="Z393" i="10" s="1"/>
  <c r="AA390" i="10" s="1"/>
  <c r="AA362" i="10"/>
  <c r="AA363" i="10" s="1"/>
  <c r="AB360" i="10" s="1"/>
  <c r="AA332" i="10"/>
  <c r="AA333" i="10" s="1"/>
  <c r="AB330" i="10" s="1"/>
  <c r="AA302" i="10"/>
  <c r="AA303" i="10" s="1"/>
  <c r="AB300" i="10" s="1"/>
  <c r="AA272" i="10"/>
  <c r="AA273" i="10" s="1"/>
  <c r="AB270" i="10" s="1"/>
  <c r="AA242" i="10"/>
  <c r="AA243" i="10" s="1"/>
  <c r="AB240" i="10" s="1"/>
  <c r="AA212" i="10"/>
  <c r="AA213" i="10" s="1"/>
  <c r="AB210" i="10" s="1"/>
  <c r="AA182" i="10"/>
  <c r="AA183" i="10" s="1"/>
  <c r="AB180" i="10" s="1"/>
  <c r="AB151" i="10"/>
  <c r="AC58" i="10"/>
  <c r="AC148" i="10"/>
  <c r="AB60" i="10"/>
  <c r="AB61" i="10"/>
  <c r="AA32" i="10"/>
  <c r="AA33" i="10" s="1"/>
  <c r="AA122" i="10"/>
  <c r="AA123" i="10" s="1"/>
  <c r="AB120" i="10" s="1"/>
  <c r="AA62" i="10"/>
  <c r="AA63" i="10" s="1"/>
  <c r="AC28" i="10"/>
  <c r="AC118" i="10"/>
  <c r="AC88" i="10"/>
  <c r="AB121" i="10"/>
  <c r="AB91" i="10"/>
  <c r="AB31" i="10"/>
  <c r="AB30" i="10"/>
  <c r="AC10" i="10"/>
  <c r="AD21" i="10"/>
  <c r="AZ46" i="11" l="1"/>
  <c r="AZ52" i="11"/>
  <c r="AZ49" i="11"/>
  <c r="AZ51" i="11"/>
  <c r="AZ50" i="11"/>
  <c r="AY53" i="11"/>
  <c r="AY56" i="11" s="1"/>
  <c r="Z882" i="10"/>
  <c r="U16" i="26" s="1"/>
  <c r="U17" i="26" s="1"/>
  <c r="U18" i="26" s="1"/>
  <c r="AB847" i="10"/>
  <c r="AB841" i="10" s="1"/>
  <c r="AC749" i="10"/>
  <c r="AC842" i="10"/>
  <c r="AC844" i="10"/>
  <c r="AC845" i="10" s="1"/>
  <c r="Y662" i="10"/>
  <c r="Y888" i="10"/>
  <c r="AW44" i="11"/>
  <c r="AJ28" i="26"/>
  <c r="AJ29" i="26" s="1"/>
  <c r="AJ30" i="26" s="1"/>
  <c r="AA897" i="10"/>
  <c r="AA892" i="10"/>
  <c r="AA894" i="10"/>
  <c r="Z898" i="10"/>
  <c r="AA673" i="10"/>
  <c r="AA801" i="10"/>
  <c r="AA865" i="10"/>
  <c r="AA665" i="10"/>
  <c r="AB751" i="10"/>
  <c r="AC937" i="10"/>
  <c r="AC938" i="10" s="1"/>
  <c r="AC939" i="10" s="1"/>
  <c r="AC947" i="10" s="1"/>
  <c r="AC926" i="10" s="1"/>
  <c r="AX41" i="11"/>
  <c r="AY40" i="11"/>
  <c r="AY36" i="11"/>
  <c r="AY37" i="11"/>
  <c r="AZ31" i="11"/>
  <c r="AZ38" i="11" s="1"/>
  <c r="AZ30" i="11"/>
  <c r="AB863" i="10"/>
  <c r="AB857" i="10" s="1"/>
  <c r="AB871" i="10"/>
  <c r="AC852" i="10"/>
  <c r="AC853" i="10" s="1"/>
  <c r="AC860" i="10"/>
  <c r="AC861" i="10" s="1"/>
  <c r="AC850" i="10"/>
  <c r="AC868" i="10"/>
  <c r="AC869" i="10" s="1"/>
  <c r="AC858" i="10"/>
  <c r="AC866" i="10"/>
  <c r="AC876" i="10"/>
  <c r="AC877" i="10" s="1"/>
  <c r="AC874" i="10"/>
  <c r="AB879" i="10"/>
  <c r="AB873" i="10" s="1"/>
  <c r="AB855" i="10"/>
  <c r="AB849" i="10" s="1"/>
  <c r="AB783" i="10"/>
  <c r="AB777" i="10" s="1"/>
  <c r="AZ20" i="11"/>
  <c r="AZ39" i="11" s="1"/>
  <c r="AZ29" i="11"/>
  <c r="AZ28" i="11"/>
  <c r="AZ24" i="11"/>
  <c r="AZ25" i="11"/>
  <c r="AB839" i="10"/>
  <c r="AB833" i="10" s="1"/>
  <c r="AC834" i="10"/>
  <c r="AC836" i="10"/>
  <c r="AC837" i="10" s="1"/>
  <c r="AZ22" i="11"/>
  <c r="AZ18" i="11"/>
  <c r="AZ17" i="11"/>
  <c r="AZ8" i="11"/>
  <c r="AZ6" i="11"/>
  <c r="AZ15" i="11"/>
  <c r="AZ11" i="11"/>
  <c r="AZ10" i="11"/>
  <c r="AB831" i="10"/>
  <c r="AB825" i="10" s="1"/>
  <c r="AB759" i="10"/>
  <c r="AB753" i="10" s="1"/>
  <c r="AB791" i="10"/>
  <c r="AB785" i="10" s="1"/>
  <c r="AC786" i="10"/>
  <c r="AC788" i="10"/>
  <c r="AC789" i="10" s="1"/>
  <c r="X482" i="10"/>
  <c r="X483" i="10" s="1"/>
  <c r="Y480" i="10" s="1"/>
  <c r="AC481" i="10"/>
  <c r="AD478" i="10"/>
  <c r="AB743" i="10"/>
  <c r="AB737" i="10" s="1"/>
  <c r="AB823" i="10"/>
  <c r="AB817" i="10" s="1"/>
  <c r="AB815" i="10"/>
  <c r="AB809" i="10" s="1"/>
  <c r="AB807" i="10"/>
  <c r="AB895" i="10" s="1"/>
  <c r="AB775" i="10"/>
  <c r="AB769" i="10" s="1"/>
  <c r="AB799" i="10"/>
  <c r="AB793" i="10" s="1"/>
  <c r="AC794" i="10"/>
  <c r="AC754" i="10"/>
  <c r="AC770" i="10"/>
  <c r="AC738" i="10"/>
  <c r="AC818" i="10"/>
  <c r="AC821" i="10"/>
  <c r="AC805" i="10"/>
  <c r="AC802" i="10"/>
  <c r="AC676" i="10"/>
  <c r="AC677" i="10" s="1"/>
  <c r="AC829" i="10"/>
  <c r="AC778" i="10"/>
  <c r="AC826" i="10"/>
  <c r="AC684" i="10"/>
  <c r="AC685" i="10" s="1"/>
  <c r="AC810" i="10"/>
  <c r="AC700" i="10"/>
  <c r="AC813" i="10"/>
  <c r="AC708" i="10"/>
  <c r="AC709" i="10" s="1"/>
  <c r="AC732" i="10"/>
  <c r="AC733" i="10" s="1"/>
  <c r="AC764" i="10"/>
  <c r="AC804" i="10"/>
  <c r="AC812" i="10"/>
  <c r="AC692" i="10"/>
  <c r="AC693" i="10" s="1"/>
  <c r="AC748" i="10"/>
  <c r="AC740" i="10"/>
  <c r="AC741" i="10" s="1"/>
  <c r="AC716" i="10"/>
  <c r="AC717" i="10" s="1"/>
  <c r="AC780" i="10"/>
  <c r="AC781" i="10" s="1"/>
  <c r="AC772" i="10"/>
  <c r="AC773" i="10" s="1"/>
  <c r="AC820" i="10"/>
  <c r="AC756" i="10"/>
  <c r="AC757" i="10" s="1"/>
  <c r="AC668" i="10"/>
  <c r="AC669" i="10" s="1"/>
  <c r="AC828" i="10"/>
  <c r="AC724" i="10"/>
  <c r="AC725" i="10" s="1"/>
  <c r="AC796" i="10"/>
  <c r="AC797" i="10" s="1"/>
  <c r="BA2" i="11"/>
  <c r="AZ12" i="11"/>
  <c r="AZ3" i="11"/>
  <c r="AC666" i="10"/>
  <c r="AB671" i="10"/>
  <c r="AD628" i="10"/>
  <c r="AB632" i="10"/>
  <c r="AB633" i="10" s="1"/>
  <c r="AC630" i="10" s="1"/>
  <c r="AC631" i="10"/>
  <c r="Y602" i="10"/>
  <c r="Y603" i="10" s="1"/>
  <c r="Z600" i="10" s="1"/>
  <c r="AD568" i="10"/>
  <c r="AD598" i="10"/>
  <c r="AC612" i="10"/>
  <c r="AC613" i="10" s="1"/>
  <c r="AC601" i="10"/>
  <c r="AB572" i="10"/>
  <c r="AB573" i="10" s="1"/>
  <c r="AC570" i="10" s="1"/>
  <c r="AC571" i="10"/>
  <c r="AA542" i="10"/>
  <c r="AA543" i="10" s="1"/>
  <c r="AB540" i="10" s="1"/>
  <c r="AD508" i="10"/>
  <c r="AD538" i="10"/>
  <c r="AC552" i="10"/>
  <c r="AC553" i="10" s="1"/>
  <c r="AC541" i="10"/>
  <c r="AC511" i="10"/>
  <c r="AB512" i="10"/>
  <c r="AB513" i="10" s="1"/>
  <c r="AC510" i="10" s="1"/>
  <c r="AC451" i="10"/>
  <c r="AD418" i="10"/>
  <c r="AD448" i="10"/>
  <c r="AB452" i="10"/>
  <c r="AB453" i="10" s="1"/>
  <c r="AC450" i="10" s="1"/>
  <c r="Z422" i="10"/>
  <c r="Z423" i="10" s="1"/>
  <c r="AA420" i="10" s="1"/>
  <c r="AC421" i="10"/>
  <c r="AB767" i="10"/>
  <c r="AB761" i="10" s="1"/>
  <c r="AB727" i="10"/>
  <c r="AB721" i="10" s="1"/>
  <c r="AB703" i="10"/>
  <c r="AB697" i="10" s="1"/>
  <c r="AB719" i="10"/>
  <c r="AB713" i="10" s="1"/>
  <c r="AB695" i="10"/>
  <c r="AB689" i="10" s="1"/>
  <c r="AB711" i="10"/>
  <c r="AB705" i="10" s="1"/>
  <c r="AC762" i="10"/>
  <c r="AC765" i="10"/>
  <c r="AC746" i="10"/>
  <c r="AC745" i="10" s="1"/>
  <c r="AC730" i="10"/>
  <c r="AC722" i="10"/>
  <c r="AC701" i="10"/>
  <c r="AC714" i="10"/>
  <c r="AC706" i="10"/>
  <c r="AC698" i="10"/>
  <c r="AC690" i="10"/>
  <c r="AC682" i="10"/>
  <c r="AC674" i="10"/>
  <c r="AB679" i="10"/>
  <c r="AB687" i="10"/>
  <c r="AB681" i="10" s="1"/>
  <c r="AB735" i="10"/>
  <c r="AB729" i="10" s="1"/>
  <c r="AD388" i="10"/>
  <c r="AD328" i="10"/>
  <c r="AD358" i="10"/>
  <c r="AD298" i="10"/>
  <c r="AD268" i="10"/>
  <c r="AD238" i="10"/>
  <c r="AD208" i="10"/>
  <c r="AD178" i="10"/>
  <c r="AC361" i="10"/>
  <c r="AC391" i="10"/>
  <c r="AC301" i="10"/>
  <c r="AC331" i="10"/>
  <c r="AC271" i="10"/>
  <c r="AC241" i="10"/>
  <c r="AC211" i="10"/>
  <c r="AC181" i="10"/>
  <c r="AA392" i="10"/>
  <c r="AA393" i="10" s="1"/>
  <c r="AB390" i="10" s="1"/>
  <c r="AB362" i="10"/>
  <c r="AB363" i="10" s="1"/>
  <c r="AC360" i="10" s="1"/>
  <c r="AB332" i="10"/>
  <c r="AB333" i="10" s="1"/>
  <c r="AC330" i="10" s="1"/>
  <c r="AB302" i="10"/>
  <c r="AB303" i="10" s="1"/>
  <c r="AC300" i="10" s="1"/>
  <c r="AB272" i="10"/>
  <c r="AB273" i="10" s="1"/>
  <c r="AC270" i="10" s="1"/>
  <c r="AB242" i="10"/>
  <c r="AB243" i="10" s="1"/>
  <c r="AC240" i="10" s="1"/>
  <c r="AB212" i="10"/>
  <c r="AB213" i="10" s="1"/>
  <c r="AC210" i="10" s="1"/>
  <c r="AB182" i="10"/>
  <c r="AB183" i="10" s="1"/>
  <c r="AC180" i="10" s="1"/>
  <c r="AD58" i="10"/>
  <c r="AD148" i="10"/>
  <c r="AC151" i="10"/>
  <c r="AB152" i="10"/>
  <c r="AB153" i="10" s="1"/>
  <c r="AC150" i="10" s="1"/>
  <c r="AB122" i="10"/>
  <c r="AB123" i="10" s="1"/>
  <c r="AC120" i="10" s="1"/>
  <c r="AB32" i="10"/>
  <c r="AB33" i="10" s="1"/>
  <c r="AC60" i="10"/>
  <c r="AC61" i="10"/>
  <c r="AB62" i="10"/>
  <c r="AB63" i="10" s="1"/>
  <c r="AD118" i="10"/>
  <c r="AD88" i="10"/>
  <c r="AD28" i="10"/>
  <c r="AC121" i="10"/>
  <c r="AC91" i="10"/>
  <c r="AC31" i="10"/>
  <c r="AE21" i="10"/>
  <c r="AC30" i="10"/>
  <c r="AD10" i="10"/>
  <c r="BA46" i="11" l="1"/>
  <c r="BA49" i="11"/>
  <c r="BA53" i="11" s="1"/>
  <c r="BA56" i="11" s="1"/>
  <c r="BA50" i="11"/>
  <c r="BA51" i="11"/>
  <c r="BA52" i="11"/>
  <c r="AZ53" i="11"/>
  <c r="AZ56" i="11" s="1"/>
  <c r="AA882" i="10"/>
  <c r="V16" i="26" s="1"/>
  <c r="V17" i="26" s="1"/>
  <c r="V18" i="26" s="1"/>
  <c r="AC847" i="10"/>
  <c r="AC841" i="10" s="1"/>
  <c r="AD749" i="10"/>
  <c r="AD842" i="10"/>
  <c r="AD844" i="10"/>
  <c r="AD845" i="10" s="1"/>
  <c r="Z888" i="10"/>
  <c r="Z662" i="10"/>
  <c r="AB892" i="10"/>
  <c r="AX44" i="11"/>
  <c r="AK28" i="26"/>
  <c r="AK29" i="26" s="1"/>
  <c r="AK30" i="26" s="1"/>
  <c r="AB897" i="10"/>
  <c r="AB894" i="10"/>
  <c r="AB801" i="10"/>
  <c r="AB865" i="10"/>
  <c r="AB665" i="10"/>
  <c r="AB673" i="10"/>
  <c r="AA898" i="10"/>
  <c r="AC751" i="10"/>
  <c r="AD937" i="10"/>
  <c r="AD938" i="10" s="1"/>
  <c r="AD939" i="10" s="1"/>
  <c r="AD947" i="10" s="1"/>
  <c r="AD926" i="10" s="1"/>
  <c r="AA888" i="10"/>
  <c r="AZ37" i="11"/>
  <c r="AY41" i="11"/>
  <c r="AZ40" i="11"/>
  <c r="AZ36" i="11"/>
  <c r="BA31" i="11"/>
  <c r="BA38" i="11" s="1"/>
  <c r="BA30" i="11"/>
  <c r="AD852" i="10"/>
  <c r="AD853" i="10" s="1"/>
  <c r="AD850" i="10"/>
  <c r="AD868" i="10"/>
  <c r="AD869" i="10" s="1"/>
  <c r="AD860" i="10"/>
  <c r="AD861" i="10" s="1"/>
  <c r="AD858" i="10"/>
  <c r="AD866" i="10"/>
  <c r="AD876" i="10"/>
  <c r="AD877" i="10" s="1"/>
  <c r="AD874" i="10"/>
  <c r="AC863" i="10"/>
  <c r="AC857" i="10" s="1"/>
  <c r="AC871" i="10"/>
  <c r="AC879" i="10"/>
  <c r="AC873" i="10" s="1"/>
  <c r="AC855" i="10"/>
  <c r="AC849" i="10" s="1"/>
  <c r="BA20" i="11"/>
  <c r="BA39" i="11" s="1"/>
  <c r="BA29" i="11"/>
  <c r="BA28" i="11"/>
  <c r="BA24" i="11"/>
  <c r="BA25" i="11"/>
  <c r="AD834" i="10"/>
  <c r="AD836" i="10"/>
  <c r="AD837" i="10" s="1"/>
  <c r="AC839" i="10"/>
  <c r="AC833" i="10" s="1"/>
  <c r="BA22" i="11"/>
  <c r="BA18" i="11"/>
  <c r="BA17" i="11"/>
  <c r="BA15" i="11"/>
  <c r="BA11" i="11"/>
  <c r="BA10" i="11"/>
  <c r="BA8" i="11"/>
  <c r="BA6" i="11"/>
  <c r="AC775" i="10"/>
  <c r="AC769" i="10" s="1"/>
  <c r="AC799" i="10"/>
  <c r="AC793" i="10" s="1"/>
  <c r="AC791" i="10"/>
  <c r="AC785" i="10" s="1"/>
  <c r="AD786" i="10"/>
  <c r="AD788" i="10"/>
  <c r="AD789" i="10" s="1"/>
  <c r="Y482" i="10"/>
  <c r="Y483" i="10" s="1"/>
  <c r="Z480" i="10" s="1"/>
  <c r="AD481" i="10"/>
  <c r="AE478" i="10"/>
  <c r="AC783" i="10"/>
  <c r="AC777" i="10" s="1"/>
  <c r="AC807" i="10"/>
  <c r="AC895" i="10" s="1"/>
  <c r="AC823" i="10"/>
  <c r="AC817" i="10" s="1"/>
  <c r="AC815" i="10"/>
  <c r="AC809" i="10" s="1"/>
  <c r="AC831" i="10"/>
  <c r="AC825" i="10" s="1"/>
  <c r="AC743" i="10"/>
  <c r="AC737" i="10" s="1"/>
  <c r="AD770" i="10"/>
  <c r="AD794" i="10"/>
  <c r="AD754" i="10"/>
  <c r="AD738" i="10"/>
  <c r="AD821" i="10"/>
  <c r="AD818" i="10"/>
  <c r="AD805" i="10"/>
  <c r="AD802" i="10"/>
  <c r="AD676" i="10"/>
  <c r="AD677" i="10" s="1"/>
  <c r="AD829" i="10"/>
  <c r="AD826" i="10"/>
  <c r="AD778" i="10"/>
  <c r="AD810" i="10"/>
  <c r="AD813" i="10"/>
  <c r="AD684" i="10"/>
  <c r="AD685" i="10" s="1"/>
  <c r="AD700" i="10"/>
  <c r="AD701" i="10" s="1"/>
  <c r="AD708" i="10"/>
  <c r="AD709" i="10" s="1"/>
  <c r="AD732" i="10"/>
  <c r="AD764" i="10"/>
  <c r="AD765" i="10" s="1"/>
  <c r="AD804" i="10"/>
  <c r="AD812" i="10"/>
  <c r="AD796" i="10"/>
  <c r="AD797" i="10" s="1"/>
  <c r="AD828" i="10"/>
  <c r="AD716" i="10"/>
  <c r="AD756" i="10"/>
  <c r="AD757" i="10" s="1"/>
  <c r="AD780" i="10"/>
  <c r="AD781" i="10" s="1"/>
  <c r="AD668" i="10"/>
  <c r="AD669" i="10" s="1"/>
  <c r="AD740" i="10"/>
  <c r="AD741" i="10" s="1"/>
  <c r="AD692" i="10"/>
  <c r="AD820" i="10"/>
  <c r="AD748" i="10"/>
  <c r="AD724" i="10"/>
  <c r="AD772" i="10"/>
  <c r="AD773" i="10" s="1"/>
  <c r="AC759" i="10"/>
  <c r="AC753" i="10" s="1"/>
  <c r="BB2" i="11"/>
  <c r="BA12" i="11"/>
  <c r="BA3" i="11"/>
  <c r="AC671" i="10"/>
  <c r="AD666" i="10"/>
  <c r="AE628" i="10"/>
  <c r="AC632" i="10"/>
  <c r="AC633" i="10" s="1"/>
  <c r="AD630" i="10" s="1"/>
  <c r="AD631" i="10"/>
  <c r="Z602" i="10"/>
  <c r="Z603" i="10" s="1"/>
  <c r="AA600" i="10" s="1"/>
  <c r="AE568" i="10"/>
  <c r="AE598" i="10"/>
  <c r="AD612" i="10"/>
  <c r="AD613" i="10" s="1"/>
  <c r="AD601" i="10"/>
  <c r="AC572" i="10"/>
  <c r="AC573" i="10" s="1"/>
  <c r="AD570" i="10" s="1"/>
  <c r="AD571" i="10"/>
  <c r="AB542" i="10"/>
  <c r="AB543" i="10" s="1"/>
  <c r="AC540" i="10" s="1"/>
  <c r="AE508" i="10"/>
  <c r="AE538" i="10"/>
  <c r="AD552" i="10"/>
  <c r="AD553" i="10" s="1"/>
  <c r="AD541" i="10"/>
  <c r="AC512" i="10"/>
  <c r="AC513" i="10" s="1"/>
  <c r="AD510" i="10" s="1"/>
  <c r="AD511" i="10"/>
  <c r="AC452" i="10"/>
  <c r="AC453" i="10" s="1"/>
  <c r="AD450" i="10" s="1"/>
  <c r="AE418" i="10"/>
  <c r="AE448" i="10"/>
  <c r="AD451" i="10"/>
  <c r="AA422" i="10"/>
  <c r="AA423" i="10" s="1"/>
  <c r="AB420" i="10" s="1"/>
  <c r="AD421" i="10"/>
  <c r="AC703" i="10"/>
  <c r="AC697" i="10" s="1"/>
  <c r="AC767" i="10"/>
  <c r="AC761" i="10" s="1"/>
  <c r="AC679" i="10"/>
  <c r="AC719" i="10"/>
  <c r="AC713" i="10" s="1"/>
  <c r="AC727" i="10"/>
  <c r="AC721" i="10" s="1"/>
  <c r="AC735" i="10"/>
  <c r="AC729" i="10" s="1"/>
  <c r="AC687" i="10"/>
  <c r="AC681" i="10" s="1"/>
  <c r="AC711" i="10"/>
  <c r="AC705" i="10" s="1"/>
  <c r="AD762" i="10"/>
  <c r="AD733" i="10"/>
  <c r="AD725" i="10"/>
  <c r="AD730" i="10"/>
  <c r="AD746" i="10"/>
  <c r="AD745" i="10" s="1"/>
  <c r="AD722" i="10"/>
  <c r="AD714" i="10"/>
  <c r="AD706" i="10"/>
  <c r="AD698" i="10"/>
  <c r="AD717" i="10"/>
  <c r="AD693" i="10"/>
  <c r="AD682" i="10"/>
  <c r="AD674" i="10"/>
  <c r="AD690" i="10"/>
  <c r="AC695" i="10"/>
  <c r="AC689" i="10" s="1"/>
  <c r="AC152" i="10"/>
  <c r="AC153" i="10" s="1"/>
  <c r="AD150" i="10" s="1"/>
  <c r="AC122" i="10"/>
  <c r="AC123" i="10" s="1"/>
  <c r="AD120" i="10" s="1"/>
  <c r="AD181" i="10"/>
  <c r="AD391" i="10"/>
  <c r="AD361" i="10"/>
  <c r="AD331" i="10"/>
  <c r="AD301" i="10"/>
  <c r="AD241" i="10"/>
  <c r="AD271" i="10"/>
  <c r="AD211" i="10"/>
  <c r="AC32" i="10"/>
  <c r="AC33" i="10" s="1"/>
  <c r="AE388" i="10"/>
  <c r="AE358" i="10"/>
  <c r="AE328" i="10"/>
  <c r="AE298" i="10"/>
  <c r="AE268" i="10"/>
  <c r="AE178" i="10"/>
  <c r="AE238" i="10"/>
  <c r="AE208" i="10"/>
  <c r="AB392" i="10"/>
  <c r="AB393" i="10" s="1"/>
  <c r="AC390" i="10" s="1"/>
  <c r="AC362" i="10"/>
  <c r="AC363" i="10" s="1"/>
  <c r="AD360" i="10" s="1"/>
  <c r="AC332" i="10"/>
  <c r="AC333" i="10" s="1"/>
  <c r="AD330" i="10" s="1"/>
  <c r="AC302" i="10"/>
  <c r="AC303" i="10" s="1"/>
  <c r="AD300" i="10" s="1"/>
  <c r="AC272" i="10"/>
  <c r="AC273" i="10" s="1"/>
  <c r="AD270" i="10" s="1"/>
  <c r="AC242" i="10"/>
  <c r="AC243" i="10" s="1"/>
  <c r="AD240" i="10" s="1"/>
  <c r="AC212" i="10"/>
  <c r="AC213" i="10" s="1"/>
  <c r="AD210" i="10" s="1"/>
  <c r="AC182" i="10"/>
  <c r="AC183" i="10" s="1"/>
  <c r="AD180" i="10" s="1"/>
  <c r="AD151" i="10"/>
  <c r="AE58" i="10"/>
  <c r="AE148" i="10"/>
  <c r="AD61" i="10"/>
  <c r="AD60" i="10"/>
  <c r="AC62" i="10"/>
  <c r="AC63" i="10" s="1"/>
  <c r="AD121" i="10"/>
  <c r="AD91" i="10"/>
  <c r="AE118" i="10"/>
  <c r="AE88" i="10"/>
  <c r="AE28" i="10"/>
  <c r="AD31" i="10"/>
  <c r="AF21" i="10"/>
  <c r="AD30" i="10"/>
  <c r="AE10" i="10"/>
  <c r="BB46" i="11" l="1"/>
  <c r="BB50" i="11"/>
  <c r="BB51" i="11"/>
  <c r="BB49" i="11"/>
  <c r="BB53" i="11" s="1"/>
  <c r="BB56" i="11" s="1"/>
  <c r="BB52" i="11"/>
  <c r="AD847" i="10"/>
  <c r="AD841" i="10" s="1"/>
  <c r="AE749" i="10"/>
  <c r="AE842" i="10"/>
  <c r="AE844" i="10"/>
  <c r="AE845" i="10" s="1"/>
  <c r="AB882" i="10"/>
  <c r="W16" i="26" s="1"/>
  <c r="W17" i="26" s="1"/>
  <c r="W18" i="26" s="1"/>
  <c r="AB898" i="10"/>
  <c r="AA662" i="10"/>
  <c r="AY44" i="11"/>
  <c r="AL28" i="26"/>
  <c r="AL29" i="26" s="1"/>
  <c r="AL30" i="26" s="1"/>
  <c r="AC897" i="10"/>
  <c r="AC894" i="10"/>
  <c r="AC892" i="10"/>
  <c r="AC673" i="10"/>
  <c r="AC801" i="10"/>
  <c r="AC865" i="10"/>
  <c r="AC665" i="10"/>
  <c r="AD751" i="10"/>
  <c r="AE937" i="10"/>
  <c r="AE938" i="10" s="1"/>
  <c r="AE939" i="10" s="1"/>
  <c r="AE947" i="10" s="1"/>
  <c r="AE926" i="10" s="1"/>
  <c r="AB662" i="10"/>
  <c r="AZ41" i="11"/>
  <c r="BA36" i="11"/>
  <c r="BA40" i="11"/>
  <c r="BA37" i="11"/>
  <c r="BB31" i="11"/>
  <c r="BB38" i="11" s="1"/>
  <c r="BB30" i="11"/>
  <c r="AD871" i="10"/>
  <c r="AD879" i="10"/>
  <c r="AD873" i="10" s="1"/>
  <c r="AE850" i="10"/>
  <c r="AE852" i="10"/>
  <c r="AE853" i="10" s="1"/>
  <c r="AE868" i="10"/>
  <c r="AE869" i="10" s="1"/>
  <c r="AE860" i="10"/>
  <c r="AE861" i="10" s="1"/>
  <c r="AE876" i="10"/>
  <c r="AE877" i="10" s="1"/>
  <c r="AE858" i="10"/>
  <c r="AE866" i="10"/>
  <c r="AE874" i="10"/>
  <c r="AD863" i="10"/>
  <c r="AD857" i="10" s="1"/>
  <c r="AD855" i="10"/>
  <c r="AD849" i="10" s="1"/>
  <c r="BB20" i="11"/>
  <c r="BB39" i="11" s="1"/>
  <c r="BB29" i="11"/>
  <c r="BB25" i="11"/>
  <c r="BB28" i="11"/>
  <c r="BB24" i="11"/>
  <c r="AD839" i="10"/>
  <c r="AD833" i="10" s="1"/>
  <c r="AE834" i="10"/>
  <c r="AE836" i="10"/>
  <c r="AE837" i="10" s="1"/>
  <c r="AD759" i="10"/>
  <c r="AD753" i="10" s="1"/>
  <c r="AD823" i="10"/>
  <c r="AD817" i="10" s="1"/>
  <c r="BB22" i="11"/>
  <c r="BB18" i="11"/>
  <c r="BB17" i="11"/>
  <c r="BB15" i="11"/>
  <c r="BB11" i="11"/>
  <c r="BB10" i="11"/>
  <c r="BB8" i="11"/>
  <c r="BB6" i="11"/>
  <c r="AD775" i="10"/>
  <c r="AD769" i="10" s="1"/>
  <c r="AD791" i="10"/>
  <c r="AD785" i="10" s="1"/>
  <c r="AE786" i="10"/>
  <c r="AE788" i="10"/>
  <c r="AE789" i="10" s="1"/>
  <c r="Z482" i="10"/>
  <c r="Z483" i="10" s="1"/>
  <c r="AA480" i="10" s="1"/>
  <c r="AF478" i="10"/>
  <c r="AE481" i="10"/>
  <c r="AD783" i="10"/>
  <c r="AD777" i="10" s="1"/>
  <c r="AD831" i="10"/>
  <c r="AD825" i="10" s="1"/>
  <c r="AD799" i="10"/>
  <c r="AD793" i="10" s="1"/>
  <c r="AD815" i="10"/>
  <c r="AD809" i="10" s="1"/>
  <c r="AE754" i="10"/>
  <c r="AE770" i="10"/>
  <c r="AE738" i="10"/>
  <c r="AE818" i="10"/>
  <c r="AE802" i="10"/>
  <c r="AE821" i="10"/>
  <c r="AE676" i="10"/>
  <c r="AE677" i="10" s="1"/>
  <c r="AE826" i="10"/>
  <c r="AE778" i="10"/>
  <c r="AE829" i="10"/>
  <c r="AE810" i="10"/>
  <c r="AE700" i="10"/>
  <c r="AE701" i="10" s="1"/>
  <c r="AE684" i="10"/>
  <c r="AE685" i="10" s="1"/>
  <c r="AE813" i="10"/>
  <c r="AE708" i="10"/>
  <c r="AE732" i="10"/>
  <c r="AE764" i="10"/>
  <c r="AE804" i="10"/>
  <c r="AE805" i="10" s="1"/>
  <c r="AE794" i="10"/>
  <c r="AE812" i="10"/>
  <c r="AE796" i="10"/>
  <c r="AE797" i="10" s="1"/>
  <c r="AE668" i="10"/>
  <c r="AE669" i="10" s="1"/>
  <c r="AE828" i="10"/>
  <c r="AE748" i="10"/>
  <c r="AE780" i="10"/>
  <c r="AE781" i="10" s="1"/>
  <c r="AE740" i="10"/>
  <c r="AE741" i="10" s="1"/>
  <c r="AE692" i="10"/>
  <c r="AE693" i="10" s="1"/>
  <c r="AE716" i="10"/>
  <c r="AE724" i="10"/>
  <c r="AE772" i="10"/>
  <c r="AE773" i="10" s="1"/>
  <c r="AE820" i="10"/>
  <c r="AE756" i="10"/>
  <c r="AE757" i="10" s="1"/>
  <c r="AD743" i="10"/>
  <c r="AD737" i="10" s="1"/>
  <c r="AD807" i="10"/>
  <c r="AD895" i="10" s="1"/>
  <c r="BC2" i="11"/>
  <c r="BB12" i="11"/>
  <c r="BB3" i="11"/>
  <c r="AD767" i="10"/>
  <c r="AD761" i="10" s="1"/>
  <c r="AE666" i="10"/>
  <c r="AD671" i="10"/>
  <c r="AF628" i="10"/>
  <c r="AE631" i="10"/>
  <c r="AD632" i="10"/>
  <c r="AD633" i="10" s="1"/>
  <c r="AE630" i="10" s="1"/>
  <c r="AA602" i="10"/>
  <c r="AA603" i="10" s="1"/>
  <c r="AB600" i="10" s="1"/>
  <c r="AF568" i="10"/>
  <c r="AF598" i="10"/>
  <c r="AE612" i="10"/>
  <c r="AE613" i="10" s="1"/>
  <c r="AE601" i="10"/>
  <c r="AD572" i="10"/>
  <c r="AD573" i="10" s="1"/>
  <c r="AE570" i="10" s="1"/>
  <c r="AE571" i="10"/>
  <c r="AC542" i="10"/>
  <c r="AC543" i="10" s="1"/>
  <c r="AD540" i="10" s="1"/>
  <c r="AE541" i="10"/>
  <c r="AF508" i="10"/>
  <c r="AF538" i="10"/>
  <c r="AD512" i="10"/>
  <c r="AD513" i="10" s="1"/>
  <c r="AE510" i="10" s="1"/>
  <c r="AE511" i="10"/>
  <c r="AD452" i="10"/>
  <c r="AD453" i="10" s="1"/>
  <c r="AE450" i="10" s="1"/>
  <c r="AF418" i="10"/>
  <c r="AF448" i="10"/>
  <c r="AE451" i="10"/>
  <c r="AB422" i="10"/>
  <c r="AB423" i="10" s="1"/>
  <c r="AC420" i="10" s="1"/>
  <c r="AC422" i="10" s="1"/>
  <c r="AC423" i="10" s="1"/>
  <c r="AD420" i="10" s="1"/>
  <c r="AD422" i="10" s="1"/>
  <c r="AD423" i="10" s="1"/>
  <c r="AE420" i="10" s="1"/>
  <c r="AE421" i="10"/>
  <c r="AD679" i="10"/>
  <c r="AD687" i="10"/>
  <c r="AD681" i="10" s="1"/>
  <c r="AD735" i="10"/>
  <c r="AD729" i="10" s="1"/>
  <c r="AD695" i="10"/>
  <c r="AD689" i="10" s="1"/>
  <c r="AD711" i="10"/>
  <c r="AD705" i="10" s="1"/>
  <c r="AD727" i="10"/>
  <c r="AD721" i="10" s="1"/>
  <c r="AE765" i="10"/>
  <c r="AE762" i="10"/>
  <c r="AE733" i="10"/>
  <c r="AE725" i="10"/>
  <c r="AE730" i="10"/>
  <c r="AE722" i="10"/>
  <c r="AE746" i="10"/>
  <c r="AE745" i="10" s="1"/>
  <c r="AE717" i="10"/>
  <c r="AE709" i="10"/>
  <c r="AE714" i="10"/>
  <c r="AE706" i="10"/>
  <c r="AE698" i="10"/>
  <c r="AE682" i="10"/>
  <c r="AE690" i="10"/>
  <c r="AE674" i="10"/>
  <c r="AD719" i="10"/>
  <c r="AD713" i="10" s="1"/>
  <c r="AD703" i="10"/>
  <c r="AD697" i="10" s="1"/>
  <c r="AF358" i="10"/>
  <c r="AF388" i="10"/>
  <c r="AF328" i="10"/>
  <c r="AF298" i="10"/>
  <c r="AF268" i="10"/>
  <c r="AF238" i="10"/>
  <c r="AF178" i="10"/>
  <c r="AF208" i="10"/>
  <c r="AE181" i="10"/>
  <c r="AE361" i="10"/>
  <c r="AE391" i="10"/>
  <c r="AE301" i="10"/>
  <c r="AE331" i="10"/>
  <c r="AE241" i="10"/>
  <c r="AE271" i="10"/>
  <c r="AE211" i="10"/>
  <c r="AC392" i="10"/>
  <c r="AC393" i="10" s="1"/>
  <c r="AD390" i="10" s="1"/>
  <c r="AD362" i="10"/>
  <c r="AD363" i="10" s="1"/>
  <c r="AE360" i="10" s="1"/>
  <c r="AD332" i="10"/>
  <c r="AD333" i="10" s="1"/>
  <c r="AE330" i="10" s="1"/>
  <c r="AD302" i="10"/>
  <c r="AD303" i="10" s="1"/>
  <c r="AE300" i="10" s="1"/>
  <c r="AD272" i="10"/>
  <c r="AD273" i="10" s="1"/>
  <c r="AE270" i="10" s="1"/>
  <c r="AD242" i="10"/>
  <c r="AD243" i="10" s="1"/>
  <c r="AE240" i="10" s="1"/>
  <c r="AD212" i="10"/>
  <c r="AD213" i="10" s="1"/>
  <c r="AE210" i="10" s="1"/>
  <c r="AD182" i="10"/>
  <c r="AD183" i="10" s="1"/>
  <c r="AE180" i="10" s="1"/>
  <c r="AE151" i="10"/>
  <c r="AF58" i="10"/>
  <c r="AF148" i="10"/>
  <c r="AD122" i="10"/>
  <c r="AD123" i="10" s="1"/>
  <c r="AE120" i="10" s="1"/>
  <c r="AD152" i="10"/>
  <c r="AD153" i="10" s="1"/>
  <c r="AE150" i="10" s="1"/>
  <c r="AE60" i="10"/>
  <c r="AE61" i="10"/>
  <c r="AD32" i="10"/>
  <c r="AD33" i="10" s="1"/>
  <c r="AD62" i="10"/>
  <c r="AD63" i="10" s="1"/>
  <c r="AE121" i="10"/>
  <c r="AE91" i="10"/>
  <c r="AF118" i="10"/>
  <c r="AF88" i="10"/>
  <c r="AF28" i="10"/>
  <c r="AE31" i="10"/>
  <c r="AE30" i="10"/>
  <c r="AF10" i="10"/>
  <c r="AG21" i="10"/>
  <c r="BC46" i="11" l="1"/>
  <c r="BC51" i="11"/>
  <c r="BC52" i="11"/>
  <c r="BC49" i="11"/>
  <c r="BC50" i="11"/>
  <c r="AC882" i="10"/>
  <c r="X16" i="26" s="1"/>
  <c r="X17" i="26" s="1"/>
  <c r="X18" i="26" s="1"/>
  <c r="AF749" i="10"/>
  <c r="AF842" i="10"/>
  <c r="AF844" i="10"/>
  <c r="AF845" i="10" s="1"/>
  <c r="AE847" i="10"/>
  <c r="AE841" i="10" s="1"/>
  <c r="AB888" i="10"/>
  <c r="AD897" i="10"/>
  <c r="AD892" i="10"/>
  <c r="AZ44" i="11"/>
  <c r="AM28" i="26"/>
  <c r="AM29" i="26" s="1"/>
  <c r="AM30" i="26" s="1"/>
  <c r="AD894" i="10"/>
  <c r="AD665" i="10"/>
  <c r="AD673" i="10"/>
  <c r="AD865" i="10"/>
  <c r="AD801" i="10"/>
  <c r="AC898" i="10"/>
  <c r="AE751" i="10"/>
  <c r="AF937" i="10"/>
  <c r="AF938" i="10" s="1"/>
  <c r="AF939" i="10" s="1"/>
  <c r="AF947" i="10" s="1"/>
  <c r="AF926" i="10" s="1"/>
  <c r="BB40" i="11"/>
  <c r="BB37" i="11"/>
  <c r="BA41" i="11"/>
  <c r="BB36" i="11"/>
  <c r="BC31" i="11"/>
  <c r="BC38" i="11" s="1"/>
  <c r="BC30" i="11"/>
  <c r="AE863" i="10"/>
  <c r="AE857" i="10" s="1"/>
  <c r="AE879" i="10"/>
  <c r="AE873" i="10" s="1"/>
  <c r="AE855" i="10"/>
  <c r="AE849" i="10" s="1"/>
  <c r="AE871" i="10"/>
  <c r="AF850" i="10"/>
  <c r="AF858" i="10"/>
  <c r="AF868" i="10"/>
  <c r="AF869" i="10" s="1"/>
  <c r="AF876" i="10"/>
  <c r="AF877" i="10" s="1"/>
  <c r="AF860" i="10"/>
  <c r="AF861" i="10" s="1"/>
  <c r="AF852" i="10"/>
  <c r="AF853" i="10" s="1"/>
  <c r="AF866" i="10"/>
  <c r="AF874" i="10"/>
  <c r="BC20" i="11"/>
  <c r="BC39" i="11" s="1"/>
  <c r="BC29" i="11"/>
  <c r="BC28" i="11"/>
  <c r="BC24" i="11"/>
  <c r="BC25" i="11"/>
  <c r="AE839" i="10"/>
  <c r="AE833" i="10" s="1"/>
  <c r="AF834" i="10"/>
  <c r="AF836" i="10"/>
  <c r="AF837" i="10" s="1"/>
  <c r="BC22" i="11"/>
  <c r="BC18" i="11"/>
  <c r="BC17" i="11"/>
  <c r="AE759" i="10"/>
  <c r="AE753" i="10" s="1"/>
  <c r="BC15" i="11"/>
  <c r="BC11" i="11"/>
  <c r="BC10" i="11"/>
  <c r="BC8" i="11"/>
  <c r="BC6" i="11"/>
  <c r="AF786" i="10"/>
  <c r="AF788" i="10"/>
  <c r="AF789" i="10" s="1"/>
  <c r="AE791" i="10"/>
  <c r="AE785" i="10" s="1"/>
  <c r="AE783" i="10"/>
  <c r="AE777" i="10" s="1"/>
  <c r="AA482" i="10"/>
  <c r="AA483" i="10" s="1"/>
  <c r="AB480" i="10" s="1"/>
  <c r="AF481" i="10"/>
  <c r="AG478" i="10"/>
  <c r="AE743" i="10"/>
  <c r="AE737" i="10" s="1"/>
  <c r="AE799" i="10"/>
  <c r="AE793" i="10" s="1"/>
  <c r="AE815" i="10"/>
  <c r="AE809" i="10" s="1"/>
  <c r="AE831" i="10"/>
  <c r="AE825" i="10" s="1"/>
  <c r="AE775" i="10"/>
  <c r="AE769" i="10" s="1"/>
  <c r="AF794" i="10"/>
  <c r="AF770" i="10"/>
  <c r="AF738" i="10"/>
  <c r="AF754" i="10"/>
  <c r="AF818" i="10"/>
  <c r="AF676" i="10"/>
  <c r="AF677" i="10" s="1"/>
  <c r="AF778" i="10"/>
  <c r="AF826" i="10"/>
  <c r="AF802" i="10"/>
  <c r="AF829" i="10"/>
  <c r="AF684" i="10"/>
  <c r="AF685" i="10" s="1"/>
  <c r="AF700" i="10"/>
  <c r="AF701" i="10" s="1"/>
  <c r="AF708" i="10"/>
  <c r="AF732" i="10"/>
  <c r="AF764" i="10"/>
  <c r="AF765" i="10" s="1"/>
  <c r="AF804" i="10"/>
  <c r="AF805" i="10" s="1"/>
  <c r="AF812" i="10"/>
  <c r="AF813" i="10" s="1"/>
  <c r="AF810" i="10"/>
  <c r="AF796" i="10"/>
  <c r="AF797" i="10" s="1"/>
  <c r="AF692" i="10"/>
  <c r="AF693" i="10" s="1"/>
  <c r="AF724" i="10"/>
  <c r="AF828" i="10"/>
  <c r="AF668" i="10"/>
  <c r="AF669" i="10" s="1"/>
  <c r="AF772" i="10"/>
  <c r="AF773" i="10" s="1"/>
  <c r="AF820" i="10"/>
  <c r="AF821" i="10" s="1"/>
  <c r="AF780" i="10"/>
  <c r="AF781" i="10" s="1"/>
  <c r="AF740" i="10"/>
  <c r="AF741" i="10" s="1"/>
  <c r="AF756" i="10"/>
  <c r="AF757" i="10" s="1"/>
  <c r="AF716" i="10"/>
  <c r="AF717" i="10" s="1"/>
  <c r="AF748" i="10"/>
  <c r="AE807" i="10"/>
  <c r="AE895" i="10" s="1"/>
  <c r="AE823" i="10"/>
  <c r="AE817" i="10" s="1"/>
  <c r="BD2" i="11"/>
  <c r="BC12" i="11"/>
  <c r="BC3" i="11"/>
  <c r="AE679" i="10"/>
  <c r="AE767" i="10"/>
  <c r="AE761" i="10" s="1"/>
  <c r="AE695" i="10"/>
  <c r="AE689" i="10" s="1"/>
  <c r="AF666" i="10"/>
  <c r="AE671" i="10"/>
  <c r="AE152" i="10"/>
  <c r="AE153" i="10" s="1"/>
  <c r="AF150" i="10" s="1"/>
  <c r="AG628" i="10"/>
  <c r="AE632" i="10"/>
  <c r="AE633" i="10" s="1"/>
  <c r="AF630" i="10" s="1"/>
  <c r="AF631" i="10"/>
  <c r="AB602" i="10"/>
  <c r="AB603" i="10" s="1"/>
  <c r="AC600" i="10" s="1"/>
  <c r="AF601" i="10"/>
  <c r="AG568" i="10"/>
  <c r="AG598" i="10"/>
  <c r="AE572" i="10"/>
  <c r="AE573" i="10" s="1"/>
  <c r="AF570" i="10" s="1"/>
  <c r="AF571" i="10"/>
  <c r="AD542" i="10"/>
  <c r="AD543" i="10" s="1"/>
  <c r="AE540" i="10" s="1"/>
  <c r="AF541" i="10"/>
  <c r="AG508" i="10"/>
  <c r="AG538" i="10"/>
  <c r="AE512" i="10"/>
  <c r="AE513" i="10" s="1"/>
  <c r="AF510" i="10" s="1"/>
  <c r="AF511" i="10"/>
  <c r="AE452" i="10"/>
  <c r="AE453" i="10" s="1"/>
  <c r="AF450" i="10" s="1"/>
  <c r="AF451" i="10"/>
  <c r="AG418" i="10"/>
  <c r="AG448" i="10"/>
  <c r="AF421" i="10"/>
  <c r="AE422" i="10"/>
  <c r="AE423" i="10" s="1"/>
  <c r="AF420" i="10" s="1"/>
  <c r="AE735" i="10"/>
  <c r="AE729" i="10" s="1"/>
  <c r="AE711" i="10"/>
  <c r="AE705" i="10" s="1"/>
  <c r="AE727" i="10"/>
  <c r="AE721" i="10" s="1"/>
  <c r="AE703" i="10"/>
  <c r="AE697" i="10" s="1"/>
  <c r="AE719" i="10"/>
  <c r="AE713" i="10" s="1"/>
  <c r="AF762" i="10"/>
  <c r="AF730" i="10"/>
  <c r="AF722" i="10"/>
  <c r="AF746" i="10"/>
  <c r="AF745" i="10" s="1"/>
  <c r="AF733" i="10"/>
  <c r="AF725" i="10"/>
  <c r="AF709" i="10"/>
  <c r="AF714" i="10"/>
  <c r="AF706" i="10"/>
  <c r="AF682" i="10"/>
  <c r="AF674" i="10"/>
  <c r="AF690" i="10"/>
  <c r="AF698" i="10"/>
  <c r="AE687" i="10"/>
  <c r="AE681" i="10" s="1"/>
  <c r="AG388" i="10"/>
  <c r="AG358" i="10"/>
  <c r="AG298" i="10"/>
  <c r="AG328" i="10"/>
  <c r="AG268" i="10"/>
  <c r="AG238" i="10"/>
  <c r="AG208" i="10"/>
  <c r="AG178" i="10"/>
  <c r="AF361" i="10"/>
  <c r="AF391" i="10"/>
  <c r="AF301" i="10"/>
  <c r="AF331" i="10"/>
  <c r="AF241" i="10"/>
  <c r="AF271" i="10"/>
  <c r="AF211" i="10"/>
  <c r="AF181" i="10"/>
  <c r="AD392" i="10"/>
  <c r="AD393" i="10" s="1"/>
  <c r="AE390" i="10" s="1"/>
  <c r="AE362" i="10"/>
  <c r="AE363" i="10" s="1"/>
  <c r="AF360" i="10" s="1"/>
  <c r="AE332" i="10"/>
  <c r="AE333" i="10" s="1"/>
  <c r="AF330" i="10" s="1"/>
  <c r="AE302" i="10"/>
  <c r="AE303" i="10" s="1"/>
  <c r="AF300" i="10" s="1"/>
  <c r="AE272" i="10"/>
  <c r="AE273" i="10" s="1"/>
  <c r="AF270" i="10" s="1"/>
  <c r="AE242" i="10"/>
  <c r="AE243" i="10" s="1"/>
  <c r="AF240" i="10" s="1"/>
  <c r="AE212" i="10"/>
  <c r="AE213" i="10" s="1"/>
  <c r="AF210" i="10" s="1"/>
  <c r="AE182" i="10"/>
  <c r="AE183" i="10" s="1"/>
  <c r="AG58" i="10"/>
  <c r="AG148" i="10"/>
  <c r="AF151" i="10"/>
  <c r="AE32" i="10"/>
  <c r="AE33" i="10" s="1"/>
  <c r="AE122" i="10"/>
  <c r="AE123" i="10" s="1"/>
  <c r="AF120" i="10" s="1"/>
  <c r="AF60" i="10"/>
  <c r="AF61" i="10"/>
  <c r="AE62" i="10"/>
  <c r="AE63" i="10" s="1"/>
  <c r="AF121" i="10"/>
  <c r="AF91" i="10"/>
  <c r="AG28" i="10"/>
  <c r="AG118" i="10"/>
  <c r="AG88" i="10"/>
  <c r="AF31" i="10"/>
  <c r="AH21" i="10"/>
  <c r="AF30" i="10"/>
  <c r="AG10" i="10"/>
  <c r="BC53" i="11" l="1"/>
  <c r="BC56" i="11" s="1"/>
  <c r="BD46" i="11"/>
  <c r="BD52" i="11"/>
  <c r="BD49" i="11"/>
  <c r="BD50" i="11"/>
  <c r="BD51" i="11"/>
  <c r="AC662" i="10"/>
  <c r="AC888" i="10"/>
  <c r="AF847" i="10"/>
  <c r="AF841" i="10" s="1"/>
  <c r="AD882" i="10"/>
  <c r="Y16" i="26" s="1"/>
  <c r="Y17" i="26" s="1"/>
  <c r="Y18" i="26" s="1"/>
  <c r="AG749" i="10"/>
  <c r="AG842" i="10"/>
  <c r="AG844" i="10"/>
  <c r="AG845" i="10" s="1"/>
  <c r="AE897" i="10"/>
  <c r="BA44" i="11"/>
  <c r="AN28" i="26"/>
  <c r="AN29" i="26" s="1"/>
  <c r="AN30" i="26" s="1"/>
  <c r="AE894" i="10"/>
  <c r="AE892" i="10"/>
  <c r="AE801" i="10"/>
  <c r="AD898" i="10"/>
  <c r="AE865" i="10"/>
  <c r="AE665" i="10"/>
  <c r="AE673" i="10"/>
  <c r="AF751" i="10"/>
  <c r="AG937" i="10"/>
  <c r="AG938" i="10" s="1"/>
  <c r="AG939" i="10" s="1"/>
  <c r="AG947" i="10" s="1"/>
  <c r="AG926" i="10" s="1"/>
  <c r="AF871" i="10"/>
  <c r="BB41" i="11"/>
  <c r="BC36" i="11"/>
  <c r="BC40" i="11"/>
  <c r="BC37" i="11"/>
  <c r="BD31" i="11"/>
  <c r="BD38" i="11" s="1"/>
  <c r="BD30" i="11"/>
  <c r="AF855" i="10"/>
  <c r="AF849" i="10" s="1"/>
  <c r="AF863" i="10"/>
  <c r="AF857" i="10" s="1"/>
  <c r="AG850" i="10"/>
  <c r="AG858" i="10"/>
  <c r="AG866" i="10"/>
  <c r="AG876" i="10"/>
  <c r="AG877" i="10" s="1"/>
  <c r="AG852" i="10"/>
  <c r="AG853" i="10" s="1"/>
  <c r="AG855" i="10" s="1"/>
  <c r="AG849" i="10" s="1"/>
  <c r="AG874" i="10"/>
  <c r="AG860" i="10"/>
  <c r="AG861" i="10" s="1"/>
  <c r="AG868" i="10"/>
  <c r="AG869" i="10" s="1"/>
  <c r="AF879" i="10"/>
  <c r="AF873" i="10" s="1"/>
  <c r="BD20" i="11"/>
  <c r="BD39" i="11" s="1"/>
  <c r="BD29" i="11"/>
  <c r="BD28" i="11"/>
  <c r="BD24" i="11"/>
  <c r="BD25" i="11"/>
  <c r="AG834" i="10"/>
  <c r="AG836" i="10"/>
  <c r="AG837" i="10" s="1"/>
  <c r="AF839" i="10"/>
  <c r="AF833" i="10" s="1"/>
  <c r="BD22" i="11"/>
  <c r="BD18" i="11"/>
  <c r="BD17" i="11"/>
  <c r="BD8" i="11"/>
  <c r="BD6" i="11"/>
  <c r="BD15" i="11"/>
  <c r="BD11" i="11"/>
  <c r="BD10" i="11"/>
  <c r="AG786" i="10"/>
  <c r="AG788" i="10"/>
  <c r="AG789" i="10" s="1"/>
  <c r="AF791" i="10"/>
  <c r="AF785" i="10" s="1"/>
  <c r="AB482" i="10"/>
  <c r="AB483" i="10" s="1"/>
  <c r="AC480" i="10" s="1"/>
  <c r="AH478" i="10"/>
  <c r="AG481" i="10"/>
  <c r="AF775" i="10"/>
  <c r="AF769" i="10" s="1"/>
  <c r="AF743" i="10"/>
  <c r="AF737" i="10" s="1"/>
  <c r="AF783" i="10"/>
  <c r="AF777" i="10" s="1"/>
  <c r="AF799" i="10"/>
  <c r="AF793" i="10" s="1"/>
  <c r="AF831" i="10"/>
  <c r="AF825" i="10" s="1"/>
  <c r="AF823" i="10"/>
  <c r="AF817" i="10" s="1"/>
  <c r="AF759" i="10"/>
  <c r="AF753" i="10" s="1"/>
  <c r="AG754" i="10"/>
  <c r="AG770" i="10"/>
  <c r="AG794" i="10"/>
  <c r="AG738" i="10"/>
  <c r="AG802" i="10"/>
  <c r="AG676" i="10"/>
  <c r="AG677" i="10" s="1"/>
  <c r="AG826" i="10"/>
  <c r="AG818" i="10"/>
  <c r="AG778" i="10"/>
  <c r="AG684" i="10"/>
  <c r="AG685" i="10" s="1"/>
  <c r="AG810" i="10"/>
  <c r="AG700" i="10"/>
  <c r="AG701" i="10" s="1"/>
  <c r="AG708" i="10"/>
  <c r="AG732" i="10"/>
  <c r="AG733" i="10" s="1"/>
  <c r="AG764" i="10"/>
  <c r="AG804" i="10"/>
  <c r="AG805" i="10" s="1"/>
  <c r="AG812" i="10"/>
  <c r="AG813" i="10" s="1"/>
  <c r="AG772" i="10"/>
  <c r="AG773" i="10" s="1"/>
  <c r="AG668" i="10"/>
  <c r="AG669" i="10" s="1"/>
  <c r="AG820" i="10"/>
  <c r="AG821" i="10" s="1"/>
  <c r="AG724" i="10"/>
  <c r="AG725" i="10" s="1"/>
  <c r="AG796" i="10"/>
  <c r="AG797" i="10" s="1"/>
  <c r="AG780" i="10"/>
  <c r="AG781" i="10" s="1"/>
  <c r="AG756" i="10"/>
  <c r="AG757" i="10" s="1"/>
  <c r="AG748" i="10"/>
  <c r="AG716" i="10"/>
  <c r="AG717" i="10" s="1"/>
  <c r="AG740" i="10"/>
  <c r="AG741" i="10" s="1"/>
  <c r="AG828" i="10"/>
  <c r="AG829" i="10" s="1"/>
  <c r="AG692" i="10"/>
  <c r="AG693" i="10" s="1"/>
  <c r="AF815" i="10"/>
  <c r="AF809" i="10" s="1"/>
  <c r="AF807" i="10"/>
  <c r="AF895" i="10" s="1"/>
  <c r="BE2" i="11"/>
  <c r="BD12" i="11"/>
  <c r="BD3" i="11"/>
  <c r="AG666" i="10"/>
  <c r="AF671" i="10"/>
  <c r="AH628" i="10"/>
  <c r="AF632" i="10"/>
  <c r="AF633" i="10" s="1"/>
  <c r="AG630" i="10" s="1"/>
  <c r="AG631" i="10"/>
  <c r="AC602" i="10"/>
  <c r="AC603" i="10" s="1"/>
  <c r="AD600" i="10" s="1"/>
  <c r="AG601" i="10"/>
  <c r="AH568" i="10"/>
  <c r="AH598" i="10"/>
  <c r="AF572" i="10"/>
  <c r="AF573" i="10" s="1"/>
  <c r="AG570" i="10" s="1"/>
  <c r="AG571" i="10"/>
  <c r="AE542" i="10"/>
  <c r="AE543" i="10" s="1"/>
  <c r="AF540" i="10" s="1"/>
  <c r="AF542" i="10" s="1"/>
  <c r="AF543" i="10" s="1"/>
  <c r="AG540" i="10" s="1"/>
  <c r="AG541" i="10"/>
  <c r="AH508" i="10"/>
  <c r="AH538" i="10"/>
  <c r="AF512" i="10"/>
  <c r="AF513" i="10" s="1"/>
  <c r="AG510" i="10" s="1"/>
  <c r="AG511" i="10"/>
  <c r="AG451" i="10"/>
  <c r="AF452" i="10"/>
  <c r="AF453" i="10" s="1"/>
  <c r="AG450" i="10" s="1"/>
  <c r="AH418" i="10"/>
  <c r="AH448" i="10"/>
  <c r="AF422" i="10"/>
  <c r="AF423" i="10" s="1"/>
  <c r="AG420" i="10" s="1"/>
  <c r="AG421" i="10"/>
  <c r="AF703" i="10"/>
  <c r="AF697" i="10" s="1"/>
  <c r="AF719" i="10"/>
  <c r="AF713" i="10" s="1"/>
  <c r="AF152" i="10"/>
  <c r="AF153" i="10" s="1"/>
  <c r="AG762" i="10"/>
  <c r="AG765" i="10"/>
  <c r="AG746" i="10"/>
  <c r="AG745" i="10" s="1"/>
  <c r="AG730" i="10"/>
  <c r="AG722" i="10"/>
  <c r="AG709" i="10"/>
  <c r="AG714" i="10"/>
  <c r="AG706" i="10"/>
  <c r="AG698" i="10"/>
  <c r="AG690" i="10"/>
  <c r="AG682" i="10"/>
  <c r="AG674" i="10"/>
  <c r="AF695" i="10"/>
  <c r="AF689" i="10" s="1"/>
  <c r="AF711" i="10"/>
  <c r="AF705" i="10" s="1"/>
  <c r="AF679" i="10"/>
  <c r="AF687" i="10"/>
  <c r="AF681" i="10" s="1"/>
  <c r="AF727" i="10"/>
  <c r="AF721" i="10" s="1"/>
  <c r="AF767" i="10"/>
  <c r="AF761" i="10" s="1"/>
  <c r="AF735" i="10"/>
  <c r="AF729" i="10" s="1"/>
  <c r="AF122" i="10"/>
  <c r="AF123" i="10" s="1"/>
  <c r="AG120" i="10" s="1"/>
  <c r="AG361" i="10"/>
  <c r="AG391" i="10"/>
  <c r="AG301" i="10"/>
  <c r="AG331" i="10"/>
  <c r="AG271" i="10"/>
  <c r="AG241" i="10"/>
  <c r="AG211" i="10"/>
  <c r="AG181" i="10"/>
  <c r="AH388" i="10"/>
  <c r="AH358" i="10"/>
  <c r="AH328" i="10"/>
  <c r="AH298" i="10"/>
  <c r="AH268" i="10"/>
  <c r="AH238" i="10"/>
  <c r="AH208" i="10"/>
  <c r="AH178" i="10"/>
  <c r="AE392" i="10"/>
  <c r="AE393" i="10" s="1"/>
  <c r="AF390" i="10" s="1"/>
  <c r="AF362" i="10"/>
  <c r="AF363" i="10" s="1"/>
  <c r="AG360" i="10" s="1"/>
  <c r="AF332" i="10"/>
  <c r="AF333" i="10" s="1"/>
  <c r="AG330" i="10" s="1"/>
  <c r="AF302" i="10"/>
  <c r="AF303" i="10" s="1"/>
  <c r="AG300" i="10" s="1"/>
  <c r="AF272" i="10"/>
  <c r="AF273" i="10" s="1"/>
  <c r="AG270" i="10" s="1"/>
  <c r="AF242" i="10"/>
  <c r="AF243" i="10" s="1"/>
  <c r="AG240" i="10" s="1"/>
  <c r="AF212" i="10"/>
  <c r="AF213" i="10" s="1"/>
  <c r="AG210" i="10" s="1"/>
  <c r="AF180" i="10"/>
  <c r="AF182" i="10" s="1"/>
  <c r="AF183" i="10" s="1"/>
  <c r="AG180" i="10" s="1"/>
  <c r="AG182" i="10" s="1"/>
  <c r="AG183" i="10" s="1"/>
  <c r="AG151" i="10"/>
  <c r="AG150" i="10"/>
  <c r="AH58" i="10"/>
  <c r="AH148" i="10"/>
  <c r="AF32" i="10"/>
  <c r="AF33" i="10" s="1"/>
  <c r="AG60" i="10"/>
  <c r="AG61" i="10"/>
  <c r="AF62" i="10"/>
  <c r="AF63" i="10" s="1"/>
  <c r="AH118" i="10"/>
  <c r="AH88" i="10"/>
  <c r="AH28" i="10"/>
  <c r="AG121" i="10"/>
  <c r="AG91" i="10"/>
  <c r="AG31" i="10"/>
  <c r="AI21" i="10"/>
  <c r="AG30" i="10"/>
  <c r="AH10" i="10"/>
  <c r="BE46" i="11" l="1"/>
  <c r="BE49" i="11"/>
  <c r="BE53" i="11" s="1"/>
  <c r="BE56" i="11" s="1"/>
  <c r="BE50" i="11"/>
  <c r="BE51" i="11"/>
  <c r="BE52" i="11"/>
  <c r="BD53" i="11"/>
  <c r="BD56" i="11" s="1"/>
  <c r="AD888" i="10"/>
  <c r="AE882" i="10"/>
  <c r="Z16" i="26" s="1"/>
  <c r="Z17" i="26" s="1"/>
  <c r="Z18" i="26" s="1"/>
  <c r="AH749" i="10"/>
  <c r="AH842" i="10"/>
  <c r="AH844" i="10"/>
  <c r="AH845" i="10" s="1"/>
  <c r="AG847" i="10"/>
  <c r="AG841" i="10" s="1"/>
  <c r="AD662" i="10"/>
  <c r="AF892" i="10"/>
  <c r="AE898" i="10"/>
  <c r="BB44" i="11"/>
  <c r="AO28" i="26"/>
  <c r="AO29" i="26" s="1"/>
  <c r="AO30" i="26" s="1"/>
  <c r="AF894" i="10"/>
  <c r="AF897" i="10"/>
  <c r="AF673" i="10"/>
  <c r="AF801" i="10"/>
  <c r="AF865" i="10"/>
  <c r="AF665" i="10"/>
  <c r="AG751" i="10"/>
  <c r="AH937" i="10"/>
  <c r="AH938" i="10" s="1"/>
  <c r="AH939" i="10" s="1"/>
  <c r="AH947" i="10" s="1"/>
  <c r="AH926" i="10" s="1"/>
  <c r="BC41" i="11"/>
  <c r="BD36" i="11"/>
  <c r="BD37" i="11"/>
  <c r="BD40" i="11"/>
  <c r="BE31" i="11"/>
  <c r="BE38" i="11" s="1"/>
  <c r="BE30" i="11"/>
  <c r="AG863" i="10"/>
  <c r="AG857" i="10" s="1"/>
  <c r="AG879" i="10"/>
  <c r="AG873" i="10" s="1"/>
  <c r="AH850" i="10"/>
  <c r="AH858" i="10"/>
  <c r="AH866" i="10"/>
  <c r="AH874" i="10"/>
  <c r="AH860" i="10"/>
  <c r="AH861" i="10" s="1"/>
  <c r="AH852" i="10"/>
  <c r="AH853" i="10" s="1"/>
  <c r="AH868" i="10"/>
  <c r="AH869" i="10" s="1"/>
  <c r="AH876" i="10"/>
  <c r="AH877" i="10" s="1"/>
  <c r="AG871" i="10"/>
  <c r="BE20" i="11"/>
  <c r="BE39" i="11" s="1"/>
  <c r="BE29" i="11"/>
  <c r="BE28" i="11"/>
  <c r="BE24" i="11"/>
  <c r="BE25" i="11"/>
  <c r="AH834" i="10"/>
  <c r="AH836" i="10"/>
  <c r="AH837" i="10" s="1"/>
  <c r="AG839" i="10"/>
  <c r="AG833" i="10" s="1"/>
  <c r="BE22" i="11"/>
  <c r="BE18" i="11"/>
  <c r="BE17" i="11"/>
  <c r="BE15" i="11"/>
  <c r="BE11" i="11"/>
  <c r="BE10" i="11"/>
  <c r="BE8" i="11"/>
  <c r="BE6" i="11"/>
  <c r="AG759" i="10"/>
  <c r="AG753" i="10" s="1"/>
  <c r="AH786" i="10"/>
  <c r="AH788" i="10"/>
  <c r="AH789" i="10" s="1"/>
  <c r="AG791" i="10"/>
  <c r="AG785" i="10" s="1"/>
  <c r="AC482" i="10"/>
  <c r="AC483" i="10" s="1"/>
  <c r="AD480" i="10" s="1"/>
  <c r="AI478" i="10"/>
  <c r="AH481" i="10"/>
  <c r="AG775" i="10"/>
  <c r="AG769" i="10" s="1"/>
  <c r="AG799" i="10"/>
  <c r="AG793" i="10" s="1"/>
  <c r="AG743" i="10"/>
  <c r="AG737" i="10" s="1"/>
  <c r="AG783" i="10"/>
  <c r="AG777" i="10" s="1"/>
  <c r="AG831" i="10"/>
  <c r="AG825" i="10" s="1"/>
  <c r="AG823" i="10"/>
  <c r="AG817" i="10" s="1"/>
  <c r="AG815" i="10"/>
  <c r="AG809" i="10" s="1"/>
  <c r="AH754" i="10"/>
  <c r="AH770" i="10"/>
  <c r="AH794" i="10"/>
  <c r="AH738" i="10"/>
  <c r="AH802" i="10"/>
  <c r="AH818" i="10"/>
  <c r="AH676" i="10"/>
  <c r="AH778" i="10"/>
  <c r="AH700" i="10"/>
  <c r="AH701" i="10" s="1"/>
  <c r="AH684" i="10"/>
  <c r="AH685" i="10" s="1"/>
  <c r="AH810" i="10"/>
  <c r="AH708" i="10"/>
  <c r="AH732" i="10"/>
  <c r="AH733" i="10" s="1"/>
  <c r="AH764" i="10"/>
  <c r="AH804" i="10"/>
  <c r="AH805" i="10" s="1"/>
  <c r="AH812" i="10"/>
  <c r="AH813" i="10" s="1"/>
  <c r="AH826" i="10"/>
  <c r="AH772" i="10"/>
  <c r="AH773" i="10" s="1"/>
  <c r="AH820" i="10"/>
  <c r="AH821" i="10" s="1"/>
  <c r="AH724" i="10"/>
  <c r="AH725" i="10" s="1"/>
  <c r="AH668" i="10"/>
  <c r="AH669" i="10" s="1"/>
  <c r="AH692" i="10"/>
  <c r="AH716" i="10"/>
  <c r="AH756" i="10"/>
  <c r="AH757" i="10" s="1"/>
  <c r="AH748" i="10"/>
  <c r="AH740" i="10"/>
  <c r="AH741" i="10" s="1"/>
  <c r="AH796" i="10"/>
  <c r="AH797" i="10" s="1"/>
  <c r="AH780" i="10"/>
  <c r="AH781" i="10" s="1"/>
  <c r="AH828" i="10"/>
  <c r="AH829" i="10" s="1"/>
  <c r="AG807" i="10"/>
  <c r="AG895" i="10" s="1"/>
  <c r="BF2" i="11"/>
  <c r="BE3" i="11"/>
  <c r="BE12" i="11"/>
  <c r="AH666" i="10"/>
  <c r="AG671" i="10"/>
  <c r="AI628" i="10"/>
  <c r="AG632" i="10"/>
  <c r="AG633" i="10" s="1"/>
  <c r="AH630" i="10" s="1"/>
  <c r="AH631" i="10"/>
  <c r="AD602" i="10"/>
  <c r="AD603" i="10" s="1"/>
  <c r="AE600" i="10" s="1"/>
  <c r="AI568" i="10"/>
  <c r="AI598" i="10"/>
  <c r="AH601" i="10"/>
  <c r="AG572" i="10"/>
  <c r="AG573" i="10" s="1"/>
  <c r="AH570" i="10" s="1"/>
  <c r="AH571" i="10"/>
  <c r="AG542" i="10"/>
  <c r="AG543" i="10" s="1"/>
  <c r="AH540" i="10" s="1"/>
  <c r="AI508" i="10"/>
  <c r="AI538" i="10"/>
  <c r="AH541" i="10"/>
  <c r="AG512" i="10"/>
  <c r="AG513" i="10" s="1"/>
  <c r="AH510" i="10" s="1"/>
  <c r="AH511" i="10"/>
  <c r="AI418" i="10"/>
  <c r="AI448" i="10"/>
  <c r="AG452" i="10"/>
  <c r="AG453" i="10" s="1"/>
  <c r="AH450" i="10" s="1"/>
  <c r="AH451" i="10"/>
  <c r="AG422" i="10"/>
  <c r="AG423" i="10" s="1"/>
  <c r="AH420" i="10" s="1"/>
  <c r="AH421" i="10"/>
  <c r="AG703" i="10"/>
  <c r="AG697" i="10" s="1"/>
  <c r="AG695" i="10"/>
  <c r="AG689" i="10" s="1"/>
  <c r="AG767" i="10"/>
  <c r="AG761" i="10" s="1"/>
  <c r="AG711" i="10"/>
  <c r="AG705" i="10" s="1"/>
  <c r="AG679" i="10"/>
  <c r="AG719" i="10"/>
  <c r="AG713" i="10" s="1"/>
  <c r="AG727" i="10"/>
  <c r="AG721" i="10" s="1"/>
  <c r="AH765" i="10"/>
  <c r="AH762" i="10"/>
  <c r="AH730" i="10"/>
  <c r="AH746" i="10"/>
  <c r="AH745" i="10" s="1"/>
  <c r="AH714" i="10"/>
  <c r="AH706" i="10"/>
  <c r="AH698" i="10"/>
  <c r="AH722" i="10"/>
  <c r="AH717" i="10"/>
  <c r="AH709" i="10"/>
  <c r="AH693" i="10"/>
  <c r="AH677" i="10"/>
  <c r="AH682" i="10"/>
  <c r="AH674" i="10"/>
  <c r="AH690" i="10"/>
  <c r="AG687" i="10"/>
  <c r="AG681" i="10" s="1"/>
  <c r="AG735" i="10"/>
  <c r="AG729" i="10" s="1"/>
  <c r="AG152" i="10"/>
  <c r="AG153" i="10" s="1"/>
  <c r="AG32" i="10"/>
  <c r="AG33" i="10" s="1"/>
  <c r="AH391" i="10"/>
  <c r="AH361" i="10"/>
  <c r="AH331" i="10"/>
  <c r="AH301" i="10"/>
  <c r="AH241" i="10"/>
  <c r="AH271" i="10"/>
  <c r="AH181" i="10"/>
  <c r="AH211" i="10"/>
  <c r="AI388" i="10"/>
  <c r="AI358" i="10"/>
  <c r="AI328" i="10"/>
  <c r="AI268" i="10"/>
  <c r="AI238" i="10"/>
  <c r="AI298" i="10"/>
  <c r="AI178" i="10"/>
  <c r="AI208" i="10"/>
  <c r="AH180" i="10"/>
  <c r="AF392" i="10"/>
  <c r="AF393" i="10" s="1"/>
  <c r="AG390" i="10" s="1"/>
  <c r="AG362" i="10"/>
  <c r="AG363" i="10" s="1"/>
  <c r="AH360" i="10" s="1"/>
  <c r="AG332" i="10"/>
  <c r="AG333" i="10" s="1"/>
  <c r="AH330" i="10" s="1"/>
  <c r="AG302" i="10"/>
  <c r="AG303" i="10" s="1"/>
  <c r="AH300" i="10" s="1"/>
  <c r="AG272" i="10"/>
  <c r="AG273" i="10" s="1"/>
  <c r="AH270" i="10" s="1"/>
  <c r="AG242" i="10"/>
  <c r="AG243" i="10" s="1"/>
  <c r="AH240" i="10" s="1"/>
  <c r="AG212" i="10"/>
  <c r="AG213" i="10" s="1"/>
  <c r="AH210" i="10" s="1"/>
  <c r="AI58" i="10"/>
  <c r="AI148" i="10"/>
  <c r="AH150" i="10"/>
  <c r="AH151" i="10"/>
  <c r="AG62" i="10"/>
  <c r="AG63" i="10" s="1"/>
  <c r="AG122" i="10"/>
  <c r="AG123" i="10" s="1"/>
  <c r="AH120" i="10" s="1"/>
  <c r="AH61" i="10"/>
  <c r="AH60" i="10"/>
  <c r="AH121" i="10"/>
  <c r="AH91" i="10"/>
  <c r="AI118" i="10"/>
  <c r="AI88" i="10"/>
  <c r="AI28" i="10"/>
  <c r="AH31" i="10"/>
  <c r="AH30" i="10"/>
  <c r="AI10" i="10"/>
  <c r="AJ21" i="10"/>
  <c r="BF46" i="11" l="1"/>
  <c r="BF50" i="11"/>
  <c r="BF51" i="11"/>
  <c r="BF52" i="11"/>
  <c r="BF49" i="11"/>
  <c r="BF53" i="11" s="1"/>
  <c r="BF56" i="11" s="1"/>
  <c r="AF882" i="10"/>
  <c r="AA16" i="26" s="1"/>
  <c r="AA17" i="26" s="1"/>
  <c r="AA18" i="26" s="1"/>
  <c r="AH847" i="10"/>
  <c r="AH841" i="10" s="1"/>
  <c r="AI749" i="10"/>
  <c r="AI842" i="10"/>
  <c r="AI844" i="10"/>
  <c r="AI845" i="10" s="1"/>
  <c r="AE888" i="10"/>
  <c r="AE662" i="10"/>
  <c r="BC44" i="11"/>
  <c r="AP28" i="26"/>
  <c r="AP29" i="26" s="1"/>
  <c r="AP30" i="26" s="1"/>
  <c r="AG897" i="10"/>
  <c r="AG892" i="10"/>
  <c r="AG894" i="10"/>
  <c r="AG665" i="10"/>
  <c r="AG801" i="10"/>
  <c r="AF898" i="10"/>
  <c r="AG673" i="10"/>
  <c r="AG865" i="10"/>
  <c r="AH751" i="10"/>
  <c r="AI937" i="10"/>
  <c r="AI938" i="10" s="1"/>
  <c r="AI939" i="10" s="1"/>
  <c r="AI947" i="10" s="1"/>
  <c r="AI926" i="10" s="1"/>
  <c r="AH871" i="10"/>
  <c r="BE37" i="11"/>
  <c r="BD41" i="11"/>
  <c r="BE40" i="11"/>
  <c r="BE36" i="11"/>
  <c r="BF31" i="11"/>
  <c r="BF38" i="11" s="1"/>
  <c r="BF30" i="11"/>
  <c r="AH855" i="10"/>
  <c r="AH849" i="10" s="1"/>
  <c r="AI850" i="10"/>
  <c r="AI858" i="10"/>
  <c r="AI866" i="10"/>
  <c r="AI874" i="10"/>
  <c r="AI852" i="10"/>
  <c r="AI853" i="10" s="1"/>
  <c r="AI855" i="10" s="1"/>
  <c r="AI849" i="10" s="1"/>
  <c r="AI860" i="10"/>
  <c r="AI861" i="10" s="1"/>
  <c r="AI863" i="10" s="1"/>
  <c r="AI857" i="10" s="1"/>
  <c r="AI868" i="10"/>
  <c r="AI869" i="10" s="1"/>
  <c r="AI871" i="10" s="1"/>
  <c r="AI876" i="10"/>
  <c r="AI877" i="10" s="1"/>
  <c r="AH863" i="10"/>
  <c r="AH857" i="10" s="1"/>
  <c r="AH879" i="10"/>
  <c r="AH873" i="10" s="1"/>
  <c r="BF20" i="11"/>
  <c r="BF39" i="11" s="1"/>
  <c r="BF29" i="11"/>
  <c r="BF25" i="11"/>
  <c r="BF28" i="11"/>
  <c r="BF24" i="11"/>
  <c r="AI834" i="10"/>
  <c r="AI836" i="10"/>
  <c r="AI837" i="10" s="1"/>
  <c r="AH839" i="10"/>
  <c r="AH833" i="10" s="1"/>
  <c r="BF22" i="11"/>
  <c r="BF18" i="11"/>
  <c r="BF17" i="11"/>
  <c r="BF15" i="11"/>
  <c r="BF11" i="11"/>
  <c r="BF10" i="11"/>
  <c r="BF8" i="11"/>
  <c r="BF6" i="11"/>
  <c r="AH743" i="10"/>
  <c r="AH737" i="10" s="1"/>
  <c r="AI786" i="10"/>
  <c r="AI788" i="10"/>
  <c r="AI789" i="10" s="1"/>
  <c r="AH791" i="10"/>
  <c r="AH785" i="10" s="1"/>
  <c r="AD482" i="10"/>
  <c r="AD483" i="10" s="1"/>
  <c r="AE480" i="10" s="1"/>
  <c r="AJ478" i="10"/>
  <c r="AI481" i="10"/>
  <c r="AH831" i="10"/>
  <c r="AH825" i="10" s="1"/>
  <c r="AH783" i="10"/>
  <c r="AH777" i="10" s="1"/>
  <c r="AH823" i="10"/>
  <c r="AH817" i="10" s="1"/>
  <c r="AH775" i="10"/>
  <c r="AH769" i="10" s="1"/>
  <c r="AI794" i="10"/>
  <c r="AI770" i="10"/>
  <c r="AI738" i="10"/>
  <c r="AI754" i="10"/>
  <c r="AI818" i="10"/>
  <c r="AI802" i="10"/>
  <c r="AI676" i="10"/>
  <c r="AI677" i="10" s="1"/>
  <c r="AI778" i="10"/>
  <c r="AI826" i="10"/>
  <c r="AI684" i="10"/>
  <c r="AI685" i="10" s="1"/>
  <c r="AI700" i="10"/>
  <c r="AI701" i="10" s="1"/>
  <c r="AI810" i="10"/>
  <c r="AI708" i="10"/>
  <c r="AI709" i="10" s="1"/>
  <c r="AI732" i="10"/>
  <c r="AI733" i="10" s="1"/>
  <c r="AI764" i="10"/>
  <c r="AI804" i="10"/>
  <c r="AI805" i="10" s="1"/>
  <c r="AI812" i="10"/>
  <c r="AI813" i="10" s="1"/>
  <c r="AI748" i="10"/>
  <c r="AI724" i="10"/>
  <c r="AI756" i="10"/>
  <c r="AI757" i="10" s="1"/>
  <c r="AI796" i="10"/>
  <c r="AI797" i="10" s="1"/>
  <c r="AI716" i="10"/>
  <c r="AI740" i="10"/>
  <c r="AI741" i="10" s="1"/>
  <c r="AI772" i="10"/>
  <c r="AI773" i="10" s="1"/>
  <c r="AI820" i="10"/>
  <c r="AI821" i="10" s="1"/>
  <c r="AI780" i="10"/>
  <c r="AI781" i="10" s="1"/>
  <c r="AI668" i="10"/>
  <c r="AI669" i="10" s="1"/>
  <c r="AI828" i="10"/>
  <c r="AI829" i="10" s="1"/>
  <c r="AI692" i="10"/>
  <c r="AI693" i="10" s="1"/>
  <c r="AH807" i="10"/>
  <c r="AH895" i="10" s="1"/>
  <c r="AH799" i="10"/>
  <c r="AH793" i="10" s="1"/>
  <c r="AH815" i="10"/>
  <c r="AH809" i="10" s="1"/>
  <c r="AH759" i="10"/>
  <c r="AH753" i="10" s="1"/>
  <c r="BG2" i="11"/>
  <c r="BF3" i="11"/>
  <c r="BF12" i="11"/>
  <c r="AH767" i="10"/>
  <c r="AH761" i="10" s="1"/>
  <c r="AH671" i="10"/>
  <c r="AI666" i="10"/>
  <c r="AJ628" i="10"/>
  <c r="AH632" i="10"/>
  <c r="AH633" i="10" s="1"/>
  <c r="AI630" i="10" s="1"/>
  <c r="AI631" i="10"/>
  <c r="AE602" i="10"/>
  <c r="AE603" i="10" s="1"/>
  <c r="AF600" i="10" s="1"/>
  <c r="AI601" i="10"/>
  <c r="AJ568" i="10"/>
  <c r="AJ598" i="10"/>
  <c r="AH572" i="10"/>
  <c r="AH573" i="10" s="1"/>
  <c r="AI570" i="10" s="1"/>
  <c r="AI571" i="10"/>
  <c r="AH542" i="10"/>
  <c r="AH543" i="10" s="1"/>
  <c r="AI540" i="10" s="1"/>
  <c r="AJ508" i="10"/>
  <c r="AJ538" i="10"/>
  <c r="AI541" i="10"/>
  <c r="AH512" i="10"/>
  <c r="AH513" i="10" s="1"/>
  <c r="AI510" i="10" s="1"/>
  <c r="AI511" i="10"/>
  <c r="AH452" i="10"/>
  <c r="AH453" i="10" s="1"/>
  <c r="AI450" i="10" s="1"/>
  <c r="AJ418" i="10"/>
  <c r="AJ448" i="10"/>
  <c r="AI451" i="10"/>
  <c r="AH422" i="10"/>
  <c r="AH423" i="10" s="1"/>
  <c r="AI420" i="10" s="1"/>
  <c r="AI421" i="10"/>
  <c r="AH727" i="10"/>
  <c r="AH721" i="10" s="1"/>
  <c r="AH679" i="10"/>
  <c r="AH735" i="10"/>
  <c r="AH729" i="10" s="1"/>
  <c r="AH695" i="10"/>
  <c r="AH689" i="10" s="1"/>
  <c r="AH687" i="10"/>
  <c r="AH681" i="10" s="1"/>
  <c r="AH711" i="10"/>
  <c r="AH705" i="10" s="1"/>
  <c r="AH719" i="10"/>
  <c r="AH713" i="10" s="1"/>
  <c r="AI765" i="10"/>
  <c r="AI762" i="10"/>
  <c r="AI725" i="10"/>
  <c r="AI730" i="10"/>
  <c r="AI722" i="10"/>
  <c r="AI746" i="10"/>
  <c r="AI745" i="10" s="1"/>
  <c r="AI717" i="10"/>
  <c r="AI714" i="10"/>
  <c r="AI706" i="10"/>
  <c r="AI698" i="10"/>
  <c r="AI682" i="10"/>
  <c r="AI690" i="10"/>
  <c r="AI674" i="10"/>
  <c r="AH703" i="10"/>
  <c r="AH697" i="10" s="1"/>
  <c r="AH182" i="10"/>
  <c r="AH183" i="10" s="1"/>
  <c r="AI180" i="10" s="1"/>
  <c r="AH122" i="10"/>
  <c r="AH123" i="10" s="1"/>
  <c r="AI120" i="10" s="1"/>
  <c r="AH32" i="10"/>
  <c r="AH33" i="10" s="1"/>
  <c r="AH152" i="10"/>
  <c r="AH153" i="10" s="1"/>
  <c r="AJ358" i="10"/>
  <c r="AJ388" i="10"/>
  <c r="AJ328" i="10"/>
  <c r="AJ268" i="10"/>
  <c r="AJ238" i="10"/>
  <c r="AJ298" i="10"/>
  <c r="AJ178" i="10"/>
  <c r="AJ208" i="10"/>
  <c r="AI361" i="10"/>
  <c r="AI391" i="10"/>
  <c r="AI301" i="10"/>
  <c r="AI331" i="10"/>
  <c r="AI241" i="10"/>
  <c r="AI271" i="10"/>
  <c r="AI211" i="10"/>
  <c r="AI181" i="10"/>
  <c r="AG392" i="10"/>
  <c r="AG393" i="10" s="1"/>
  <c r="AH390" i="10" s="1"/>
  <c r="AH362" i="10"/>
  <c r="AH363" i="10" s="1"/>
  <c r="AI360" i="10" s="1"/>
  <c r="AH332" i="10"/>
  <c r="AH333" i="10" s="1"/>
  <c r="AI330" i="10" s="1"/>
  <c r="AH302" i="10"/>
  <c r="AH303" i="10" s="1"/>
  <c r="AI300" i="10" s="1"/>
  <c r="AH272" i="10"/>
  <c r="AH273" i="10" s="1"/>
  <c r="AI270" i="10" s="1"/>
  <c r="AH242" i="10"/>
  <c r="AH243" i="10" s="1"/>
  <c r="AI240" i="10" s="1"/>
  <c r="AH212" i="10"/>
  <c r="AH213" i="10" s="1"/>
  <c r="AI210" i="10" s="1"/>
  <c r="AJ58" i="10"/>
  <c r="AJ148" i="10"/>
  <c r="AI151" i="10"/>
  <c r="AI150" i="10"/>
  <c r="AH62" i="10"/>
  <c r="AH63" i="10" s="1"/>
  <c r="AI60" i="10"/>
  <c r="AI61" i="10"/>
  <c r="AJ118" i="10"/>
  <c r="AJ88" i="10"/>
  <c r="AJ28" i="10"/>
  <c r="AI121" i="10"/>
  <c r="AI91" i="10"/>
  <c r="AI31" i="10"/>
  <c r="AK21" i="10"/>
  <c r="AJ10" i="10"/>
  <c r="AI30" i="10"/>
  <c r="BG46" i="11" l="1"/>
  <c r="BG51" i="11"/>
  <c r="BG52" i="11"/>
  <c r="BG50" i="11"/>
  <c r="BG49" i="11"/>
  <c r="BG53" i="11" s="1"/>
  <c r="BG56" i="11" s="1"/>
  <c r="AI879" i="10"/>
  <c r="AI873" i="10" s="1"/>
  <c r="AI847" i="10"/>
  <c r="AI841" i="10" s="1"/>
  <c r="AG882" i="10"/>
  <c r="AB16" i="26" s="1"/>
  <c r="AB17" i="26" s="1"/>
  <c r="AB18" i="26" s="1"/>
  <c r="AJ749" i="10"/>
  <c r="AJ842" i="10"/>
  <c r="AJ844" i="10"/>
  <c r="AJ845" i="10" s="1"/>
  <c r="AF888" i="10"/>
  <c r="AI897" i="10"/>
  <c r="AF662" i="10"/>
  <c r="BD44" i="11"/>
  <c r="AQ28" i="26"/>
  <c r="AQ29" i="26" s="1"/>
  <c r="AQ30" i="26" s="1"/>
  <c r="AH897" i="10"/>
  <c r="AH892" i="10"/>
  <c r="AH894" i="10"/>
  <c r="AI865" i="10"/>
  <c r="AG898" i="10"/>
  <c r="AH865" i="10"/>
  <c r="AH673" i="10"/>
  <c r="AH665" i="10"/>
  <c r="AH801" i="10"/>
  <c r="AI751" i="10"/>
  <c r="AJ937" i="10"/>
  <c r="AJ938" i="10" s="1"/>
  <c r="AJ939" i="10" s="1"/>
  <c r="AJ947" i="10" s="1"/>
  <c r="AJ926" i="10" s="1"/>
  <c r="BF37" i="11"/>
  <c r="BE41" i="11"/>
  <c r="BF36" i="11"/>
  <c r="BF40" i="11"/>
  <c r="BG31" i="11"/>
  <c r="BG38" i="11" s="1"/>
  <c r="BG30" i="11"/>
  <c r="AJ850" i="10"/>
  <c r="AJ858" i="10"/>
  <c r="AJ866" i="10"/>
  <c r="AJ874" i="10"/>
  <c r="AJ852" i="10"/>
  <c r="AJ853" i="10" s="1"/>
  <c r="AJ860" i="10"/>
  <c r="AJ861" i="10" s="1"/>
  <c r="AJ868" i="10"/>
  <c r="AJ869" i="10" s="1"/>
  <c r="AJ876" i="10"/>
  <c r="AJ877" i="10" s="1"/>
  <c r="AJ879" i="10" s="1"/>
  <c r="AJ873" i="10" s="1"/>
  <c r="BG20" i="11"/>
  <c r="BG39" i="11" s="1"/>
  <c r="BG29" i="11"/>
  <c r="BG28" i="11"/>
  <c r="BG24" i="11"/>
  <c r="BG25" i="11"/>
  <c r="AJ834" i="10"/>
  <c r="AJ836" i="10"/>
  <c r="AJ837" i="10" s="1"/>
  <c r="AI839" i="10"/>
  <c r="AI833" i="10" s="1"/>
  <c r="BG22" i="11"/>
  <c r="BG18" i="11"/>
  <c r="BG17" i="11"/>
  <c r="BG15" i="11"/>
  <c r="BG11" i="11"/>
  <c r="BG10" i="11"/>
  <c r="BG8" i="11"/>
  <c r="BG6" i="11"/>
  <c r="AI799" i="10"/>
  <c r="AI793" i="10" s="1"/>
  <c r="AI791" i="10"/>
  <c r="AI785" i="10" s="1"/>
  <c r="AJ786" i="10"/>
  <c r="AJ788" i="10"/>
  <c r="AJ789" i="10" s="1"/>
  <c r="AE482" i="10"/>
  <c r="AE483" i="10" s="1"/>
  <c r="AF480" i="10" s="1"/>
  <c r="AI695" i="10"/>
  <c r="AI689" i="10" s="1"/>
  <c r="AI743" i="10"/>
  <c r="AI737" i="10" s="1"/>
  <c r="AJ481" i="10"/>
  <c r="AK478" i="10"/>
  <c r="AI759" i="10"/>
  <c r="AI753" i="10" s="1"/>
  <c r="AI831" i="10"/>
  <c r="AI825" i="10" s="1"/>
  <c r="AI783" i="10"/>
  <c r="AI777" i="10" s="1"/>
  <c r="AI775" i="10"/>
  <c r="AI769" i="10" s="1"/>
  <c r="AI823" i="10"/>
  <c r="AI817" i="10" s="1"/>
  <c r="AJ754" i="10"/>
  <c r="AJ794" i="10"/>
  <c r="AJ770" i="10"/>
  <c r="AJ738" i="10"/>
  <c r="AJ802" i="10"/>
  <c r="AJ818" i="10"/>
  <c r="AJ676" i="10"/>
  <c r="AJ677" i="10" s="1"/>
  <c r="AJ826" i="10"/>
  <c r="AJ778" i="10"/>
  <c r="AJ700" i="10"/>
  <c r="AJ701" i="10" s="1"/>
  <c r="AJ684" i="10"/>
  <c r="AJ685" i="10" s="1"/>
  <c r="AJ810" i="10"/>
  <c r="AJ708" i="10"/>
  <c r="AJ709" i="10" s="1"/>
  <c r="AJ732" i="10"/>
  <c r="AJ764" i="10"/>
  <c r="AJ804" i="10"/>
  <c r="AJ805" i="10" s="1"/>
  <c r="AJ812" i="10"/>
  <c r="AJ813" i="10" s="1"/>
  <c r="AJ668" i="10"/>
  <c r="AJ669" i="10" s="1"/>
  <c r="AJ780" i="10"/>
  <c r="AJ781" i="10" s="1"/>
  <c r="AJ716" i="10"/>
  <c r="AJ748" i="10"/>
  <c r="AJ740" i="10"/>
  <c r="AJ741" i="10" s="1"/>
  <c r="AJ692" i="10"/>
  <c r="AJ693" i="10" s="1"/>
  <c r="AJ828" i="10"/>
  <c r="AJ829" i="10" s="1"/>
  <c r="AJ772" i="10"/>
  <c r="AJ773" i="10" s="1"/>
  <c r="AJ820" i="10"/>
  <c r="AJ821" i="10" s="1"/>
  <c r="AJ724" i="10"/>
  <c r="AJ756" i="10"/>
  <c r="AJ757" i="10" s="1"/>
  <c r="AJ796" i="10"/>
  <c r="AJ797" i="10" s="1"/>
  <c r="AI807" i="10"/>
  <c r="AI895" i="10" s="1"/>
  <c r="AI815" i="10"/>
  <c r="AI809" i="10" s="1"/>
  <c r="BH2" i="11"/>
  <c r="BG12" i="11"/>
  <c r="BG3" i="11"/>
  <c r="AI767" i="10"/>
  <c r="AI761" i="10" s="1"/>
  <c r="AJ666" i="10"/>
  <c r="AI671" i="10"/>
  <c r="AK628" i="10"/>
  <c r="AJ631" i="10"/>
  <c r="AI632" i="10"/>
  <c r="AI633" i="10" s="1"/>
  <c r="AJ630" i="10" s="1"/>
  <c r="AF602" i="10"/>
  <c r="AF603" i="10" s="1"/>
  <c r="AG600" i="10" s="1"/>
  <c r="AG602" i="10" s="1"/>
  <c r="AG603" i="10" s="1"/>
  <c r="AH600" i="10" s="1"/>
  <c r="AH602" i="10" s="1"/>
  <c r="AH603" i="10" s="1"/>
  <c r="AI600" i="10" s="1"/>
  <c r="AI602" i="10" s="1"/>
  <c r="AJ601" i="10"/>
  <c r="AK568" i="10"/>
  <c r="AK598" i="10"/>
  <c r="AI572" i="10"/>
  <c r="AI573" i="10" s="1"/>
  <c r="AJ570" i="10" s="1"/>
  <c r="AJ571" i="10"/>
  <c r="AI542" i="10"/>
  <c r="AI543" i="10" s="1"/>
  <c r="AJ540" i="10" s="1"/>
  <c r="AJ541" i="10"/>
  <c r="AI512" i="10"/>
  <c r="AI513" i="10" s="1"/>
  <c r="AJ510" i="10" s="1"/>
  <c r="AK508" i="10"/>
  <c r="AK538" i="10"/>
  <c r="AJ511" i="10"/>
  <c r="AI452" i="10"/>
  <c r="AI453" i="10" s="1"/>
  <c r="AJ450" i="10" s="1"/>
  <c r="AJ451" i="10"/>
  <c r="AI422" i="10"/>
  <c r="AI423" i="10" s="1"/>
  <c r="AJ420" i="10" s="1"/>
  <c r="AK418" i="10"/>
  <c r="AK448" i="10"/>
  <c r="AJ421" i="10"/>
  <c r="AI703" i="10"/>
  <c r="AI697" i="10" s="1"/>
  <c r="AI727" i="10"/>
  <c r="AI721" i="10" s="1"/>
  <c r="AI679" i="10"/>
  <c r="AI735" i="10"/>
  <c r="AI729" i="10" s="1"/>
  <c r="AI719" i="10"/>
  <c r="AI713" i="10" s="1"/>
  <c r="AI687" i="10"/>
  <c r="AI681" i="10" s="1"/>
  <c r="AI711" i="10"/>
  <c r="AI705" i="10" s="1"/>
  <c r="AJ762" i="10"/>
  <c r="AJ765" i="10"/>
  <c r="AJ730" i="10"/>
  <c r="AJ722" i="10"/>
  <c r="AJ746" i="10"/>
  <c r="AJ745" i="10" s="1"/>
  <c r="AJ733" i="10"/>
  <c r="AJ725" i="10"/>
  <c r="AJ717" i="10"/>
  <c r="AJ714" i="10"/>
  <c r="AJ706" i="10"/>
  <c r="AJ682" i="10"/>
  <c r="AJ674" i="10"/>
  <c r="AJ698" i="10"/>
  <c r="AJ690" i="10"/>
  <c r="AI32" i="10"/>
  <c r="AI33" i="10" s="1"/>
  <c r="AJ361" i="10"/>
  <c r="AJ391" i="10"/>
  <c r="AJ301" i="10"/>
  <c r="AJ331" i="10"/>
  <c r="AJ241" i="10"/>
  <c r="AJ271" i="10"/>
  <c r="AJ181" i="10"/>
  <c r="AK388" i="10"/>
  <c r="AK358" i="10"/>
  <c r="AK298" i="10"/>
  <c r="AK328" i="10"/>
  <c r="AK268" i="10"/>
  <c r="AK238" i="10"/>
  <c r="AK208" i="10"/>
  <c r="AK178" i="10"/>
  <c r="AJ211" i="10"/>
  <c r="AH392" i="10"/>
  <c r="AH393" i="10" s="1"/>
  <c r="AI390" i="10" s="1"/>
  <c r="AI362" i="10"/>
  <c r="AI363" i="10" s="1"/>
  <c r="AJ360" i="10" s="1"/>
  <c r="AI332" i="10"/>
  <c r="AI333" i="10" s="1"/>
  <c r="AJ330" i="10" s="1"/>
  <c r="AI302" i="10"/>
  <c r="AI303" i="10" s="1"/>
  <c r="AJ300" i="10" s="1"/>
  <c r="AI272" i="10"/>
  <c r="AI273" i="10" s="1"/>
  <c r="AJ270" i="10" s="1"/>
  <c r="AI242" i="10"/>
  <c r="AI243" i="10" s="1"/>
  <c r="AJ240" i="10" s="1"/>
  <c r="AI212" i="10"/>
  <c r="AI213" i="10" s="1"/>
  <c r="AJ210" i="10" s="1"/>
  <c r="AI182" i="10"/>
  <c r="AI183" i="10" s="1"/>
  <c r="AJ151" i="10"/>
  <c r="AJ150" i="10"/>
  <c r="AK58" i="10"/>
  <c r="AK148" i="10"/>
  <c r="AI152" i="10"/>
  <c r="AI153" i="10" s="1"/>
  <c r="AI122" i="10"/>
  <c r="AI123" i="10" s="1"/>
  <c r="AJ120" i="10" s="1"/>
  <c r="AI62" i="10"/>
  <c r="AI63" i="10" s="1"/>
  <c r="AJ60" i="10"/>
  <c r="AJ61" i="10"/>
  <c r="AK28" i="10"/>
  <c r="AK118" i="10"/>
  <c r="AK88" i="10"/>
  <c r="AJ121" i="10"/>
  <c r="AJ31" i="10"/>
  <c r="AJ30" i="10"/>
  <c r="AK10" i="10"/>
  <c r="AL21" i="10"/>
  <c r="BH46" i="11" l="1"/>
  <c r="BH52" i="11"/>
  <c r="BH49" i="11"/>
  <c r="BH53" i="11" s="1"/>
  <c r="BH56" i="11" s="1"/>
  <c r="BH50" i="11"/>
  <c r="BH51" i="11"/>
  <c r="AJ847" i="10"/>
  <c r="AJ841" i="10" s="1"/>
  <c r="AH882" i="10"/>
  <c r="AC16" i="26" s="1"/>
  <c r="AC17" i="26" s="1"/>
  <c r="AC18" i="26" s="1"/>
  <c r="AK749" i="10"/>
  <c r="AK842" i="10"/>
  <c r="AK844" i="10"/>
  <c r="AK845" i="10" s="1"/>
  <c r="AG662" i="10"/>
  <c r="AG888" i="10"/>
  <c r="AI892" i="10"/>
  <c r="BE44" i="11"/>
  <c r="AR28" i="26"/>
  <c r="AR29" i="26" s="1"/>
  <c r="AR30" i="26" s="1"/>
  <c r="AI894" i="10"/>
  <c r="AI673" i="10"/>
  <c r="AH898" i="10"/>
  <c r="AI801" i="10"/>
  <c r="AI665" i="10"/>
  <c r="AJ863" i="10"/>
  <c r="AJ857" i="10" s="1"/>
  <c r="AJ751" i="10"/>
  <c r="AK937" i="10"/>
  <c r="AK938" i="10" s="1"/>
  <c r="AK939" i="10" s="1"/>
  <c r="AK947" i="10" s="1"/>
  <c r="AK926" i="10" s="1"/>
  <c r="AJ871" i="10"/>
  <c r="AJ897" i="10" s="1"/>
  <c r="AJ855" i="10"/>
  <c r="AJ849" i="10" s="1"/>
  <c r="BG36" i="11"/>
  <c r="BG40" i="11"/>
  <c r="BF41" i="11"/>
  <c r="BG37" i="11"/>
  <c r="BH31" i="11"/>
  <c r="BH38" i="11" s="1"/>
  <c r="BH30" i="11"/>
  <c r="AK850" i="10"/>
  <c r="AK858" i="10"/>
  <c r="AK866" i="10"/>
  <c r="AK874" i="10"/>
  <c r="AK876" i="10"/>
  <c r="AK877" i="10" s="1"/>
  <c r="AK860" i="10"/>
  <c r="AK861" i="10" s="1"/>
  <c r="AK868" i="10"/>
  <c r="AK869" i="10" s="1"/>
  <c r="AK852" i="10"/>
  <c r="AK853" i="10" s="1"/>
  <c r="AJ743" i="10"/>
  <c r="AJ737" i="10" s="1"/>
  <c r="BH20" i="11"/>
  <c r="BH39" i="11" s="1"/>
  <c r="BH29" i="11"/>
  <c r="BH28" i="11"/>
  <c r="BH24" i="11"/>
  <c r="BH25" i="11"/>
  <c r="AJ759" i="10"/>
  <c r="AJ753" i="10" s="1"/>
  <c r="AJ783" i="10"/>
  <c r="AJ777" i="10" s="1"/>
  <c r="AK834" i="10"/>
  <c r="AK836" i="10"/>
  <c r="AK837" i="10" s="1"/>
  <c r="AJ839" i="10"/>
  <c r="AJ833" i="10" s="1"/>
  <c r="BH22" i="11"/>
  <c r="BH18" i="11"/>
  <c r="BH17" i="11"/>
  <c r="AI603" i="10"/>
  <c r="AJ600" i="10" s="1"/>
  <c r="AJ602" i="10" s="1"/>
  <c r="AJ603" i="10" s="1"/>
  <c r="AK600" i="10" s="1"/>
  <c r="AF482" i="10"/>
  <c r="AF483" i="10" s="1"/>
  <c r="AG480" i="10" s="1"/>
  <c r="BH8" i="11"/>
  <c r="BH6" i="11"/>
  <c r="BH15" i="11"/>
  <c r="BH11" i="11"/>
  <c r="BH10" i="11"/>
  <c r="AJ775" i="10"/>
  <c r="AJ769" i="10" s="1"/>
  <c r="AJ831" i="10"/>
  <c r="AJ825" i="10" s="1"/>
  <c r="AJ791" i="10"/>
  <c r="AJ785" i="10" s="1"/>
  <c r="AK786" i="10"/>
  <c r="AK788" i="10"/>
  <c r="AK789" i="10" s="1"/>
  <c r="AK481" i="10"/>
  <c r="AL478" i="10"/>
  <c r="AJ823" i="10"/>
  <c r="AJ817" i="10" s="1"/>
  <c r="AK770" i="10"/>
  <c r="AK738" i="10"/>
  <c r="AK794" i="10"/>
  <c r="AK754" i="10"/>
  <c r="AK818" i="10"/>
  <c r="AK802" i="10"/>
  <c r="AK676" i="10"/>
  <c r="AK677" i="10" s="1"/>
  <c r="AK826" i="10"/>
  <c r="AK778" i="10"/>
  <c r="AK700" i="10"/>
  <c r="AK701" i="10" s="1"/>
  <c r="AK684" i="10"/>
  <c r="AK685" i="10" s="1"/>
  <c r="AK810" i="10"/>
  <c r="AK708" i="10"/>
  <c r="AK709" i="10" s="1"/>
  <c r="AK732" i="10"/>
  <c r="AK733" i="10" s="1"/>
  <c r="AK764" i="10"/>
  <c r="AK804" i="10"/>
  <c r="AK805" i="10" s="1"/>
  <c r="AK812" i="10"/>
  <c r="AK813" i="10" s="1"/>
  <c r="AK692" i="10"/>
  <c r="AK693" i="10" s="1"/>
  <c r="AK820" i="10"/>
  <c r="AK821" i="10" s="1"/>
  <c r="AK740" i="10"/>
  <c r="AK741" i="10" s="1"/>
  <c r="AK772" i="10"/>
  <c r="AK773" i="10" s="1"/>
  <c r="AK796" i="10"/>
  <c r="AK797" i="10" s="1"/>
  <c r="AK724" i="10"/>
  <c r="AK756" i="10"/>
  <c r="AK757" i="10" s="1"/>
  <c r="AK748" i="10"/>
  <c r="AK716" i="10"/>
  <c r="AK717" i="10" s="1"/>
  <c r="AK780" i="10"/>
  <c r="AK781" i="10" s="1"/>
  <c r="AK668" i="10"/>
  <c r="AK669" i="10" s="1"/>
  <c r="AK828" i="10"/>
  <c r="AK829" i="10" s="1"/>
  <c r="AJ807" i="10"/>
  <c r="AJ895" i="10" s="1"/>
  <c r="AJ815" i="10"/>
  <c r="AJ809" i="10" s="1"/>
  <c r="AJ799" i="10"/>
  <c r="AJ793" i="10" s="1"/>
  <c r="BI2" i="11"/>
  <c r="BH12" i="11"/>
  <c r="BH3" i="11"/>
  <c r="AK666" i="10"/>
  <c r="AJ671" i="10"/>
  <c r="AL628" i="10"/>
  <c r="AJ632" i="10"/>
  <c r="AJ633" i="10" s="1"/>
  <c r="AK630" i="10" s="1"/>
  <c r="AJ512" i="10"/>
  <c r="AJ513" i="10" s="1"/>
  <c r="AK510" i="10" s="1"/>
  <c r="AK631" i="10"/>
  <c r="AK601" i="10"/>
  <c r="AL568" i="10"/>
  <c r="AL598" i="10"/>
  <c r="AJ572" i="10"/>
  <c r="AJ573" i="10" s="1"/>
  <c r="AK570" i="10" s="1"/>
  <c r="AK571" i="10"/>
  <c r="AJ542" i="10"/>
  <c r="AJ543" i="10" s="1"/>
  <c r="AK540" i="10" s="1"/>
  <c r="AJ422" i="10"/>
  <c r="AJ423" i="10" s="1"/>
  <c r="AK420" i="10" s="1"/>
  <c r="AL508" i="10"/>
  <c r="AL538" i="10"/>
  <c r="AK541" i="10"/>
  <c r="AK511" i="10"/>
  <c r="AJ452" i="10"/>
  <c r="AJ453" i="10" s="1"/>
  <c r="AK450" i="10" s="1"/>
  <c r="AK451" i="10"/>
  <c r="AL418" i="10"/>
  <c r="AL448" i="10"/>
  <c r="AK421" i="10"/>
  <c r="AJ703" i="10"/>
  <c r="AJ697" i="10" s="1"/>
  <c r="AJ719" i="10"/>
  <c r="AJ713" i="10" s="1"/>
  <c r="AJ695" i="10"/>
  <c r="AJ689" i="10" s="1"/>
  <c r="AJ735" i="10"/>
  <c r="AJ729" i="10" s="1"/>
  <c r="AJ711" i="10"/>
  <c r="AJ705" i="10" s="1"/>
  <c r="AK762" i="10"/>
  <c r="AK765" i="10"/>
  <c r="AK746" i="10"/>
  <c r="AK745" i="10" s="1"/>
  <c r="AK725" i="10"/>
  <c r="AK730" i="10"/>
  <c r="AK722" i="10"/>
  <c r="AK714" i="10"/>
  <c r="AK706" i="10"/>
  <c r="AK698" i="10"/>
  <c r="AK690" i="10"/>
  <c r="AK682" i="10"/>
  <c r="AK674" i="10"/>
  <c r="AJ679" i="10"/>
  <c r="AJ687" i="10"/>
  <c r="AJ681" i="10" s="1"/>
  <c r="AJ727" i="10"/>
  <c r="AJ721" i="10" s="1"/>
  <c r="AJ767" i="10"/>
  <c r="AJ761" i="10" s="1"/>
  <c r="AJ32" i="10"/>
  <c r="AJ33" i="10" s="1"/>
  <c r="AL388" i="10"/>
  <c r="AL328" i="10"/>
  <c r="AL358" i="10"/>
  <c r="AL298" i="10"/>
  <c r="AL268" i="10"/>
  <c r="AL238" i="10"/>
  <c r="AL208" i="10"/>
  <c r="AL178" i="10"/>
  <c r="AK241" i="10"/>
  <c r="AK361" i="10"/>
  <c r="AK391" i="10"/>
  <c r="AK301" i="10"/>
  <c r="AK331" i="10"/>
  <c r="AK271" i="10"/>
  <c r="AK181" i="10"/>
  <c r="AK211" i="10"/>
  <c r="AI392" i="10"/>
  <c r="AI393" i="10" s="1"/>
  <c r="AJ390" i="10" s="1"/>
  <c r="AJ362" i="10"/>
  <c r="AJ363" i="10" s="1"/>
  <c r="AK360" i="10" s="1"/>
  <c r="AJ332" i="10"/>
  <c r="AJ333" i="10" s="1"/>
  <c r="AK330" i="10" s="1"/>
  <c r="AJ302" i="10"/>
  <c r="AJ303" i="10" s="1"/>
  <c r="AK300" i="10" s="1"/>
  <c r="AJ272" i="10"/>
  <c r="AJ273" i="10" s="1"/>
  <c r="AK270" i="10" s="1"/>
  <c r="AJ242" i="10"/>
  <c r="AJ243" i="10" s="1"/>
  <c r="AK240" i="10" s="1"/>
  <c r="AJ212" i="10"/>
  <c r="AJ213" i="10" s="1"/>
  <c r="AK210" i="10" s="1"/>
  <c r="AJ180" i="10"/>
  <c r="AJ182" i="10" s="1"/>
  <c r="AJ183" i="10" s="1"/>
  <c r="AK180" i="10" s="1"/>
  <c r="AL58" i="10"/>
  <c r="AL148" i="10"/>
  <c r="AK151" i="10"/>
  <c r="AK150" i="10"/>
  <c r="AJ152" i="10"/>
  <c r="AJ153" i="10" s="1"/>
  <c r="AK60" i="10"/>
  <c r="AK61" i="10"/>
  <c r="AJ122" i="10"/>
  <c r="AJ123" i="10" s="1"/>
  <c r="AK120" i="10" s="1"/>
  <c r="AJ62" i="10"/>
  <c r="AJ63" i="10" s="1"/>
  <c r="AL118" i="10"/>
  <c r="AL88" i="10"/>
  <c r="AL28" i="10"/>
  <c r="AK121" i="10"/>
  <c r="AK31" i="10"/>
  <c r="AM21" i="10"/>
  <c r="AL10" i="10"/>
  <c r="AK30" i="10"/>
  <c r="BI46" i="11" l="1"/>
  <c r="BI49" i="11"/>
  <c r="BI53" i="11" s="1"/>
  <c r="BI56" i="11" s="1"/>
  <c r="BI50" i="11"/>
  <c r="BI52" i="11"/>
  <c r="BI51" i="11"/>
  <c r="AK863" i="10"/>
  <c r="AK857" i="10" s="1"/>
  <c r="AI882" i="10"/>
  <c r="AD16" i="26" s="1"/>
  <c r="AD17" i="26" s="1"/>
  <c r="AD18" i="26" s="1"/>
  <c r="AL749" i="10"/>
  <c r="AL842" i="10"/>
  <c r="AL844" i="10"/>
  <c r="AL845" i="10" s="1"/>
  <c r="AK847" i="10"/>
  <c r="AK841" i="10" s="1"/>
  <c r="AH662" i="10"/>
  <c r="AH888" i="10"/>
  <c r="BF44" i="11"/>
  <c r="AS28" i="26"/>
  <c r="AS29" i="26" s="1"/>
  <c r="AS30" i="26" s="1"/>
  <c r="AJ892" i="10"/>
  <c r="AJ894" i="10"/>
  <c r="AJ801" i="10"/>
  <c r="AJ665" i="10"/>
  <c r="AJ865" i="10"/>
  <c r="AI898" i="10"/>
  <c r="AJ673" i="10"/>
  <c r="AK751" i="10"/>
  <c r="AL937" i="10"/>
  <c r="AL938" i="10" s="1"/>
  <c r="AL939" i="10" s="1"/>
  <c r="AL947" i="10" s="1"/>
  <c r="AL926" i="10" s="1"/>
  <c r="AK871" i="10"/>
  <c r="BG41" i="11"/>
  <c r="BH36" i="11"/>
  <c r="BH37" i="11"/>
  <c r="BH40" i="11"/>
  <c r="BI31" i="11"/>
  <c r="BI38" i="11" s="1"/>
  <c r="BI30" i="11"/>
  <c r="AK879" i="10"/>
  <c r="AK873" i="10" s="1"/>
  <c r="AK855" i="10"/>
  <c r="AK849" i="10" s="1"/>
  <c r="AL850" i="10"/>
  <c r="AL858" i="10"/>
  <c r="AL866" i="10"/>
  <c r="AL874" i="10"/>
  <c r="AL868" i="10"/>
  <c r="AL869" i="10" s="1"/>
  <c r="AL876" i="10"/>
  <c r="AL877" i="10" s="1"/>
  <c r="AL852" i="10"/>
  <c r="AL853" i="10" s="1"/>
  <c r="AL860" i="10"/>
  <c r="AL861" i="10" s="1"/>
  <c r="BI20" i="11"/>
  <c r="BI39" i="11" s="1"/>
  <c r="BI29" i="11"/>
  <c r="BI28" i="11"/>
  <c r="BI24" i="11"/>
  <c r="BI25" i="11"/>
  <c r="AL834" i="10"/>
  <c r="AL836" i="10"/>
  <c r="AL837" i="10" s="1"/>
  <c r="AK839" i="10"/>
  <c r="AK833" i="10" s="1"/>
  <c r="BI22" i="11"/>
  <c r="BI18" i="11"/>
  <c r="BI17" i="11"/>
  <c r="AG482" i="10"/>
  <c r="AG483" i="10" s="1"/>
  <c r="AH480" i="10" s="1"/>
  <c r="AK743" i="10"/>
  <c r="AK737" i="10" s="1"/>
  <c r="BI15" i="11"/>
  <c r="BI11" i="11"/>
  <c r="BI10" i="11"/>
  <c r="BI8" i="11"/>
  <c r="BI6" i="11"/>
  <c r="AK799" i="10"/>
  <c r="AK793" i="10" s="1"/>
  <c r="AK775" i="10"/>
  <c r="AK769" i="10" s="1"/>
  <c r="AK783" i="10"/>
  <c r="AK777" i="10" s="1"/>
  <c r="AL786" i="10"/>
  <c r="AL788" i="10"/>
  <c r="AL789" i="10" s="1"/>
  <c r="AK791" i="10"/>
  <c r="AK785" i="10" s="1"/>
  <c r="AK759" i="10"/>
  <c r="AK753" i="10" s="1"/>
  <c r="AM478" i="10"/>
  <c r="AL481" i="10"/>
  <c r="AK823" i="10"/>
  <c r="AK817" i="10" s="1"/>
  <c r="AK807" i="10"/>
  <c r="AK895" i="10" s="1"/>
  <c r="AK815" i="10"/>
  <c r="AK809" i="10" s="1"/>
  <c r="AL794" i="10"/>
  <c r="AL738" i="10"/>
  <c r="AL770" i="10"/>
  <c r="AL754" i="10"/>
  <c r="AL802" i="10"/>
  <c r="AL818" i="10"/>
  <c r="AL676" i="10"/>
  <c r="AL677" i="10" s="1"/>
  <c r="AL826" i="10"/>
  <c r="AL778" i="10"/>
  <c r="AL810" i="10"/>
  <c r="AL700" i="10"/>
  <c r="AL701" i="10" s="1"/>
  <c r="AL684" i="10"/>
  <c r="AL708" i="10"/>
  <c r="AL709" i="10" s="1"/>
  <c r="AL732" i="10"/>
  <c r="AL733" i="10" s="1"/>
  <c r="AL764" i="10"/>
  <c r="AL804" i="10"/>
  <c r="AL805" i="10" s="1"/>
  <c r="AL812" i="10"/>
  <c r="AL813" i="10" s="1"/>
  <c r="AL796" i="10"/>
  <c r="AL797" i="10" s="1"/>
  <c r="AL772" i="10"/>
  <c r="AL773" i="10" s="1"/>
  <c r="AL748" i="10"/>
  <c r="AL716" i="10"/>
  <c r="AL717" i="10" s="1"/>
  <c r="AL828" i="10"/>
  <c r="AL829" i="10" s="1"/>
  <c r="AL668" i="10"/>
  <c r="AL669" i="10" s="1"/>
  <c r="AL820" i="10"/>
  <c r="AL821" i="10" s="1"/>
  <c r="AL756" i="10"/>
  <c r="AL757" i="10" s="1"/>
  <c r="AL692" i="10"/>
  <c r="AL693" i="10" s="1"/>
  <c r="AL740" i="10"/>
  <c r="AL741" i="10" s="1"/>
  <c r="AL780" i="10"/>
  <c r="AL781" i="10" s="1"/>
  <c r="AL724" i="10"/>
  <c r="AL725" i="10" s="1"/>
  <c r="AK831" i="10"/>
  <c r="AK825" i="10" s="1"/>
  <c r="BJ2" i="11"/>
  <c r="BI12" i="11"/>
  <c r="BI3" i="11"/>
  <c r="AL666" i="10"/>
  <c r="AK671" i="10"/>
  <c r="AM628" i="10"/>
  <c r="AK632" i="10"/>
  <c r="AK633" i="10" s="1"/>
  <c r="AL630" i="10" s="1"/>
  <c r="AK512" i="10"/>
  <c r="AK513" i="10" s="1"/>
  <c r="AL510" i="10" s="1"/>
  <c r="AL631" i="10"/>
  <c r="AK602" i="10"/>
  <c r="AK603" i="10" s="1"/>
  <c r="AL600" i="10" s="1"/>
  <c r="AM568" i="10"/>
  <c r="AM598" i="10"/>
  <c r="AL601" i="10"/>
  <c r="AK572" i="10"/>
  <c r="AK573" i="10" s="1"/>
  <c r="AL570" i="10" s="1"/>
  <c r="AL571" i="10"/>
  <c r="AL541" i="10"/>
  <c r="AK542" i="10"/>
  <c r="AK543" i="10" s="1"/>
  <c r="AL540" i="10" s="1"/>
  <c r="AM508" i="10"/>
  <c r="AM538" i="10"/>
  <c r="AL511" i="10"/>
  <c r="AK452" i="10"/>
  <c r="AK453" i="10" s="1"/>
  <c r="AL450" i="10" s="1"/>
  <c r="AK422" i="10"/>
  <c r="AK423" i="10" s="1"/>
  <c r="AL420" i="10" s="1"/>
  <c r="AL451" i="10"/>
  <c r="AM418" i="10"/>
  <c r="AM448" i="10"/>
  <c r="AL421" i="10"/>
  <c r="AK679" i="10"/>
  <c r="AK182" i="10"/>
  <c r="AK183" i="10" s="1"/>
  <c r="AK711" i="10"/>
  <c r="AK705" i="10" s="1"/>
  <c r="AK727" i="10"/>
  <c r="AK721" i="10" s="1"/>
  <c r="AK687" i="10"/>
  <c r="AK681" i="10" s="1"/>
  <c r="AK735" i="10"/>
  <c r="AK729" i="10" s="1"/>
  <c r="AK695" i="10"/>
  <c r="AK689" i="10" s="1"/>
  <c r="AL765" i="10"/>
  <c r="AL762" i="10"/>
  <c r="AL730" i="10"/>
  <c r="AL746" i="10"/>
  <c r="AL745" i="10" s="1"/>
  <c r="AL714" i="10"/>
  <c r="AL706" i="10"/>
  <c r="AL698" i="10"/>
  <c r="AL722" i="10"/>
  <c r="AL685" i="10"/>
  <c r="AL682" i="10"/>
  <c r="AL674" i="10"/>
  <c r="AL690" i="10"/>
  <c r="AK703" i="10"/>
  <c r="AK697" i="10" s="1"/>
  <c r="AK767" i="10"/>
  <c r="AK761" i="10" s="1"/>
  <c r="AK719" i="10"/>
  <c r="AK713" i="10" s="1"/>
  <c r="AK32" i="10"/>
  <c r="AK33" i="10" s="1"/>
  <c r="AL391" i="10"/>
  <c r="AL361" i="10"/>
  <c r="AL331" i="10"/>
  <c r="AL301" i="10"/>
  <c r="AL271" i="10"/>
  <c r="AL181" i="10"/>
  <c r="AL180" i="10"/>
  <c r="AL211" i="10"/>
  <c r="AM388" i="10"/>
  <c r="AM358" i="10"/>
  <c r="AM328" i="10"/>
  <c r="AM298" i="10"/>
  <c r="AM268" i="10"/>
  <c r="AM238" i="10"/>
  <c r="AM178" i="10"/>
  <c r="AM208" i="10"/>
  <c r="AK152" i="10"/>
  <c r="AK153" i="10" s="1"/>
  <c r="AL241" i="10"/>
  <c r="AJ392" i="10"/>
  <c r="AJ393" i="10" s="1"/>
  <c r="AK390" i="10" s="1"/>
  <c r="AK362" i="10"/>
  <c r="AK363" i="10" s="1"/>
  <c r="AL360" i="10" s="1"/>
  <c r="AK332" i="10"/>
  <c r="AK333" i="10" s="1"/>
  <c r="AL330" i="10" s="1"/>
  <c r="AK302" i="10"/>
  <c r="AK303" i="10" s="1"/>
  <c r="AL300" i="10" s="1"/>
  <c r="AK272" i="10"/>
  <c r="AK273" i="10" s="1"/>
  <c r="AL270" i="10" s="1"/>
  <c r="AK242" i="10"/>
  <c r="AK243" i="10" s="1"/>
  <c r="AL240" i="10" s="1"/>
  <c r="AK212" i="10"/>
  <c r="AK213" i="10" s="1"/>
  <c r="AL210" i="10" s="1"/>
  <c r="AL150" i="10"/>
  <c r="AL151" i="10"/>
  <c r="AM58" i="10"/>
  <c r="AM148" i="10"/>
  <c r="AK122" i="10"/>
  <c r="AK123" i="10" s="1"/>
  <c r="AL120" i="10" s="1"/>
  <c r="AL61" i="10"/>
  <c r="AL60" i="10"/>
  <c r="AK62" i="10"/>
  <c r="AK63" i="10" s="1"/>
  <c r="AM118" i="10"/>
  <c r="AM88" i="10"/>
  <c r="AM28" i="10"/>
  <c r="AL121" i="10"/>
  <c r="AL31" i="10"/>
  <c r="AM10" i="10"/>
  <c r="AL30" i="10"/>
  <c r="AN21" i="10"/>
  <c r="BJ46" i="11" l="1"/>
  <c r="BJ50" i="11"/>
  <c r="BJ51" i="11"/>
  <c r="BJ49" i="11"/>
  <c r="BJ53" i="11" s="1"/>
  <c r="BJ56" i="11" s="1"/>
  <c r="BJ52" i="11"/>
  <c r="AJ882" i="10"/>
  <c r="AE16" i="26" s="1"/>
  <c r="AE17" i="26" s="1"/>
  <c r="AE18" i="26" s="1"/>
  <c r="AL847" i="10"/>
  <c r="AL841" i="10" s="1"/>
  <c r="AM749" i="10"/>
  <c r="AM842" i="10"/>
  <c r="AM844" i="10"/>
  <c r="AM845" i="10" s="1"/>
  <c r="AI888" i="10"/>
  <c r="AI662" i="10"/>
  <c r="AK897" i="10"/>
  <c r="BG44" i="11"/>
  <c r="AT28" i="26"/>
  <c r="AT29" i="26" s="1"/>
  <c r="AT30" i="26" s="1"/>
  <c r="AK892" i="10"/>
  <c r="AK894" i="10"/>
  <c r="AK665" i="10"/>
  <c r="AK801" i="10"/>
  <c r="AK865" i="10"/>
  <c r="AK673" i="10"/>
  <c r="AJ898" i="10"/>
  <c r="AL751" i="10"/>
  <c r="AM937" i="10"/>
  <c r="AM938" i="10" s="1"/>
  <c r="AM939" i="10" s="1"/>
  <c r="AM947" i="10" s="1"/>
  <c r="AM926" i="10" s="1"/>
  <c r="AJ888" i="10"/>
  <c r="AL871" i="10"/>
  <c r="BH41" i="11"/>
  <c r="BI36" i="11"/>
  <c r="BI40" i="11"/>
  <c r="BI37" i="11"/>
  <c r="AL863" i="10"/>
  <c r="AL857" i="10" s="1"/>
  <c r="BJ31" i="11"/>
  <c r="BJ38" i="11" s="1"/>
  <c r="BJ30" i="11"/>
  <c r="AL855" i="10"/>
  <c r="AL849" i="10" s="1"/>
  <c r="AL879" i="10"/>
  <c r="AL873" i="10" s="1"/>
  <c r="AM850" i="10"/>
  <c r="AM858" i="10"/>
  <c r="AM866" i="10"/>
  <c r="AM874" i="10"/>
  <c r="AM860" i="10"/>
  <c r="AM861" i="10" s="1"/>
  <c r="AM852" i="10"/>
  <c r="AM853" i="10" s="1"/>
  <c r="AM868" i="10"/>
  <c r="AM869" i="10" s="1"/>
  <c r="AM871" i="10" s="1"/>
  <c r="AM876" i="10"/>
  <c r="AM877" i="10" s="1"/>
  <c r="AM879" i="10" s="1"/>
  <c r="AM873" i="10" s="1"/>
  <c r="BJ20" i="11"/>
  <c r="BJ39" i="11" s="1"/>
  <c r="BJ29" i="11"/>
  <c r="BJ25" i="11"/>
  <c r="BJ28" i="11"/>
  <c r="BJ24" i="11"/>
  <c r="AL783" i="10"/>
  <c r="AL777" i="10" s="1"/>
  <c r="AL839" i="10"/>
  <c r="AL833" i="10" s="1"/>
  <c r="AM834" i="10"/>
  <c r="AM836" i="10"/>
  <c r="AM837" i="10" s="1"/>
  <c r="BJ22" i="11"/>
  <c r="BJ18" i="11"/>
  <c r="BJ17" i="11"/>
  <c r="AH482" i="10"/>
  <c r="AH483" i="10" s="1"/>
  <c r="AI480" i="10" s="1"/>
  <c r="BJ15" i="11"/>
  <c r="BJ11" i="11"/>
  <c r="BJ10" i="11"/>
  <c r="BJ8" i="11"/>
  <c r="BJ6" i="11"/>
  <c r="AM786" i="10"/>
  <c r="AM788" i="10"/>
  <c r="AM789" i="10" s="1"/>
  <c r="AL791" i="10"/>
  <c r="AL785" i="10" s="1"/>
  <c r="AM481" i="10"/>
  <c r="AN478" i="10"/>
  <c r="AL775" i="10"/>
  <c r="AL769" i="10" s="1"/>
  <c r="AL799" i="10"/>
  <c r="AL793" i="10" s="1"/>
  <c r="AL759" i="10"/>
  <c r="AL753" i="10" s="1"/>
  <c r="AL743" i="10"/>
  <c r="AL737" i="10" s="1"/>
  <c r="AL831" i="10"/>
  <c r="AL825" i="10" s="1"/>
  <c r="AL823" i="10"/>
  <c r="AL817" i="10" s="1"/>
  <c r="AL807" i="10"/>
  <c r="AL895" i="10" s="1"/>
  <c r="AM770" i="10"/>
  <c r="AM738" i="10"/>
  <c r="AM794" i="10"/>
  <c r="AM754" i="10"/>
  <c r="AM802" i="10"/>
  <c r="AM818" i="10"/>
  <c r="AM676" i="10"/>
  <c r="AM677" i="10" s="1"/>
  <c r="AM826" i="10"/>
  <c r="AM778" i="10"/>
  <c r="AM684" i="10"/>
  <c r="AM685" i="10" s="1"/>
  <c r="AM700" i="10"/>
  <c r="AM701" i="10" s="1"/>
  <c r="AM810" i="10"/>
  <c r="AM708" i="10"/>
  <c r="AM709" i="10" s="1"/>
  <c r="AM732" i="10"/>
  <c r="AM733" i="10" s="1"/>
  <c r="AM764" i="10"/>
  <c r="AM765" i="10" s="1"/>
  <c r="AM804" i="10"/>
  <c r="AM805" i="10" s="1"/>
  <c r="AM812" i="10"/>
  <c r="AM813" i="10" s="1"/>
  <c r="AM668" i="10"/>
  <c r="AM669" i="10" s="1"/>
  <c r="AM828" i="10"/>
  <c r="AM829" i="10" s="1"/>
  <c r="AM748" i="10"/>
  <c r="AM756" i="10"/>
  <c r="AM757" i="10" s="1"/>
  <c r="AM692" i="10"/>
  <c r="AM693" i="10" s="1"/>
  <c r="AM716" i="10"/>
  <c r="AM717" i="10" s="1"/>
  <c r="AM780" i="10"/>
  <c r="AM781" i="10" s="1"/>
  <c r="AM740" i="10"/>
  <c r="AM741" i="10" s="1"/>
  <c r="AM796" i="10"/>
  <c r="AM797" i="10" s="1"/>
  <c r="AM820" i="10"/>
  <c r="AM821" i="10" s="1"/>
  <c r="AM724" i="10"/>
  <c r="AM725" i="10" s="1"/>
  <c r="AM772" i="10"/>
  <c r="AM773" i="10" s="1"/>
  <c r="AM775" i="10" s="1"/>
  <c r="AM769" i="10" s="1"/>
  <c r="AL815" i="10"/>
  <c r="AL809" i="10" s="1"/>
  <c r="BK2" i="11"/>
  <c r="BJ3" i="11"/>
  <c r="BJ12" i="11"/>
  <c r="AL767" i="10"/>
  <c r="AL761" i="10" s="1"/>
  <c r="AL671" i="10"/>
  <c r="AM666" i="10"/>
  <c r="AN628" i="10"/>
  <c r="AL632" i="10"/>
  <c r="AL633" i="10" s="1"/>
  <c r="AM630" i="10" s="1"/>
  <c r="AM631" i="10"/>
  <c r="AL602" i="10"/>
  <c r="AL603" i="10" s="1"/>
  <c r="AM600" i="10" s="1"/>
  <c r="AM601" i="10"/>
  <c r="AN568" i="10"/>
  <c r="AN598" i="10"/>
  <c r="AL572" i="10"/>
  <c r="AL573" i="10" s="1"/>
  <c r="AM570" i="10" s="1"/>
  <c r="AM571" i="10"/>
  <c r="AN508" i="10"/>
  <c r="AN538" i="10"/>
  <c r="AL512" i="10"/>
  <c r="AL513" i="10" s="1"/>
  <c r="AM510" i="10" s="1"/>
  <c r="AL542" i="10"/>
  <c r="AL543" i="10" s="1"/>
  <c r="AM540" i="10" s="1"/>
  <c r="AM541" i="10"/>
  <c r="AM511" i="10"/>
  <c r="AL452" i="10"/>
  <c r="AL453" i="10" s="1"/>
  <c r="AM450" i="10" s="1"/>
  <c r="AM451" i="10"/>
  <c r="AN418" i="10"/>
  <c r="AN448" i="10"/>
  <c r="AL422" i="10"/>
  <c r="AL423" i="10" s="1"/>
  <c r="AM420" i="10" s="1"/>
  <c r="AM421" i="10"/>
  <c r="AL727" i="10"/>
  <c r="AL721" i="10" s="1"/>
  <c r="AL679" i="10"/>
  <c r="AL687" i="10"/>
  <c r="AL681" i="10" s="1"/>
  <c r="AL735" i="10"/>
  <c r="AL729" i="10" s="1"/>
  <c r="AL695" i="10"/>
  <c r="AL689" i="10" s="1"/>
  <c r="AL182" i="10"/>
  <c r="AL183" i="10" s="1"/>
  <c r="AL719" i="10"/>
  <c r="AL713" i="10" s="1"/>
  <c r="AM762" i="10"/>
  <c r="AM730" i="10"/>
  <c r="AM722" i="10"/>
  <c r="AM746" i="10"/>
  <c r="AM745" i="10" s="1"/>
  <c r="AM714" i="10"/>
  <c r="AM706" i="10"/>
  <c r="AM698" i="10"/>
  <c r="AM690" i="10"/>
  <c r="AM674" i="10"/>
  <c r="AM682" i="10"/>
  <c r="AL703" i="10"/>
  <c r="AL697" i="10" s="1"/>
  <c r="AL711" i="10"/>
  <c r="AL705" i="10" s="1"/>
  <c r="AN358" i="10"/>
  <c r="AN388" i="10"/>
  <c r="AN328" i="10"/>
  <c r="AN298" i="10"/>
  <c r="AN268" i="10"/>
  <c r="AN238" i="10"/>
  <c r="AN178" i="10"/>
  <c r="AN208" i="10"/>
  <c r="AM241" i="10"/>
  <c r="AM361" i="10"/>
  <c r="AM391" i="10"/>
  <c r="AM301" i="10"/>
  <c r="AM331" i="10"/>
  <c r="AM271" i="10"/>
  <c r="AM211" i="10"/>
  <c r="AM180" i="10"/>
  <c r="AM181" i="10"/>
  <c r="AL152" i="10"/>
  <c r="AL153" i="10" s="1"/>
  <c r="AK392" i="10"/>
  <c r="AK393" i="10" s="1"/>
  <c r="AL390" i="10" s="1"/>
  <c r="AL362" i="10"/>
  <c r="AL363" i="10" s="1"/>
  <c r="AM360" i="10" s="1"/>
  <c r="AL332" i="10"/>
  <c r="AL333" i="10" s="1"/>
  <c r="AM330" i="10" s="1"/>
  <c r="AL302" i="10"/>
  <c r="AL303" i="10" s="1"/>
  <c r="AM300" i="10" s="1"/>
  <c r="AL272" i="10"/>
  <c r="AL273" i="10" s="1"/>
  <c r="AM270" i="10" s="1"/>
  <c r="AL242" i="10"/>
  <c r="AL243" i="10" s="1"/>
  <c r="AM240" i="10" s="1"/>
  <c r="AL212" i="10"/>
  <c r="AL213" i="10" s="1"/>
  <c r="AN58" i="10"/>
  <c r="AN148" i="10"/>
  <c r="AL32" i="10"/>
  <c r="AL33" i="10" s="1"/>
  <c r="AM151" i="10"/>
  <c r="AM150" i="10"/>
  <c r="AL122" i="10"/>
  <c r="AL123" i="10" s="1"/>
  <c r="AM120" i="10" s="1"/>
  <c r="AL62" i="10"/>
  <c r="AL63" i="10" s="1"/>
  <c r="AM60" i="10"/>
  <c r="AM61" i="10"/>
  <c r="AN118" i="10"/>
  <c r="AN88" i="10"/>
  <c r="AN28" i="10"/>
  <c r="AM121" i="10"/>
  <c r="AM91" i="10"/>
  <c r="AM90" i="10"/>
  <c r="AM31" i="10"/>
  <c r="AO21" i="10"/>
  <c r="AM30" i="10"/>
  <c r="AN10" i="10"/>
  <c r="BK46" i="11" l="1"/>
  <c r="BK51" i="11"/>
  <c r="BK52" i="11"/>
  <c r="BK49" i="11"/>
  <c r="BK53" i="11" s="1"/>
  <c r="BK56" i="11" s="1"/>
  <c r="BK50" i="11"/>
  <c r="AK882" i="10"/>
  <c r="AF16" i="26" s="1"/>
  <c r="AF17" i="26" s="1"/>
  <c r="AF18" i="26" s="1"/>
  <c r="AM847" i="10"/>
  <c r="AM841" i="10" s="1"/>
  <c r="AN749" i="10"/>
  <c r="AN842" i="10"/>
  <c r="AN844" i="10"/>
  <c r="AN845" i="10" s="1"/>
  <c r="AJ662" i="10"/>
  <c r="BH44" i="11"/>
  <c r="AU28" i="26"/>
  <c r="AU29" i="26" s="1"/>
  <c r="AU30" i="26" s="1"/>
  <c r="AM897" i="10"/>
  <c r="AL897" i="10"/>
  <c r="AL892" i="10"/>
  <c r="AL894" i="10"/>
  <c r="AK898" i="10"/>
  <c r="AL801" i="10"/>
  <c r="AM865" i="10"/>
  <c r="AL865" i="10"/>
  <c r="AL673" i="10"/>
  <c r="AL665" i="10"/>
  <c r="AM751" i="10"/>
  <c r="AN937" i="10"/>
  <c r="AN938" i="10" s="1"/>
  <c r="AN939" i="10" s="1"/>
  <c r="AN947" i="10" s="1"/>
  <c r="AN926" i="10" s="1"/>
  <c r="BJ40" i="11"/>
  <c r="AK888" i="10"/>
  <c r="BJ37" i="11"/>
  <c r="BI41" i="11"/>
  <c r="BJ36" i="11"/>
  <c r="BK31" i="11"/>
  <c r="BK38" i="11" s="1"/>
  <c r="BK30" i="11"/>
  <c r="AM863" i="10"/>
  <c r="AM857" i="10" s="1"/>
  <c r="AM855" i="10"/>
  <c r="AM849" i="10" s="1"/>
  <c r="AN850" i="10"/>
  <c r="AN858" i="10"/>
  <c r="AN866" i="10"/>
  <c r="AN874" i="10"/>
  <c r="AN868" i="10"/>
  <c r="AN869" i="10" s="1"/>
  <c r="AN860" i="10"/>
  <c r="AN861" i="10" s="1"/>
  <c r="AN863" i="10" s="1"/>
  <c r="AN857" i="10" s="1"/>
  <c r="AN852" i="10"/>
  <c r="AN853" i="10" s="1"/>
  <c r="AN876" i="10"/>
  <c r="AN877" i="10" s="1"/>
  <c r="AN879" i="10" s="1"/>
  <c r="AN873" i="10" s="1"/>
  <c r="BK20" i="11"/>
  <c r="BK39" i="11" s="1"/>
  <c r="BK29" i="11"/>
  <c r="BK28" i="11"/>
  <c r="BK24" i="11"/>
  <c r="BK25" i="11"/>
  <c r="AN834" i="10"/>
  <c r="AN836" i="10"/>
  <c r="AN837" i="10" s="1"/>
  <c r="AM839" i="10"/>
  <c r="AM833" i="10" s="1"/>
  <c r="AM743" i="10"/>
  <c r="AM737" i="10" s="1"/>
  <c r="AM823" i="10"/>
  <c r="AM817" i="10" s="1"/>
  <c r="BK22" i="11"/>
  <c r="BK18" i="11"/>
  <c r="BK17" i="11"/>
  <c r="AI482" i="10"/>
  <c r="AI483" i="10" s="1"/>
  <c r="AJ480" i="10" s="1"/>
  <c r="AJ482" i="10" s="1"/>
  <c r="AJ483" i="10" s="1"/>
  <c r="AK480" i="10" s="1"/>
  <c r="BK15" i="11"/>
  <c r="BK11" i="11"/>
  <c r="BK10" i="11"/>
  <c r="BK8" i="11"/>
  <c r="BK6" i="11"/>
  <c r="AM759" i="10"/>
  <c r="AM753" i="10" s="1"/>
  <c r="AN786" i="10"/>
  <c r="AN788" i="10"/>
  <c r="AN789" i="10" s="1"/>
  <c r="AM791" i="10"/>
  <c r="AM785" i="10" s="1"/>
  <c r="AO478" i="10"/>
  <c r="AN481" i="10"/>
  <c r="AM799" i="10"/>
  <c r="AM793" i="10" s="1"/>
  <c r="AM815" i="10"/>
  <c r="AM809" i="10" s="1"/>
  <c r="AM807" i="10"/>
  <c r="AM895" i="10" s="1"/>
  <c r="AN794" i="10"/>
  <c r="AN754" i="10"/>
  <c r="AN770" i="10"/>
  <c r="AN738" i="10"/>
  <c r="AN802" i="10"/>
  <c r="AN818" i="10"/>
  <c r="AN676" i="10"/>
  <c r="AN677" i="10" s="1"/>
  <c r="AN826" i="10"/>
  <c r="AN684" i="10"/>
  <c r="AN685" i="10" s="1"/>
  <c r="AN810" i="10"/>
  <c r="AN700" i="10"/>
  <c r="AN701" i="10" s="1"/>
  <c r="AN708" i="10"/>
  <c r="AN709" i="10" s="1"/>
  <c r="AN732" i="10"/>
  <c r="AN733" i="10" s="1"/>
  <c r="AN764" i="10"/>
  <c r="AN778" i="10"/>
  <c r="AN804" i="10"/>
  <c r="AN805" i="10" s="1"/>
  <c r="AN812" i="10"/>
  <c r="AN813" i="10" s="1"/>
  <c r="AN740" i="10"/>
  <c r="AN741" i="10" s="1"/>
  <c r="AN756" i="10"/>
  <c r="AN757" i="10" s="1"/>
  <c r="AN748" i="10"/>
  <c r="AN780" i="10"/>
  <c r="AN781" i="10" s="1"/>
  <c r="AN716" i="10"/>
  <c r="AN717" i="10" s="1"/>
  <c r="AN724" i="10"/>
  <c r="AN725" i="10" s="1"/>
  <c r="AN772" i="10"/>
  <c r="AN773" i="10" s="1"/>
  <c r="AN820" i="10"/>
  <c r="AN821" i="10" s="1"/>
  <c r="AN796" i="10"/>
  <c r="AN797" i="10" s="1"/>
  <c r="AN668" i="10"/>
  <c r="AN669" i="10" s="1"/>
  <c r="AN828" i="10"/>
  <c r="AN829" i="10" s="1"/>
  <c r="AN692" i="10"/>
  <c r="AN693" i="10" s="1"/>
  <c r="AM783" i="10"/>
  <c r="AM777" i="10" s="1"/>
  <c r="AM831" i="10"/>
  <c r="AM825" i="10" s="1"/>
  <c r="BL2" i="11"/>
  <c r="BK12" i="11"/>
  <c r="BK3" i="11"/>
  <c r="AM671" i="10"/>
  <c r="AM767" i="10"/>
  <c r="AM761" i="10" s="1"/>
  <c r="AM687" i="10"/>
  <c r="AM681" i="10" s="1"/>
  <c r="AN666" i="10"/>
  <c r="AO628" i="10"/>
  <c r="AM632" i="10"/>
  <c r="AM633" i="10" s="1"/>
  <c r="AN630" i="10" s="1"/>
  <c r="AN631" i="10"/>
  <c r="AM602" i="10"/>
  <c r="AM603" i="10" s="1"/>
  <c r="AN600" i="10" s="1"/>
  <c r="AO568" i="10"/>
  <c r="AO598" i="10"/>
  <c r="AN601" i="10"/>
  <c r="AN571" i="10"/>
  <c r="AM572" i="10"/>
  <c r="AM573" i="10" s="1"/>
  <c r="AN570" i="10" s="1"/>
  <c r="AM512" i="10"/>
  <c r="AM513" i="10" s="1"/>
  <c r="AN510" i="10" s="1"/>
  <c r="AM542" i="10"/>
  <c r="AM543" i="10" s="1"/>
  <c r="AN540" i="10" s="1"/>
  <c r="AN541" i="10"/>
  <c r="AO508" i="10"/>
  <c r="AO538" i="10"/>
  <c r="AN511" i="10"/>
  <c r="AM452" i="10"/>
  <c r="AM453" i="10" s="1"/>
  <c r="AN450" i="10" s="1"/>
  <c r="AM422" i="10"/>
  <c r="AM423" i="10" s="1"/>
  <c r="AN420" i="10" s="1"/>
  <c r="AO418" i="10"/>
  <c r="AO448" i="10"/>
  <c r="AN451" i="10"/>
  <c r="AN421" i="10"/>
  <c r="AM695" i="10"/>
  <c r="AM689" i="10" s="1"/>
  <c r="AM703" i="10"/>
  <c r="AM697" i="10" s="1"/>
  <c r="AM719" i="10"/>
  <c r="AM713" i="10" s="1"/>
  <c r="AM711" i="10"/>
  <c r="AM705" i="10" s="1"/>
  <c r="AM727" i="10"/>
  <c r="AM721" i="10" s="1"/>
  <c r="AM735" i="10"/>
  <c r="AM729" i="10" s="1"/>
  <c r="AN762" i="10"/>
  <c r="AN765" i="10"/>
  <c r="AN730" i="10"/>
  <c r="AN722" i="10"/>
  <c r="AN746" i="10"/>
  <c r="AN745" i="10" s="1"/>
  <c r="AN714" i="10"/>
  <c r="AN706" i="10"/>
  <c r="AN698" i="10"/>
  <c r="AN674" i="10"/>
  <c r="AN690" i="10"/>
  <c r="AN682" i="10"/>
  <c r="AM679" i="10"/>
  <c r="AM152" i="10"/>
  <c r="AM153" i="10" s="1"/>
  <c r="AM182" i="10"/>
  <c r="AM183" i="10" s="1"/>
  <c r="AO388" i="10"/>
  <c r="AO358" i="10"/>
  <c r="AO298" i="10"/>
  <c r="AO328" i="10"/>
  <c r="AO268" i="10"/>
  <c r="AO238" i="10"/>
  <c r="AO208" i="10"/>
  <c r="AO178" i="10"/>
  <c r="AN361" i="10"/>
  <c r="AN391" i="10"/>
  <c r="AN301" i="10"/>
  <c r="AN331" i="10"/>
  <c r="AN271" i="10"/>
  <c r="AN241" i="10"/>
  <c r="AN211" i="10"/>
  <c r="AN180" i="10"/>
  <c r="AN181" i="10"/>
  <c r="AN210" i="10"/>
  <c r="AL392" i="10"/>
  <c r="AL393" i="10" s="1"/>
  <c r="AM390" i="10" s="1"/>
  <c r="AM362" i="10"/>
  <c r="AM363" i="10" s="1"/>
  <c r="AN360" i="10" s="1"/>
  <c r="AM332" i="10"/>
  <c r="AM333" i="10" s="1"/>
  <c r="AN330" i="10" s="1"/>
  <c r="AM302" i="10"/>
  <c r="AM303" i="10" s="1"/>
  <c r="AN300" i="10" s="1"/>
  <c r="AM272" i="10"/>
  <c r="AM273" i="10" s="1"/>
  <c r="AN270" i="10" s="1"/>
  <c r="AM242" i="10"/>
  <c r="AM243" i="10" s="1"/>
  <c r="AM210" i="10"/>
  <c r="AO58" i="10"/>
  <c r="AO148" i="10"/>
  <c r="AN151" i="10"/>
  <c r="AN150" i="10"/>
  <c r="AM92" i="10"/>
  <c r="AM93" i="10" s="1"/>
  <c r="AM122" i="10"/>
  <c r="AM123" i="10" s="1"/>
  <c r="AN60" i="10"/>
  <c r="AN61" i="10"/>
  <c r="AM62" i="10"/>
  <c r="AM63" i="10" s="1"/>
  <c r="AM32" i="10"/>
  <c r="AM33" i="10" s="1"/>
  <c r="AN121" i="10"/>
  <c r="AN120" i="10"/>
  <c r="AN90" i="10"/>
  <c r="AN91" i="10"/>
  <c r="AO28" i="10"/>
  <c r="AO118" i="10"/>
  <c r="AO88" i="10"/>
  <c r="AN31" i="10"/>
  <c r="AN30" i="10"/>
  <c r="AO10" i="10"/>
  <c r="AP21" i="10"/>
  <c r="BL46" i="11" l="1"/>
  <c r="BL52" i="11"/>
  <c r="BL49" i="11"/>
  <c r="BL50" i="11"/>
  <c r="BL51" i="11"/>
  <c r="AK662" i="10"/>
  <c r="AN847" i="10"/>
  <c r="AN841" i="10" s="1"/>
  <c r="AL882" i="10"/>
  <c r="AG16" i="26" s="1"/>
  <c r="AG17" i="26" s="1"/>
  <c r="AG18" i="26" s="1"/>
  <c r="AO749" i="10"/>
  <c r="AO842" i="10"/>
  <c r="AO844" i="10"/>
  <c r="AO845" i="10" s="1"/>
  <c r="AM892" i="10"/>
  <c r="BI44" i="11"/>
  <c r="AV28" i="26"/>
  <c r="AV29" i="26" s="1"/>
  <c r="AV30" i="26" s="1"/>
  <c r="AM894" i="10"/>
  <c r="AM801" i="10"/>
  <c r="AM665" i="10"/>
  <c r="AM673" i="10"/>
  <c r="AL898" i="10"/>
  <c r="AN751" i="10"/>
  <c r="AO937" i="10"/>
  <c r="AO938" i="10" s="1"/>
  <c r="AO939" i="10" s="1"/>
  <c r="AO947" i="10" s="1"/>
  <c r="AO926" i="10" s="1"/>
  <c r="AN871" i="10"/>
  <c r="AN897" i="10" s="1"/>
  <c r="BJ41" i="11"/>
  <c r="BK40" i="11"/>
  <c r="BK37" i="11"/>
  <c r="BK36" i="11"/>
  <c r="BL31" i="11"/>
  <c r="BL38" i="11" s="1"/>
  <c r="BL30" i="11"/>
  <c r="AN855" i="10"/>
  <c r="AN849" i="10" s="1"/>
  <c r="AO850" i="10"/>
  <c r="AO858" i="10"/>
  <c r="AO866" i="10"/>
  <c r="AO874" i="10"/>
  <c r="AO852" i="10"/>
  <c r="AO853" i="10" s="1"/>
  <c r="AO855" i="10" s="1"/>
  <c r="AO849" i="10" s="1"/>
  <c r="AO876" i="10"/>
  <c r="AO877" i="10" s="1"/>
  <c r="AO860" i="10"/>
  <c r="AO861" i="10" s="1"/>
  <c r="AO868" i="10"/>
  <c r="AO869" i="10" s="1"/>
  <c r="AN799" i="10"/>
  <c r="AN793" i="10" s="1"/>
  <c r="BL20" i="11"/>
  <c r="BL39" i="11" s="1"/>
  <c r="BL29" i="11"/>
  <c r="BL28" i="11"/>
  <c r="BL24" i="11"/>
  <c r="BL25" i="11"/>
  <c r="AN831" i="10"/>
  <c r="AN825" i="10" s="1"/>
  <c r="AO834" i="10"/>
  <c r="AO836" i="10"/>
  <c r="AO837" i="10" s="1"/>
  <c r="AN839" i="10"/>
  <c r="AN833" i="10" s="1"/>
  <c r="BL22" i="11"/>
  <c r="BL18" i="11"/>
  <c r="BL17" i="11"/>
  <c r="AK482" i="10"/>
  <c r="AK483" i="10" s="1"/>
  <c r="AL480" i="10" s="1"/>
  <c r="AL482" i="10" s="1"/>
  <c r="AL483" i="10" s="1"/>
  <c r="AM480" i="10" s="1"/>
  <c r="AM482" i="10" s="1"/>
  <c r="AM483" i="10" s="1"/>
  <c r="AN480" i="10" s="1"/>
  <c r="BL8" i="11"/>
  <c r="BL6" i="11"/>
  <c r="BL15" i="11"/>
  <c r="BL11" i="11"/>
  <c r="BL10" i="11"/>
  <c r="AN791" i="10"/>
  <c r="AN785" i="10" s="1"/>
  <c r="AO786" i="10"/>
  <c r="AO788" i="10"/>
  <c r="AO789" i="10" s="1"/>
  <c r="AN775" i="10"/>
  <c r="AN769" i="10" s="1"/>
  <c r="AN783" i="10"/>
  <c r="AN777" i="10" s="1"/>
  <c r="AP478" i="10"/>
  <c r="AO481" i="10"/>
  <c r="AN759" i="10"/>
  <c r="AN753" i="10" s="1"/>
  <c r="AN743" i="10"/>
  <c r="AN737" i="10" s="1"/>
  <c r="AN823" i="10"/>
  <c r="AN817" i="10" s="1"/>
  <c r="AO794" i="10"/>
  <c r="AO770" i="10"/>
  <c r="AO738" i="10"/>
  <c r="AO754" i="10"/>
  <c r="AO802" i="10"/>
  <c r="AO818" i="10"/>
  <c r="AO676" i="10"/>
  <c r="AO677" i="10" s="1"/>
  <c r="AO778" i="10"/>
  <c r="AO826" i="10"/>
  <c r="AO700" i="10"/>
  <c r="AO701" i="10" s="1"/>
  <c r="AO684" i="10"/>
  <c r="AO685" i="10" s="1"/>
  <c r="AO810" i="10"/>
  <c r="AO708" i="10"/>
  <c r="AO709" i="10" s="1"/>
  <c r="AO732" i="10"/>
  <c r="AO733" i="10" s="1"/>
  <c r="AO764" i="10"/>
  <c r="AO765" i="10" s="1"/>
  <c r="AO804" i="10"/>
  <c r="AO805" i="10" s="1"/>
  <c r="AO812" i="10"/>
  <c r="AO813" i="10" s="1"/>
  <c r="AO748" i="10"/>
  <c r="AO780" i="10"/>
  <c r="AO781" i="10" s="1"/>
  <c r="AO796" i="10"/>
  <c r="AO797" i="10" s="1"/>
  <c r="AO716" i="10"/>
  <c r="AO717" i="10" s="1"/>
  <c r="AO756" i="10"/>
  <c r="AO757" i="10" s="1"/>
  <c r="AO740" i="10"/>
  <c r="AO741" i="10" s="1"/>
  <c r="AO772" i="10"/>
  <c r="AO773" i="10" s="1"/>
  <c r="AO820" i="10"/>
  <c r="AO821" i="10" s="1"/>
  <c r="AO724" i="10"/>
  <c r="AO725" i="10" s="1"/>
  <c r="AO668" i="10"/>
  <c r="AO669" i="10" s="1"/>
  <c r="AO828" i="10"/>
  <c r="AO829" i="10" s="1"/>
  <c r="AO692" i="10"/>
  <c r="AO693" i="10" s="1"/>
  <c r="AN815" i="10"/>
  <c r="AN809" i="10" s="1"/>
  <c r="AN807" i="10"/>
  <c r="AN895" i="10" s="1"/>
  <c r="BM2" i="11"/>
  <c r="BL12" i="11"/>
  <c r="BL3" i="11"/>
  <c r="AN671" i="10"/>
  <c r="AO666" i="10"/>
  <c r="AP628" i="10"/>
  <c r="AN632" i="10"/>
  <c r="AN633" i="10" s="1"/>
  <c r="AO630" i="10" s="1"/>
  <c r="AO631" i="10"/>
  <c r="AN602" i="10"/>
  <c r="AN603" i="10" s="1"/>
  <c r="AO600" i="10" s="1"/>
  <c r="AP568" i="10"/>
  <c r="AP598" i="10"/>
  <c r="AO601" i="10"/>
  <c r="AN572" i="10"/>
  <c r="AN573" i="10" s="1"/>
  <c r="AO570" i="10" s="1"/>
  <c r="AO571" i="10"/>
  <c r="AP508" i="10"/>
  <c r="AP538" i="10"/>
  <c r="AO541" i="10"/>
  <c r="AN542" i="10"/>
  <c r="AN543" i="10" s="1"/>
  <c r="AO540" i="10" s="1"/>
  <c r="AO511" i="10"/>
  <c r="AN512" i="10"/>
  <c r="AN513" i="10" s="1"/>
  <c r="AO510" i="10" s="1"/>
  <c r="AN452" i="10"/>
  <c r="AN453" i="10" s="1"/>
  <c r="AO450" i="10" s="1"/>
  <c r="AO451" i="10"/>
  <c r="AP418" i="10"/>
  <c r="AP448" i="10"/>
  <c r="AN422" i="10"/>
  <c r="AN423" i="10" s="1"/>
  <c r="AO420" i="10" s="1"/>
  <c r="AO421" i="10"/>
  <c r="AN695" i="10"/>
  <c r="AN689" i="10" s="1"/>
  <c r="AN687" i="10"/>
  <c r="AN681" i="10" s="1"/>
  <c r="AN703" i="10"/>
  <c r="AN697" i="10" s="1"/>
  <c r="AN719" i="10"/>
  <c r="AN713" i="10" s="1"/>
  <c r="AN711" i="10"/>
  <c r="AN705" i="10" s="1"/>
  <c r="AN679" i="10"/>
  <c r="AN727" i="10"/>
  <c r="AN721" i="10" s="1"/>
  <c r="AO762" i="10"/>
  <c r="AO746" i="10"/>
  <c r="AO745" i="10" s="1"/>
  <c r="AO730" i="10"/>
  <c r="AO722" i="10"/>
  <c r="AO714" i="10"/>
  <c r="AO706" i="10"/>
  <c r="AO698" i="10"/>
  <c r="AO690" i="10"/>
  <c r="AO682" i="10"/>
  <c r="AO674" i="10"/>
  <c r="AN735" i="10"/>
  <c r="AN729" i="10" s="1"/>
  <c r="AN767" i="10"/>
  <c r="AN761" i="10" s="1"/>
  <c r="AN182" i="10"/>
  <c r="AN183" i="10" s="1"/>
  <c r="AN152" i="10"/>
  <c r="AN153" i="10" s="1"/>
  <c r="AN212" i="10"/>
  <c r="AN213" i="10" s="1"/>
  <c r="AP388" i="10"/>
  <c r="AP358" i="10"/>
  <c r="AP328" i="10"/>
  <c r="AP298" i="10"/>
  <c r="AP268" i="10"/>
  <c r="AP238" i="10"/>
  <c r="AP208" i="10"/>
  <c r="AP178" i="10"/>
  <c r="AO361" i="10"/>
  <c r="AO391" i="10"/>
  <c r="AO301" i="10"/>
  <c r="AO331" i="10"/>
  <c r="AO271" i="10"/>
  <c r="AO241" i="10"/>
  <c r="AO181" i="10"/>
  <c r="AO210" i="10"/>
  <c r="AO211" i="10"/>
  <c r="AO180" i="10"/>
  <c r="AM392" i="10"/>
  <c r="AM393" i="10" s="1"/>
  <c r="AN390" i="10" s="1"/>
  <c r="AN362" i="10"/>
  <c r="AN363" i="10" s="1"/>
  <c r="AO360" i="10" s="1"/>
  <c r="AN332" i="10"/>
  <c r="AN333" i="10" s="1"/>
  <c r="AO330" i="10" s="1"/>
  <c r="AN302" i="10"/>
  <c r="AN303" i="10" s="1"/>
  <c r="AO300" i="10" s="1"/>
  <c r="AN272" i="10"/>
  <c r="AN273" i="10" s="1"/>
  <c r="AO270" i="10" s="1"/>
  <c r="AN240" i="10"/>
  <c r="R252" i="10"/>
  <c r="R253" i="10" s="1"/>
  <c r="Q252" i="10"/>
  <c r="Q253" i="10" s="1"/>
  <c r="T252" i="10"/>
  <c r="T253" i="10" s="1"/>
  <c r="P252" i="10"/>
  <c r="P253" i="10" s="1"/>
  <c r="S252" i="10"/>
  <c r="S253" i="10" s="1"/>
  <c r="AM212" i="10"/>
  <c r="AM213" i="10" s="1"/>
  <c r="AP58" i="10"/>
  <c r="AP148" i="10"/>
  <c r="AO151" i="10"/>
  <c r="AO150" i="10"/>
  <c r="AN92" i="10"/>
  <c r="AN93" i="10" s="1"/>
  <c r="AN32" i="10"/>
  <c r="AN33" i="10" s="1"/>
  <c r="AN122" i="10"/>
  <c r="AN123" i="10" s="1"/>
  <c r="AN62" i="10"/>
  <c r="AN63" i="10" s="1"/>
  <c r="AO60" i="10"/>
  <c r="AO61" i="10"/>
  <c r="AP118" i="10"/>
  <c r="AP88" i="10"/>
  <c r="AP28" i="10"/>
  <c r="AO120" i="10"/>
  <c r="AO121" i="10"/>
  <c r="AO91" i="10"/>
  <c r="AO90" i="10"/>
  <c r="AO31" i="10"/>
  <c r="AQ21" i="10"/>
  <c r="AO30" i="10"/>
  <c r="AP10" i="10"/>
  <c r="BL53" i="11" l="1"/>
  <c r="BL56" i="11" s="1"/>
  <c r="BM46" i="11"/>
  <c r="BM49" i="11"/>
  <c r="BM50" i="11"/>
  <c r="BM51" i="11"/>
  <c r="BM52" i="11"/>
  <c r="AM882" i="10"/>
  <c r="AH16" i="26" s="1"/>
  <c r="AH17" i="26" s="1"/>
  <c r="AH18" i="26" s="1"/>
  <c r="AP842" i="10"/>
  <c r="AP844" i="10"/>
  <c r="AP845" i="10" s="1"/>
  <c r="AO847" i="10"/>
  <c r="AO841" i="10" s="1"/>
  <c r="AL662" i="10"/>
  <c r="AL888" i="10"/>
  <c r="AM898" i="10"/>
  <c r="BJ44" i="11"/>
  <c r="AW28" i="26"/>
  <c r="AW29" i="26" s="1"/>
  <c r="AW30" i="26" s="1"/>
  <c r="AN892" i="10"/>
  <c r="AN894" i="10"/>
  <c r="AN673" i="10"/>
  <c r="AN665" i="10"/>
  <c r="AN801" i="10"/>
  <c r="AN865" i="10"/>
  <c r="AO751" i="10"/>
  <c r="AP937" i="10"/>
  <c r="AP938" i="10" s="1"/>
  <c r="AP939" i="10" s="1"/>
  <c r="AP947" i="10" s="1"/>
  <c r="AP926" i="10" s="1"/>
  <c r="AM888" i="10"/>
  <c r="AM662" i="10"/>
  <c r="BK41" i="11"/>
  <c r="BL40" i="11"/>
  <c r="BL37" i="11"/>
  <c r="BL36" i="11"/>
  <c r="BM31" i="11"/>
  <c r="BM38" i="11" s="1"/>
  <c r="BM30" i="11"/>
  <c r="AO879" i="10"/>
  <c r="AO873" i="10" s="1"/>
  <c r="AO863" i="10"/>
  <c r="AO857" i="10" s="1"/>
  <c r="AO871" i="10"/>
  <c r="AP850" i="10"/>
  <c r="AP858" i="10"/>
  <c r="AP866" i="10"/>
  <c r="AP874" i="10"/>
  <c r="AP852" i="10"/>
  <c r="AP853" i="10" s="1"/>
  <c r="AP855" i="10" s="1"/>
  <c r="AP849" i="10" s="1"/>
  <c r="AP860" i="10"/>
  <c r="AP861" i="10" s="1"/>
  <c r="AP863" i="10" s="1"/>
  <c r="AP857" i="10" s="1"/>
  <c r="AP868" i="10"/>
  <c r="AP869" i="10" s="1"/>
  <c r="AP871" i="10" s="1"/>
  <c r="AP876" i="10"/>
  <c r="AP877" i="10" s="1"/>
  <c r="AP879" i="10" s="1"/>
  <c r="AP873" i="10" s="1"/>
  <c r="BM20" i="11"/>
  <c r="BM39" i="11" s="1"/>
  <c r="BM29" i="11"/>
  <c r="BM28" i="11"/>
  <c r="BM24" i="11"/>
  <c r="BM25" i="11"/>
  <c r="AP834" i="10"/>
  <c r="AP836" i="10"/>
  <c r="AP837" i="10" s="1"/>
  <c r="AO839" i="10"/>
  <c r="AO833" i="10" s="1"/>
  <c r="BM22" i="11"/>
  <c r="BM18" i="11"/>
  <c r="BM17" i="11"/>
  <c r="AN482" i="10"/>
  <c r="AN483" i="10" s="1"/>
  <c r="AO480" i="10" s="1"/>
  <c r="AO743" i="10"/>
  <c r="AO737" i="10" s="1"/>
  <c r="AO799" i="10"/>
  <c r="AO793" i="10" s="1"/>
  <c r="BM15" i="11"/>
  <c r="BM11" i="11"/>
  <c r="BM10" i="11"/>
  <c r="BM8" i="11"/>
  <c r="BM6" i="11"/>
  <c r="AO775" i="10"/>
  <c r="AO769" i="10" s="1"/>
  <c r="AO759" i="10"/>
  <c r="AO753" i="10" s="1"/>
  <c r="AP786" i="10"/>
  <c r="AP788" i="10"/>
  <c r="AP789" i="10" s="1"/>
  <c r="AO791" i="10"/>
  <c r="AO785" i="10" s="1"/>
  <c r="AP481" i="10"/>
  <c r="AQ478" i="10"/>
  <c r="AO831" i="10"/>
  <c r="AO825" i="10" s="1"/>
  <c r="AO783" i="10"/>
  <c r="AO777" i="10" s="1"/>
  <c r="AO823" i="10"/>
  <c r="AO817" i="10" s="1"/>
  <c r="AP794" i="10"/>
  <c r="AP770" i="10"/>
  <c r="AP754" i="10"/>
  <c r="AP738" i="10"/>
  <c r="AP818" i="10"/>
  <c r="AP802" i="10"/>
  <c r="AP676" i="10"/>
  <c r="AP677" i="10" s="1"/>
  <c r="AP826" i="10"/>
  <c r="AP778" i="10"/>
  <c r="AP684" i="10"/>
  <c r="AP685" i="10" s="1"/>
  <c r="AP810" i="10"/>
  <c r="AP700" i="10"/>
  <c r="AP701" i="10" s="1"/>
  <c r="AP708" i="10"/>
  <c r="AP709" i="10" s="1"/>
  <c r="AP732" i="10"/>
  <c r="AP733" i="10" s="1"/>
  <c r="AP764" i="10"/>
  <c r="AP765" i="10" s="1"/>
  <c r="AP804" i="10"/>
  <c r="AP805" i="10" s="1"/>
  <c r="AP812" i="10"/>
  <c r="AP813" i="10" s="1"/>
  <c r="AP724" i="10"/>
  <c r="AP725" i="10" s="1"/>
  <c r="AP772" i="10"/>
  <c r="AP773" i="10" s="1"/>
  <c r="AP780" i="10"/>
  <c r="AP781" i="10" s="1"/>
  <c r="AP828" i="10"/>
  <c r="AP829" i="10" s="1"/>
  <c r="AP716" i="10"/>
  <c r="AP717" i="10" s="1"/>
  <c r="AP740" i="10"/>
  <c r="AP741" i="10" s="1"/>
  <c r="AP748" i="10"/>
  <c r="AP749" i="10" s="1"/>
  <c r="AP756" i="10"/>
  <c r="AP757" i="10" s="1"/>
  <c r="AP796" i="10"/>
  <c r="AP797" i="10" s="1"/>
  <c r="AP820" i="10"/>
  <c r="AP821" i="10" s="1"/>
  <c r="AP668" i="10"/>
  <c r="AP669" i="10" s="1"/>
  <c r="AP692" i="10"/>
  <c r="AP693" i="10" s="1"/>
  <c r="AO815" i="10"/>
  <c r="AO809" i="10" s="1"/>
  <c r="AO807" i="10"/>
  <c r="AO895" i="10" s="1"/>
  <c r="BN2" i="11"/>
  <c r="BM12" i="11"/>
  <c r="BM3" i="11"/>
  <c r="AO671" i="10"/>
  <c r="AP666" i="10"/>
  <c r="AO632" i="10"/>
  <c r="AO633" i="10" s="1"/>
  <c r="AP630" i="10" s="1"/>
  <c r="AQ628" i="10"/>
  <c r="AO542" i="10"/>
  <c r="AO543" i="10" s="1"/>
  <c r="AP540" i="10" s="1"/>
  <c r="AP631" i="10"/>
  <c r="AO602" i="10"/>
  <c r="AO603" i="10" s="1"/>
  <c r="AP600" i="10" s="1"/>
  <c r="AP601" i="10"/>
  <c r="AQ568" i="10"/>
  <c r="AQ598" i="10"/>
  <c r="AO572" i="10"/>
  <c r="AO573" i="10" s="1"/>
  <c r="AP570" i="10" s="1"/>
  <c r="AP571" i="10"/>
  <c r="AO512" i="10"/>
  <c r="AO513" i="10" s="1"/>
  <c r="AP510" i="10" s="1"/>
  <c r="AP541" i="10"/>
  <c r="AQ508" i="10"/>
  <c r="AQ538" i="10"/>
  <c r="AP511" i="10"/>
  <c r="AO422" i="10"/>
  <c r="AO423" i="10" s="1"/>
  <c r="AP420" i="10" s="1"/>
  <c r="AP451" i="10"/>
  <c r="AO452" i="10"/>
  <c r="AO453" i="10" s="1"/>
  <c r="AP450" i="10" s="1"/>
  <c r="AQ418" i="10"/>
  <c r="AQ448" i="10"/>
  <c r="AP421" i="10"/>
  <c r="AO695" i="10"/>
  <c r="AO689" i="10" s="1"/>
  <c r="AO703" i="10"/>
  <c r="AO697" i="10" s="1"/>
  <c r="AO687" i="10"/>
  <c r="AO681" i="10" s="1"/>
  <c r="AO719" i="10"/>
  <c r="AO713" i="10" s="1"/>
  <c r="AO735" i="10"/>
  <c r="AO729" i="10" s="1"/>
  <c r="AO767" i="10"/>
  <c r="AO761" i="10" s="1"/>
  <c r="AP762" i="10"/>
  <c r="AP730" i="10"/>
  <c r="AP746" i="10"/>
  <c r="AP745" i="10" s="1"/>
  <c r="AP714" i="10"/>
  <c r="AP706" i="10"/>
  <c r="AP698" i="10"/>
  <c r="AP722" i="10"/>
  <c r="AP690" i="10"/>
  <c r="AP682" i="10"/>
  <c r="AP674" i="10"/>
  <c r="AO679" i="10"/>
  <c r="AO711" i="10"/>
  <c r="AO705" i="10" s="1"/>
  <c r="AO727" i="10"/>
  <c r="AO721" i="10" s="1"/>
  <c r="AO152" i="10"/>
  <c r="AO153" i="10" s="1"/>
  <c r="AQ388" i="10"/>
  <c r="AQ358" i="10"/>
  <c r="AQ328" i="10"/>
  <c r="AQ268" i="10"/>
  <c r="AQ238" i="10"/>
  <c r="AQ298" i="10"/>
  <c r="AQ178" i="10"/>
  <c r="AQ208" i="10"/>
  <c r="AO212" i="10"/>
  <c r="AO213" i="10" s="1"/>
  <c r="AO32" i="10"/>
  <c r="AO33" i="10" s="1"/>
  <c r="AO182" i="10"/>
  <c r="AO183" i="10" s="1"/>
  <c r="AP391" i="10"/>
  <c r="AP402" i="10"/>
  <c r="AP403" i="10" s="1"/>
  <c r="AP361" i="10"/>
  <c r="AP331" i="10"/>
  <c r="AP301" i="10"/>
  <c r="AP241" i="10"/>
  <c r="AP271" i="10"/>
  <c r="AP181" i="10"/>
  <c r="AP210" i="10"/>
  <c r="AP211" i="10"/>
  <c r="AP180" i="10"/>
  <c r="AN392" i="10"/>
  <c r="AN393" i="10" s="1"/>
  <c r="AO390" i="10" s="1"/>
  <c r="AO362" i="10"/>
  <c r="AO363" i="10" s="1"/>
  <c r="AP360" i="10" s="1"/>
  <c r="AO332" i="10"/>
  <c r="AO333" i="10" s="1"/>
  <c r="AP330" i="10" s="1"/>
  <c r="AO302" i="10"/>
  <c r="AO303" i="10" s="1"/>
  <c r="AP300" i="10" s="1"/>
  <c r="AO272" i="10"/>
  <c r="AO273" i="10" s="1"/>
  <c r="AP270" i="10" s="1"/>
  <c r="AN242" i="10"/>
  <c r="AN243" i="10" s="1"/>
  <c r="AQ58" i="10"/>
  <c r="AQ148" i="10"/>
  <c r="AP150" i="10"/>
  <c r="AP151" i="10"/>
  <c r="AO92" i="10"/>
  <c r="AO93" i="10" s="1"/>
  <c r="AP61" i="10"/>
  <c r="AP60" i="10"/>
  <c r="AO122" i="10"/>
  <c r="AO123" i="10" s="1"/>
  <c r="AO62" i="10"/>
  <c r="AO63" i="10" s="1"/>
  <c r="AP42" i="10"/>
  <c r="AP43" i="10" s="1"/>
  <c r="AQ118" i="10"/>
  <c r="AQ88" i="10"/>
  <c r="AQ28" i="10"/>
  <c r="AP120" i="10"/>
  <c r="AP121" i="10"/>
  <c r="AP91" i="10"/>
  <c r="AP90" i="10"/>
  <c r="AP31" i="10"/>
  <c r="AQ10" i="10"/>
  <c r="AP30" i="10"/>
  <c r="AR21" i="10"/>
  <c r="BN46" i="11" l="1"/>
  <c r="BN50" i="11"/>
  <c r="BN51" i="11"/>
  <c r="BN52" i="11"/>
  <c r="BN49" i="11"/>
  <c r="BN53" i="11" s="1"/>
  <c r="BN56" i="11" s="1"/>
  <c r="BM53" i="11"/>
  <c r="BM56" i="11" s="1"/>
  <c r="AN882" i="10"/>
  <c r="AI16" i="26" s="1"/>
  <c r="AI17" i="26" s="1"/>
  <c r="AI18" i="26" s="1"/>
  <c r="AQ842" i="10"/>
  <c r="AQ844" i="10"/>
  <c r="AQ845" i="10" s="1"/>
  <c r="AP847" i="10"/>
  <c r="AP841" i="10" s="1"/>
  <c r="AP897" i="10"/>
  <c r="AO897" i="10"/>
  <c r="BK44" i="11"/>
  <c r="AX28" i="26"/>
  <c r="AX29" i="26" s="1"/>
  <c r="AX30" i="26" s="1"/>
  <c r="AO892" i="10"/>
  <c r="AO894" i="10"/>
  <c r="AP865" i="10"/>
  <c r="AO665" i="10"/>
  <c r="AO801" i="10"/>
  <c r="AN898" i="10"/>
  <c r="AO673" i="10"/>
  <c r="AO865" i="10"/>
  <c r="AP751" i="10"/>
  <c r="AQ937" i="10"/>
  <c r="AQ938" i="10" s="1"/>
  <c r="AQ939" i="10" s="1"/>
  <c r="AQ947" i="10" s="1"/>
  <c r="AQ926" i="10" s="1"/>
  <c r="BM36" i="11"/>
  <c r="BL41" i="11"/>
  <c r="BM40" i="11"/>
  <c r="BM37" i="11"/>
  <c r="BN31" i="11"/>
  <c r="BN38" i="11" s="1"/>
  <c r="BN30" i="11"/>
  <c r="AQ850" i="10"/>
  <c r="AQ858" i="10"/>
  <c r="AQ866" i="10"/>
  <c r="AQ874" i="10"/>
  <c r="AQ852" i="10"/>
  <c r="AQ853" i="10" s="1"/>
  <c r="AQ855" i="10" s="1"/>
  <c r="AQ849" i="10" s="1"/>
  <c r="AQ876" i="10"/>
  <c r="AQ877" i="10" s="1"/>
  <c r="AQ860" i="10"/>
  <c r="AQ861" i="10" s="1"/>
  <c r="AQ868" i="10"/>
  <c r="AQ869" i="10" s="1"/>
  <c r="BN20" i="11"/>
  <c r="BN39" i="11" s="1"/>
  <c r="BN29" i="11"/>
  <c r="BN25" i="11"/>
  <c r="BN28" i="11"/>
  <c r="BN24" i="11"/>
  <c r="AP839" i="10"/>
  <c r="AP833" i="10" s="1"/>
  <c r="AQ834" i="10"/>
  <c r="AQ836" i="10"/>
  <c r="AQ837" i="10" s="1"/>
  <c r="AP783" i="10"/>
  <c r="AP777" i="10" s="1"/>
  <c r="BN22" i="11"/>
  <c r="BN18" i="11"/>
  <c r="BN17" i="11"/>
  <c r="AO482" i="10"/>
  <c r="AO483" i="10" s="1"/>
  <c r="AP480" i="10" s="1"/>
  <c r="BN15" i="11"/>
  <c r="BN11" i="11"/>
  <c r="BN10" i="11"/>
  <c r="BN8" i="11"/>
  <c r="BN6" i="11"/>
  <c r="AP759" i="10"/>
  <c r="AP753" i="10" s="1"/>
  <c r="AP743" i="10"/>
  <c r="AP737" i="10" s="1"/>
  <c r="AP799" i="10"/>
  <c r="AP793" i="10" s="1"/>
  <c r="AP775" i="10"/>
  <c r="AP769" i="10" s="1"/>
  <c r="AQ786" i="10"/>
  <c r="AQ788" i="10"/>
  <c r="AQ789" i="10" s="1"/>
  <c r="AP791" i="10"/>
  <c r="AP785" i="10" s="1"/>
  <c r="AR478" i="10"/>
  <c r="AQ481" i="10"/>
  <c r="AP831" i="10"/>
  <c r="AP825" i="10" s="1"/>
  <c r="AP823" i="10"/>
  <c r="AP817" i="10" s="1"/>
  <c r="AP815" i="10"/>
  <c r="AP809" i="10" s="1"/>
  <c r="AP807" i="10"/>
  <c r="AP895" i="10" s="1"/>
  <c r="AQ770" i="10"/>
  <c r="AQ794" i="10"/>
  <c r="AQ754" i="10"/>
  <c r="AQ738" i="10"/>
  <c r="AQ818" i="10"/>
  <c r="AQ802" i="10"/>
  <c r="AQ676" i="10"/>
  <c r="AQ677" i="10" s="1"/>
  <c r="AQ826" i="10"/>
  <c r="AQ778" i="10"/>
  <c r="AQ810" i="10"/>
  <c r="AQ700" i="10"/>
  <c r="AQ701" i="10" s="1"/>
  <c r="AQ684" i="10"/>
  <c r="AQ685" i="10" s="1"/>
  <c r="AQ708" i="10"/>
  <c r="AQ709" i="10" s="1"/>
  <c r="AQ732" i="10"/>
  <c r="AQ733" i="10" s="1"/>
  <c r="AQ764" i="10"/>
  <c r="AQ765" i="10" s="1"/>
  <c r="AQ804" i="10"/>
  <c r="AQ805" i="10" s="1"/>
  <c r="AQ812" i="10"/>
  <c r="AQ813" i="10" s="1"/>
  <c r="AQ748" i="10"/>
  <c r="AQ749" i="10" s="1"/>
  <c r="AQ796" i="10"/>
  <c r="AQ797" i="10" s="1"/>
  <c r="AQ692" i="10"/>
  <c r="AQ693" i="10" s="1"/>
  <c r="AQ780" i="10"/>
  <c r="AQ781" i="10" s="1"/>
  <c r="AQ740" i="10"/>
  <c r="AQ741" i="10" s="1"/>
  <c r="AQ828" i="10"/>
  <c r="AQ829" i="10" s="1"/>
  <c r="AQ820" i="10"/>
  <c r="AQ821" i="10" s="1"/>
  <c r="AQ716" i="10"/>
  <c r="AQ717" i="10" s="1"/>
  <c r="AQ724" i="10"/>
  <c r="AQ725" i="10" s="1"/>
  <c r="AQ668" i="10"/>
  <c r="AQ669" i="10" s="1"/>
  <c r="AQ756" i="10"/>
  <c r="AQ757" i="10" s="1"/>
  <c r="AQ772" i="10"/>
  <c r="AQ773" i="10" s="1"/>
  <c r="BO2" i="11"/>
  <c r="BN3" i="11"/>
  <c r="BN12" i="11"/>
  <c r="AP679" i="10"/>
  <c r="AP767" i="10"/>
  <c r="AP761" i="10" s="1"/>
  <c r="AQ666" i="10"/>
  <c r="AP671" i="10"/>
  <c r="AR628" i="10"/>
  <c r="AP632" i="10"/>
  <c r="AP633" i="10" s="1"/>
  <c r="AQ630" i="10" s="1"/>
  <c r="AQ631" i="10"/>
  <c r="AP602" i="10"/>
  <c r="AP603" i="10" s="1"/>
  <c r="AQ600" i="10" s="1"/>
  <c r="AQ601" i="10"/>
  <c r="AR568" i="10"/>
  <c r="AR598" i="10"/>
  <c r="AQ571" i="10"/>
  <c r="AP572" i="10"/>
  <c r="AP573" i="10" s="1"/>
  <c r="AQ570" i="10" s="1"/>
  <c r="AP542" i="10"/>
  <c r="AP543" i="10" s="1"/>
  <c r="AQ540" i="10" s="1"/>
  <c r="AR508" i="10"/>
  <c r="AR538" i="10"/>
  <c r="AQ541" i="10"/>
  <c r="AQ511" i="10"/>
  <c r="AP512" i="10"/>
  <c r="AP513" i="10" s="1"/>
  <c r="AQ510" i="10" s="1"/>
  <c r="AP452" i="10"/>
  <c r="AP453" i="10" s="1"/>
  <c r="AQ450" i="10" s="1"/>
  <c r="AQ451" i="10"/>
  <c r="AR418" i="10"/>
  <c r="AR448" i="10"/>
  <c r="AP422" i="10"/>
  <c r="AP423" i="10" s="1"/>
  <c r="AQ420" i="10" s="1"/>
  <c r="AQ421" i="10"/>
  <c r="AP687" i="10"/>
  <c r="AP681" i="10" s="1"/>
  <c r="AP735" i="10"/>
  <c r="AP729" i="10" s="1"/>
  <c r="AP727" i="10"/>
  <c r="AP721" i="10" s="1"/>
  <c r="AP695" i="10"/>
  <c r="AP689" i="10" s="1"/>
  <c r="AQ762" i="10"/>
  <c r="AQ730" i="10"/>
  <c r="AQ722" i="10"/>
  <c r="AQ746" i="10"/>
  <c r="AQ745" i="10" s="1"/>
  <c r="AQ714" i="10"/>
  <c r="AQ706" i="10"/>
  <c r="AQ698" i="10"/>
  <c r="AQ690" i="10"/>
  <c r="AQ682" i="10"/>
  <c r="AQ674" i="10"/>
  <c r="AP711" i="10"/>
  <c r="AP705" i="10" s="1"/>
  <c r="AP719" i="10"/>
  <c r="AP713" i="10" s="1"/>
  <c r="AP703" i="10"/>
  <c r="AP697" i="10" s="1"/>
  <c r="AP212" i="10"/>
  <c r="AP213" i="10" s="1"/>
  <c r="AP182" i="10"/>
  <c r="AP183" i="10" s="1"/>
  <c r="AQ402" i="10"/>
  <c r="AQ403" i="10" s="1"/>
  <c r="AQ361" i="10"/>
  <c r="AQ391" i="10"/>
  <c r="AQ301" i="10"/>
  <c r="AQ331" i="10"/>
  <c r="AQ241" i="10"/>
  <c r="AQ271" i="10"/>
  <c r="AQ210" i="10"/>
  <c r="AQ211" i="10"/>
  <c r="AQ180" i="10"/>
  <c r="AQ181" i="10"/>
  <c r="AR358" i="10"/>
  <c r="AR388" i="10"/>
  <c r="AR328" i="10"/>
  <c r="AR268" i="10"/>
  <c r="AR238" i="10"/>
  <c r="AR298" i="10"/>
  <c r="AR178" i="10"/>
  <c r="AR208" i="10"/>
  <c r="AO392" i="10"/>
  <c r="AO393" i="10" s="1"/>
  <c r="AP390" i="10" s="1"/>
  <c r="AP362" i="10"/>
  <c r="AP363" i="10" s="1"/>
  <c r="AQ360" i="10" s="1"/>
  <c r="AP332" i="10"/>
  <c r="AP333" i="10" s="1"/>
  <c r="AQ330" i="10" s="1"/>
  <c r="AP302" i="10"/>
  <c r="AP303" i="10" s="1"/>
  <c r="AQ300" i="10" s="1"/>
  <c r="AP272" i="10"/>
  <c r="AP273" i="10" s="1"/>
  <c r="AQ270" i="10" s="1"/>
  <c r="AO240" i="10"/>
  <c r="AP152" i="10"/>
  <c r="AP153" i="10" s="1"/>
  <c r="AQ151" i="10"/>
  <c r="AQ150" i="10"/>
  <c r="AR58" i="10"/>
  <c r="AR148" i="10"/>
  <c r="AP122" i="10"/>
  <c r="AP123" i="10" s="1"/>
  <c r="AQ60" i="10"/>
  <c r="AQ61" i="10"/>
  <c r="AP32" i="10"/>
  <c r="AP33" i="10" s="1"/>
  <c r="AP92" i="10"/>
  <c r="AP93" i="10" s="1"/>
  <c r="AP62" i="10"/>
  <c r="AP63" i="10" s="1"/>
  <c r="AQ42" i="10"/>
  <c r="AQ43" i="10" s="1"/>
  <c r="AQ120" i="10"/>
  <c r="AQ121" i="10"/>
  <c r="AQ90" i="10"/>
  <c r="AQ91" i="10"/>
  <c r="AR118" i="10"/>
  <c r="AR88" i="10"/>
  <c r="AR28" i="10"/>
  <c r="AQ31" i="10"/>
  <c r="AS21" i="10"/>
  <c r="AQ30" i="10"/>
  <c r="AR10" i="10"/>
  <c r="BO46" i="11" l="1"/>
  <c r="BO51" i="11"/>
  <c r="BO52" i="11"/>
  <c r="BO49" i="11"/>
  <c r="BO50" i="11"/>
  <c r="AR842" i="10"/>
  <c r="AR844" i="10"/>
  <c r="AR845" i="10" s="1"/>
  <c r="AO882" i="10"/>
  <c r="AJ16" i="26" s="1"/>
  <c r="AJ17" i="26" s="1"/>
  <c r="AJ18" i="26" s="1"/>
  <c r="AQ847" i="10"/>
  <c r="AQ841" i="10" s="1"/>
  <c r="AN888" i="10"/>
  <c r="AN662" i="10"/>
  <c r="BL44" i="11"/>
  <c r="AY28" i="26"/>
  <c r="AY29" i="26" s="1"/>
  <c r="AY30" i="26" s="1"/>
  <c r="AP892" i="10"/>
  <c r="AP894" i="10"/>
  <c r="AP673" i="10"/>
  <c r="AP665" i="10"/>
  <c r="AP801" i="10"/>
  <c r="AO898" i="10"/>
  <c r="AQ751" i="10"/>
  <c r="AR937" i="10"/>
  <c r="AR938" i="10" s="1"/>
  <c r="AR939" i="10" s="1"/>
  <c r="AR947" i="10" s="1"/>
  <c r="AR926" i="10" s="1"/>
  <c r="BN40" i="11"/>
  <c r="BN36" i="11"/>
  <c r="BM41" i="11"/>
  <c r="BN37" i="11"/>
  <c r="BO31" i="11"/>
  <c r="BO38" i="11" s="1"/>
  <c r="BO30" i="11"/>
  <c r="AQ879" i="10"/>
  <c r="AQ873" i="10" s="1"/>
  <c r="AQ863" i="10"/>
  <c r="AQ857" i="10" s="1"/>
  <c r="AQ871" i="10"/>
  <c r="AR850" i="10"/>
  <c r="AR858" i="10"/>
  <c r="AR866" i="10"/>
  <c r="AR874" i="10"/>
  <c r="AR868" i="10"/>
  <c r="AR869" i="10" s="1"/>
  <c r="AR860" i="10"/>
  <c r="AR861" i="10" s="1"/>
  <c r="AR876" i="10"/>
  <c r="AR877" i="10" s="1"/>
  <c r="AR852" i="10"/>
  <c r="AR853" i="10" s="1"/>
  <c r="BO20" i="11"/>
  <c r="BO39" i="11" s="1"/>
  <c r="BO29" i="11"/>
  <c r="BO28" i="11"/>
  <c r="BO24" i="11"/>
  <c r="BO25" i="11"/>
  <c r="AQ839" i="10"/>
  <c r="AQ833" i="10" s="1"/>
  <c r="AR834" i="10"/>
  <c r="AR836" i="10"/>
  <c r="AR837" i="10" s="1"/>
  <c r="BO22" i="11"/>
  <c r="BO18" i="11"/>
  <c r="BO17" i="11"/>
  <c r="AP482" i="10"/>
  <c r="AP483" i="10" s="1"/>
  <c r="AQ480" i="10" s="1"/>
  <c r="AQ482" i="10" s="1"/>
  <c r="AQ483" i="10" s="1"/>
  <c r="AR480" i="10" s="1"/>
  <c r="BO15" i="11"/>
  <c r="BO11" i="11"/>
  <c r="BO10" i="11"/>
  <c r="BO8" i="11"/>
  <c r="BO6" i="11"/>
  <c r="AQ799" i="10"/>
  <c r="AQ793" i="10" s="1"/>
  <c r="AQ759" i="10"/>
  <c r="AQ753" i="10" s="1"/>
  <c r="AQ775" i="10"/>
  <c r="AQ769" i="10" s="1"/>
  <c r="AR786" i="10"/>
  <c r="AR788" i="10"/>
  <c r="AR789" i="10" s="1"/>
  <c r="AQ791" i="10"/>
  <c r="AQ785" i="10" s="1"/>
  <c r="AS478" i="10"/>
  <c r="AR481" i="10"/>
  <c r="AQ831" i="10"/>
  <c r="AQ825" i="10" s="1"/>
  <c r="AQ743" i="10"/>
  <c r="AQ737" i="10" s="1"/>
  <c r="AQ823" i="10"/>
  <c r="AQ817" i="10" s="1"/>
  <c r="AQ807" i="10"/>
  <c r="AQ895" i="10" s="1"/>
  <c r="AQ815" i="10"/>
  <c r="AQ809" i="10" s="1"/>
  <c r="AQ783" i="10"/>
  <c r="AQ777" i="10" s="1"/>
  <c r="AR794" i="10"/>
  <c r="AR770" i="10"/>
  <c r="AR754" i="10"/>
  <c r="AR738" i="10"/>
  <c r="AR818" i="10"/>
  <c r="AR676" i="10"/>
  <c r="AR677" i="10" s="1"/>
  <c r="AR802" i="10"/>
  <c r="AR826" i="10"/>
  <c r="AR778" i="10"/>
  <c r="AR810" i="10"/>
  <c r="AR684" i="10"/>
  <c r="AR700" i="10"/>
  <c r="AR701" i="10" s="1"/>
  <c r="AR708" i="10"/>
  <c r="AR709" i="10" s="1"/>
  <c r="AR732" i="10"/>
  <c r="AR733" i="10" s="1"/>
  <c r="AR764" i="10"/>
  <c r="AR804" i="10"/>
  <c r="AR805" i="10" s="1"/>
  <c r="AR812" i="10"/>
  <c r="AR813" i="10" s="1"/>
  <c r="AR716" i="10"/>
  <c r="AR717" i="10" s="1"/>
  <c r="AR724" i="10"/>
  <c r="AR725" i="10" s="1"/>
  <c r="AR772" i="10"/>
  <c r="AR773" i="10" s="1"/>
  <c r="AR820" i="10"/>
  <c r="AR821" i="10" s="1"/>
  <c r="AR796" i="10"/>
  <c r="AR797" i="10" s="1"/>
  <c r="AR668" i="10"/>
  <c r="AR669" i="10" s="1"/>
  <c r="AR780" i="10"/>
  <c r="AR781" i="10" s="1"/>
  <c r="AR692" i="10"/>
  <c r="AR693" i="10" s="1"/>
  <c r="AR828" i="10"/>
  <c r="AR829" i="10" s="1"/>
  <c r="AR748" i="10"/>
  <c r="AR749" i="10" s="1"/>
  <c r="AR740" i="10"/>
  <c r="AR741" i="10" s="1"/>
  <c r="AR756" i="10"/>
  <c r="AR757" i="10" s="1"/>
  <c r="BP2" i="11"/>
  <c r="BO3" i="11"/>
  <c r="BO12" i="11"/>
  <c r="AQ767" i="10"/>
  <c r="AQ761" i="10" s="1"/>
  <c r="AQ671" i="10"/>
  <c r="AR666" i="10"/>
  <c r="AQ679" i="10"/>
  <c r="AS628" i="10"/>
  <c r="AQ632" i="10"/>
  <c r="AQ633" i="10" s="1"/>
  <c r="AR630" i="10" s="1"/>
  <c r="AR631" i="10"/>
  <c r="AQ602" i="10"/>
  <c r="AQ603" i="10" s="1"/>
  <c r="AR600" i="10" s="1"/>
  <c r="AR601" i="10"/>
  <c r="AS568" i="10"/>
  <c r="AS598" i="10"/>
  <c r="AQ572" i="10"/>
  <c r="AQ573" i="10" s="1"/>
  <c r="AR570" i="10" s="1"/>
  <c r="AR571" i="10"/>
  <c r="AQ512" i="10"/>
  <c r="AQ513" i="10" s="1"/>
  <c r="AR510" i="10" s="1"/>
  <c r="AQ542" i="10"/>
  <c r="AQ543" i="10" s="1"/>
  <c r="AR540" i="10" s="1"/>
  <c r="AR541" i="10"/>
  <c r="AS508" i="10"/>
  <c r="AS538" i="10"/>
  <c r="AQ452" i="10"/>
  <c r="AQ453" i="10" s="1"/>
  <c r="AR450" i="10" s="1"/>
  <c r="AR511" i="10"/>
  <c r="AQ422" i="10"/>
  <c r="AQ423" i="10" s="1"/>
  <c r="AR420" i="10" s="1"/>
  <c r="AS418" i="10"/>
  <c r="AS448" i="10"/>
  <c r="AR451" i="10"/>
  <c r="AR421" i="10"/>
  <c r="AQ695" i="10"/>
  <c r="AQ689" i="10" s="1"/>
  <c r="AQ703" i="10"/>
  <c r="AQ697" i="10" s="1"/>
  <c r="AQ735" i="10"/>
  <c r="AQ729" i="10" s="1"/>
  <c r="AQ711" i="10"/>
  <c r="AQ705" i="10" s="1"/>
  <c r="AQ727" i="10"/>
  <c r="AQ721" i="10" s="1"/>
  <c r="AQ719" i="10"/>
  <c r="AQ713" i="10" s="1"/>
  <c r="AR762" i="10"/>
  <c r="AR765" i="10"/>
  <c r="AR730" i="10"/>
  <c r="AR722" i="10"/>
  <c r="AR746" i="10"/>
  <c r="AR745" i="10" s="1"/>
  <c r="AR714" i="10"/>
  <c r="AR706" i="10"/>
  <c r="AR685" i="10"/>
  <c r="AR690" i="10"/>
  <c r="AR682" i="10"/>
  <c r="AR698" i="10"/>
  <c r="AR674" i="10"/>
  <c r="AQ687" i="10"/>
  <c r="AQ681" i="10" s="1"/>
  <c r="AQ32" i="10"/>
  <c r="AQ33" i="10" s="1"/>
  <c r="AQ152" i="10"/>
  <c r="AQ153" i="10" s="1"/>
  <c r="AS388" i="10"/>
  <c r="AS358" i="10"/>
  <c r="AS298" i="10"/>
  <c r="AS328" i="10"/>
  <c r="AS268" i="10"/>
  <c r="AS238" i="10"/>
  <c r="AS208" i="10"/>
  <c r="AS178" i="10"/>
  <c r="AQ212" i="10"/>
  <c r="AQ213" i="10" s="1"/>
  <c r="AR402" i="10"/>
  <c r="AR403" i="10" s="1"/>
  <c r="AR361" i="10"/>
  <c r="AR391" i="10"/>
  <c r="AR301" i="10"/>
  <c r="AR331" i="10"/>
  <c r="AR271" i="10"/>
  <c r="AR241" i="10"/>
  <c r="AR211" i="10"/>
  <c r="AR180" i="10"/>
  <c r="AR181" i="10"/>
  <c r="AR210" i="10"/>
  <c r="AQ182" i="10"/>
  <c r="AQ183" i="10" s="1"/>
  <c r="AP392" i="10"/>
  <c r="AP393" i="10" s="1"/>
  <c r="AQ390" i="10" s="1"/>
  <c r="AQ362" i="10"/>
  <c r="AQ363" i="10" s="1"/>
  <c r="AR360" i="10" s="1"/>
  <c r="AQ332" i="10"/>
  <c r="AQ333" i="10" s="1"/>
  <c r="AR330" i="10" s="1"/>
  <c r="AQ302" i="10"/>
  <c r="AQ303" i="10" s="1"/>
  <c r="AR300" i="10" s="1"/>
  <c r="AQ272" i="10"/>
  <c r="AQ273" i="10" s="1"/>
  <c r="AR270" i="10" s="1"/>
  <c r="AO242" i="10"/>
  <c r="AO243" i="10" s="1"/>
  <c r="AS58" i="10"/>
  <c r="AS148" i="10"/>
  <c r="AR151" i="10"/>
  <c r="AR150" i="10"/>
  <c r="AQ122" i="10"/>
  <c r="AQ123" i="10" s="1"/>
  <c r="AR60" i="10"/>
  <c r="AR61" i="10"/>
  <c r="AQ92" i="10"/>
  <c r="AQ93" i="10" s="1"/>
  <c r="AQ62" i="10"/>
  <c r="AQ63" i="10" s="1"/>
  <c r="AR42" i="10"/>
  <c r="AR43" i="10" s="1"/>
  <c r="AR121" i="10"/>
  <c r="AR120" i="10"/>
  <c r="AR90" i="10"/>
  <c r="AR91" i="10"/>
  <c r="AS28" i="10"/>
  <c r="AS118" i="10"/>
  <c r="AS88" i="10"/>
  <c r="AR31" i="10"/>
  <c r="AR30" i="10"/>
  <c r="AS10" i="10"/>
  <c r="AT21" i="10"/>
  <c r="BO53" i="11" l="1"/>
  <c r="BO56" i="11" s="1"/>
  <c r="BP46" i="11"/>
  <c r="BP52" i="11"/>
  <c r="BP49" i="11"/>
  <c r="BP50" i="11"/>
  <c r="BP51" i="11"/>
  <c r="AO888" i="10"/>
  <c r="AO662" i="10"/>
  <c r="AP882" i="10"/>
  <c r="AP888" i="10" s="1"/>
  <c r="AS842" i="10"/>
  <c r="AS844" i="10"/>
  <c r="AS845" i="10" s="1"/>
  <c r="AR847" i="10"/>
  <c r="AR841" i="10" s="1"/>
  <c r="BM44" i="11"/>
  <c r="AZ28" i="26"/>
  <c r="AZ29" i="26" s="1"/>
  <c r="AZ30" i="26" s="1"/>
  <c r="AQ897" i="10"/>
  <c r="AQ894" i="10"/>
  <c r="AQ892" i="10"/>
  <c r="AQ673" i="10"/>
  <c r="AQ865" i="10"/>
  <c r="AQ801" i="10"/>
  <c r="AP898" i="10"/>
  <c r="AQ665" i="10"/>
  <c r="AR751" i="10"/>
  <c r="AS937" i="10"/>
  <c r="AS938" i="10" s="1"/>
  <c r="AS939" i="10" s="1"/>
  <c r="AS947" i="10" s="1"/>
  <c r="AS926" i="10" s="1"/>
  <c r="BN41" i="11"/>
  <c r="BO37" i="11"/>
  <c r="BO40" i="11"/>
  <c r="BO36" i="11"/>
  <c r="BP31" i="11"/>
  <c r="BP38" i="11" s="1"/>
  <c r="BP30" i="11"/>
  <c r="AR871" i="10"/>
  <c r="AR879" i="10"/>
  <c r="AR873" i="10" s="1"/>
  <c r="AR855" i="10"/>
  <c r="AR849" i="10" s="1"/>
  <c r="AR863" i="10"/>
  <c r="AR857" i="10" s="1"/>
  <c r="AS850" i="10"/>
  <c r="AS858" i="10"/>
  <c r="AS866" i="10"/>
  <c r="AS874" i="10"/>
  <c r="AS868" i="10"/>
  <c r="AS869" i="10" s="1"/>
  <c r="AS852" i="10"/>
  <c r="AS853" i="10" s="1"/>
  <c r="AS860" i="10"/>
  <c r="AS861" i="10" s="1"/>
  <c r="AS876" i="10"/>
  <c r="AS877" i="10" s="1"/>
  <c r="AS879" i="10" s="1"/>
  <c r="AS873" i="10" s="1"/>
  <c r="BP20" i="11"/>
  <c r="BP39" i="11" s="1"/>
  <c r="BP29" i="11"/>
  <c r="BP28" i="11"/>
  <c r="BP24" i="11"/>
  <c r="BP25" i="11"/>
  <c r="AS834" i="10"/>
  <c r="AS836" i="10"/>
  <c r="AS837" i="10" s="1"/>
  <c r="AR839" i="10"/>
  <c r="AR833" i="10" s="1"/>
  <c r="BP22" i="11"/>
  <c r="BP18" i="11"/>
  <c r="BP17" i="11"/>
  <c r="BP8" i="11"/>
  <c r="BP6" i="11"/>
  <c r="BP15" i="11"/>
  <c r="BP11" i="11"/>
  <c r="BP10" i="11"/>
  <c r="AR743" i="10"/>
  <c r="AR737" i="10" s="1"/>
  <c r="AR823" i="10"/>
  <c r="AR817" i="10" s="1"/>
  <c r="AR783" i="10"/>
  <c r="AR777" i="10" s="1"/>
  <c r="AR482" i="10"/>
  <c r="AR483" i="10" s="1"/>
  <c r="AS480" i="10" s="1"/>
  <c r="AS786" i="10"/>
  <c r="AS788" i="10"/>
  <c r="AS789" i="10" s="1"/>
  <c r="AR791" i="10"/>
  <c r="AR785" i="10" s="1"/>
  <c r="AS481" i="10"/>
  <c r="AT478" i="10"/>
  <c r="AR759" i="10"/>
  <c r="AR753" i="10" s="1"/>
  <c r="AR799" i="10"/>
  <c r="AR793" i="10" s="1"/>
  <c r="AR775" i="10"/>
  <c r="AR769" i="10" s="1"/>
  <c r="AR831" i="10"/>
  <c r="AR825" i="10" s="1"/>
  <c r="AS794" i="10"/>
  <c r="AS754" i="10"/>
  <c r="AS738" i="10"/>
  <c r="AS770" i="10"/>
  <c r="AS802" i="10"/>
  <c r="AS676" i="10"/>
  <c r="AS677" i="10" s="1"/>
  <c r="AS778" i="10"/>
  <c r="AS826" i="10"/>
  <c r="AS810" i="10"/>
  <c r="AS684" i="10"/>
  <c r="AS685" i="10" s="1"/>
  <c r="AS700" i="10"/>
  <c r="AS701" i="10" s="1"/>
  <c r="AS708" i="10"/>
  <c r="AS709" i="10" s="1"/>
  <c r="AS732" i="10"/>
  <c r="AS733" i="10" s="1"/>
  <c r="AS764" i="10"/>
  <c r="AS765" i="10" s="1"/>
  <c r="AS804" i="10"/>
  <c r="AS805" i="10" s="1"/>
  <c r="AS812" i="10"/>
  <c r="AS813" i="10" s="1"/>
  <c r="AS818" i="10"/>
  <c r="AS692" i="10"/>
  <c r="AS693" i="10" s="1"/>
  <c r="AS716" i="10"/>
  <c r="AS717" i="10" s="1"/>
  <c r="AS740" i="10"/>
  <c r="AS741" i="10" s="1"/>
  <c r="AS820" i="10"/>
  <c r="AS821" i="10" s="1"/>
  <c r="AS780" i="10"/>
  <c r="AS781" i="10" s="1"/>
  <c r="AS772" i="10"/>
  <c r="AS773" i="10" s="1"/>
  <c r="AS756" i="10"/>
  <c r="AS757" i="10" s="1"/>
  <c r="AS668" i="10"/>
  <c r="AS669" i="10" s="1"/>
  <c r="AS828" i="10"/>
  <c r="AS829" i="10" s="1"/>
  <c r="AS748" i="10"/>
  <c r="AS749" i="10" s="1"/>
  <c r="AS724" i="10"/>
  <c r="AS725" i="10" s="1"/>
  <c r="AS796" i="10"/>
  <c r="AS797" i="10" s="1"/>
  <c r="AS799" i="10" s="1"/>
  <c r="AS793" i="10" s="1"/>
  <c r="AR815" i="10"/>
  <c r="AR809" i="10" s="1"/>
  <c r="AR807" i="10"/>
  <c r="AR895" i="10" s="1"/>
  <c r="BQ2" i="11"/>
  <c r="BP12" i="11"/>
  <c r="BP3" i="11"/>
  <c r="AR671" i="10"/>
  <c r="AS666" i="10"/>
  <c r="AT628" i="10"/>
  <c r="AR632" i="10"/>
  <c r="AR633" i="10" s="1"/>
  <c r="AS630" i="10" s="1"/>
  <c r="AS631" i="10"/>
  <c r="AR602" i="10"/>
  <c r="AR603" i="10" s="1"/>
  <c r="AS600" i="10" s="1"/>
  <c r="AT568" i="10"/>
  <c r="AT598" i="10"/>
  <c r="AS601" i="10"/>
  <c r="AR572" i="10"/>
  <c r="AR573" i="10" s="1"/>
  <c r="AS570" i="10" s="1"/>
  <c r="AS571" i="10"/>
  <c r="AS541" i="10"/>
  <c r="AR542" i="10"/>
  <c r="AR543" i="10" s="1"/>
  <c r="AS540" i="10" s="1"/>
  <c r="AT508" i="10"/>
  <c r="AT538" i="10"/>
  <c r="AS511" i="10"/>
  <c r="AR512" i="10"/>
  <c r="AR513" i="10" s="1"/>
  <c r="AS510" i="10" s="1"/>
  <c r="AR422" i="10"/>
  <c r="AR423" i="10" s="1"/>
  <c r="AS420" i="10" s="1"/>
  <c r="AR452" i="10"/>
  <c r="AR453" i="10" s="1"/>
  <c r="AS450" i="10" s="1"/>
  <c r="AS451" i="10"/>
  <c r="AT418" i="10"/>
  <c r="AT448" i="10"/>
  <c r="AS421" i="10"/>
  <c r="AR687" i="10"/>
  <c r="AR681" i="10" s="1"/>
  <c r="AR703" i="10"/>
  <c r="AR697" i="10" s="1"/>
  <c r="AR719" i="10"/>
  <c r="AR713" i="10" s="1"/>
  <c r="AR767" i="10"/>
  <c r="AR761" i="10" s="1"/>
  <c r="AR679" i="10"/>
  <c r="AR711" i="10"/>
  <c r="AR705" i="10" s="1"/>
  <c r="AR727" i="10"/>
  <c r="AR721" i="10" s="1"/>
  <c r="AS762" i="10"/>
  <c r="AS746" i="10"/>
  <c r="AS745" i="10" s="1"/>
  <c r="AS730" i="10"/>
  <c r="AS722" i="10"/>
  <c r="AS714" i="10"/>
  <c r="AS706" i="10"/>
  <c r="AS698" i="10"/>
  <c r="AS690" i="10"/>
  <c r="AS682" i="10"/>
  <c r="AS674" i="10"/>
  <c r="AR695" i="10"/>
  <c r="AR689" i="10" s="1"/>
  <c r="AR735" i="10"/>
  <c r="AR729" i="10" s="1"/>
  <c r="AR212" i="10"/>
  <c r="AR213" i="10" s="1"/>
  <c r="AR182" i="10"/>
  <c r="AR183" i="10" s="1"/>
  <c r="AS402" i="10"/>
  <c r="AS403" i="10" s="1"/>
  <c r="AS361" i="10"/>
  <c r="AS391" i="10"/>
  <c r="AS301" i="10"/>
  <c r="AS331" i="10"/>
  <c r="AS271" i="10"/>
  <c r="AS241" i="10"/>
  <c r="AS181" i="10"/>
  <c r="AS210" i="10"/>
  <c r="AS211" i="10"/>
  <c r="AS180" i="10"/>
  <c r="AT388" i="10"/>
  <c r="AT328" i="10"/>
  <c r="AT358" i="10"/>
  <c r="AT298" i="10"/>
  <c r="AT268" i="10"/>
  <c r="AT238" i="10"/>
  <c r="AT208" i="10"/>
  <c r="AT178" i="10"/>
  <c r="AR152" i="10"/>
  <c r="AR153" i="10" s="1"/>
  <c r="AQ392" i="10"/>
  <c r="AQ393" i="10" s="1"/>
  <c r="AR390" i="10" s="1"/>
  <c r="AR362" i="10"/>
  <c r="AR363" i="10" s="1"/>
  <c r="AS360" i="10" s="1"/>
  <c r="AR332" i="10"/>
  <c r="AR333" i="10" s="1"/>
  <c r="AS330" i="10" s="1"/>
  <c r="AR302" i="10"/>
  <c r="AR303" i="10" s="1"/>
  <c r="AS300" i="10" s="1"/>
  <c r="AR272" i="10"/>
  <c r="AR273" i="10" s="1"/>
  <c r="AS270" i="10" s="1"/>
  <c r="AP240" i="10"/>
  <c r="AR122" i="10"/>
  <c r="AR123" i="10" s="1"/>
  <c r="AS151" i="10"/>
  <c r="AS150" i="10"/>
  <c r="AT58" i="10"/>
  <c r="AT148" i="10"/>
  <c r="AR32" i="10"/>
  <c r="AR33" i="10" s="1"/>
  <c r="AR92" i="10"/>
  <c r="AR93" i="10" s="1"/>
  <c r="AR62" i="10"/>
  <c r="AR63" i="10" s="1"/>
  <c r="AS60" i="10"/>
  <c r="AS61" i="10"/>
  <c r="AS42" i="10"/>
  <c r="AS43" i="10" s="1"/>
  <c r="AT118" i="10"/>
  <c r="AT88" i="10"/>
  <c r="AT28" i="10"/>
  <c r="AS120" i="10"/>
  <c r="AS121" i="10"/>
  <c r="AS91" i="10"/>
  <c r="AS90" i="10"/>
  <c r="AS31" i="10"/>
  <c r="AU21" i="10"/>
  <c r="AS30" i="10"/>
  <c r="AT10" i="10"/>
  <c r="BP53" i="11" l="1"/>
  <c r="BP56" i="11" s="1"/>
  <c r="BQ46" i="11"/>
  <c r="BQ49" i="11"/>
  <c r="BQ50" i="11"/>
  <c r="BQ51" i="11"/>
  <c r="BQ52" i="11"/>
  <c r="AK16" i="26"/>
  <c r="AK17" i="26" s="1"/>
  <c r="AK18" i="26" s="1"/>
  <c r="AR897" i="10"/>
  <c r="AQ882" i="10"/>
  <c r="AL16" i="26" s="1"/>
  <c r="AL17" i="26" s="1"/>
  <c r="AL18" i="26" s="1"/>
  <c r="AT842" i="10"/>
  <c r="AT844" i="10"/>
  <c r="AT845" i="10" s="1"/>
  <c r="AS847" i="10"/>
  <c r="AS841" i="10" s="1"/>
  <c r="AP662" i="10"/>
  <c r="BN44" i="11"/>
  <c r="BA28" i="26"/>
  <c r="BA29" i="26" s="1"/>
  <c r="BA30" i="26" s="1"/>
  <c r="AR894" i="10"/>
  <c r="AR892" i="10"/>
  <c r="AR665" i="10"/>
  <c r="AR801" i="10"/>
  <c r="AR865" i="10"/>
  <c r="AR673" i="10"/>
  <c r="AQ898" i="10"/>
  <c r="AS751" i="10"/>
  <c r="AT937" i="10"/>
  <c r="AT938" i="10" s="1"/>
  <c r="AT939" i="10" s="1"/>
  <c r="AT947" i="10" s="1"/>
  <c r="AT926" i="10" s="1"/>
  <c r="BO41" i="11"/>
  <c r="BP36" i="11"/>
  <c r="BP37" i="11"/>
  <c r="BP40" i="11"/>
  <c r="BQ31" i="11"/>
  <c r="BQ38" i="11" s="1"/>
  <c r="BQ30" i="11"/>
  <c r="AS863" i="10"/>
  <c r="AS857" i="10" s="1"/>
  <c r="AS871" i="10"/>
  <c r="AS897" i="10" s="1"/>
  <c r="AT850" i="10"/>
  <c r="AT858" i="10"/>
  <c r="AT866" i="10"/>
  <c r="AT874" i="10"/>
  <c r="AT876" i="10"/>
  <c r="AT877" i="10" s="1"/>
  <c r="AT868" i="10"/>
  <c r="AT869" i="10" s="1"/>
  <c r="AT852" i="10"/>
  <c r="AT853" i="10" s="1"/>
  <c r="AT860" i="10"/>
  <c r="AT861" i="10" s="1"/>
  <c r="AS855" i="10"/>
  <c r="AS849" i="10" s="1"/>
  <c r="BQ20" i="11"/>
  <c r="BQ39" i="11" s="1"/>
  <c r="BQ29" i="11"/>
  <c r="BQ28" i="11"/>
  <c r="BQ24" i="11"/>
  <c r="BQ25" i="11"/>
  <c r="AS775" i="10"/>
  <c r="AS769" i="10" s="1"/>
  <c r="AS831" i="10"/>
  <c r="AS825" i="10" s="1"/>
  <c r="AS839" i="10"/>
  <c r="AS833" i="10" s="1"/>
  <c r="AT834" i="10"/>
  <c r="AT836" i="10"/>
  <c r="AT837" i="10" s="1"/>
  <c r="BQ22" i="11"/>
  <c r="BQ18" i="11"/>
  <c r="BQ17" i="11"/>
  <c r="BQ15" i="11"/>
  <c r="BQ11" i="11"/>
  <c r="BQ10" i="11"/>
  <c r="BQ8" i="11"/>
  <c r="BQ6" i="11"/>
  <c r="AS783" i="10"/>
  <c r="AS777" i="10" s="1"/>
  <c r="AT786" i="10"/>
  <c r="AT788" i="10"/>
  <c r="AT789" i="10" s="1"/>
  <c r="AS791" i="10"/>
  <c r="AS785" i="10" s="1"/>
  <c r="AU478" i="10"/>
  <c r="AT481" i="10"/>
  <c r="AS759" i="10"/>
  <c r="AS753" i="10" s="1"/>
  <c r="AS482" i="10"/>
  <c r="AS483" i="10" s="1"/>
  <c r="AT480" i="10" s="1"/>
  <c r="AS823" i="10"/>
  <c r="AS817" i="10" s="1"/>
  <c r="AS743" i="10"/>
  <c r="AS737" i="10" s="1"/>
  <c r="AS815" i="10"/>
  <c r="AS809" i="10" s="1"/>
  <c r="AS807" i="10"/>
  <c r="AS895" i="10" s="1"/>
  <c r="AT770" i="10"/>
  <c r="AT794" i="10"/>
  <c r="AT754" i="10"/>
  <c r="AT738" i="10"/>
  <c r="AT802" i="10"/>
  <c r="AT818" i="10"/>
  <c r="AT676" i="10"/>
  <c r="AT677" i="10" s="1"/>
  <c r="AT778" i="10"/>
  <c r="AT810" i="10"/>
  <c r="AT684" i="10"/>
  <c r="AT685" i="10" s="1"/>
  <c r="AT826" i="10"/>
  <c r="AT700" i="10"/>
  <c r="AT701" i="10" s="1"/>
  <c r="AT708" i="10"/>
  <c r="AT732" i="10"/>
  <c r="AT733" i="10" s="1"/>
  <c r="AT764" i="10"/>
  <c r="AT765" i="10" s="1"/>
  <c r="AT804" i="10"/>
  <c r="AT805" i="10" s="1"/>
  <c r="AT812" i="10"/>
  <c r="AT813" i="10" s="1"/>
  <c r="AT740" i="10"/>
  <c r="AT741" i="10" s="1"/>
  <c r="AT748" i="10"/>
  <c r="AT749" i="10" s="1"/>
  <c r="AT716" i="10"/>
  <c r="AT717" i="10" s="1"/>
  <c r="AT756" i="10"/>
  <c r="AT757" i="10" s="1"/>
  <c r="AT828" i="10"/>
  <c r="AT829" i="10" s="1"/>
  <c r="AT796" i="10"/>
  <c r="AT797" i="10" s="1"/>
  <c r="AT692" i="10"/>
  <c r="AT693" i="10" s="1"/>
  <c r="AT780" i="10"/>
  <c r="AT781" i="10" s="1"/>
  <c r="AT724" i="10"/>
  <c r="AT725" i="10" s="1"/>
  <c r="AT668" i="10"/>
  <c r="AT669" i="10" s="1"/>
  <c r="AT820" i="10"/>
  <c r="AT821" i="10" s="1"/>
  <c r="AT772" i="10"/>
  <c r="AT773" i="10" s="1"/>
  <c r="BR2" i="11"/>
  <c r="BQ12" i="11"/>
  <c r="BQ3" i="11"/>
  <c r="AS671" i="10"/>
  <c r="AT666" i="10"/>
  <c r="AU628" i="10"/>
  <c r="AS632" i="10"/>
  <c r="AS633" i="10" s="1"/>
  <c r="AT630" i="10" s="1"/>
  <c r="AT631" i="10"/>
  <c r="AS602" i="10"/>
  <c r="AS603" i="10" s="1"/>
  <c r="AT600" i="10" s="1"/>
  <c r="AT601" i="10"/>
  <c r="AU568" i="10"/>
  <c r="AU598" i="10"/>
  <c r="AS572" i="10"/>
  <c r="AS573" i="10" s="1"/>
  <c r="AT570" i="10" s="1"/>
  <c r="AT571" i="10"/>
  <c r="AU508" i="10"/>
  <c r="AU538" i="10"/>
  <c r="AS542" i="10"/>
  <c r="AS543" i="10" s="1"/>
  <c r="AT540" i="10" s="1"/>
  <c r="AT541" i="10"/>
  <c r="AT511" i="10"/>
  <c r="AS512" i="10"/>
  <c r="AS513" i="10" s="1"/>
  <c r="AT510" i="10" s="1"/>
  <c r="AT451" i="10"/>
  <c r="AS452" i="10"/>
  <c r="AS453" i="10" s="1"/>
  <c r="AT450" i="10" s="1"/>
  <c r="AU418" i="10"/>
  <c r="AU448" i="10"/>
  <c r="AS422" i="10"/>
  <c r="AS423" i="10" s="1"/>
  <c r="AT420" i="10" s="1"/>
  <c r="AT421" i="10"/>
  <c r="AS727" i="10"/>
  <c r="AS721" i="10" s="1"/>
  <c r="AS719" i="10"/>
  <c r="AS713" i="10" s="1"/>
  <c r="AS703" i="10"/>
  <c r="AS697" i="10" s="1"/>
  <c r="AS679" i="10"/>
  <c r="AS695" i="10"/>
  <c r="AS689" i="10" s="1"/>
  <c r="AS735" i="10"/>
  <c r="AS729" i="10" s="1"/>
  <c r="AT762" i="10"/>
  <c r="AT730" i="10"/>
  <c r="AT746" i="10"/>
  <c r="AT745" i="10" s="1"/>
  <c r="AT722" i="10"/>
  <c r="AT714" i="10"/>
  <c r="AT706" i="10"/>
  <c r="AT698" i="10"/>
  <c r="AT709" i="10"/>
  <c r="AT690" i="10"/>
  <c r="AT682" i="10"/>
  <c r="AT674" i="10"/>
  <c r="AS767" i="10"/>
  <c r="AS761" i="10" s="1"/>
  <c r="AS711" i="10"/>
  <c r="AS705" i="10" s="1"/>
  <c r="AS687" i="10"/>
  <c r="AS681" i="10" s="1"/>
  <c r="AS32" i="10"/>
  <c r="AS33" i="10" s="1"/>
  <c r="AT391" i="10"/>
  <c r="AT402" i="10"/>
  <c r="AT403" i="10" s="1"/>
  <c r="AT361" i="10"/>
  <c r="AT331" i="10"/>
  <c r="AT301" i="10"/>
  <c r="AT241" i="10"/>
  <c r="AT181" i="10"/>
  <c r="AT210" i="10"/>
  <c r="AT211" i="10"/>
  <c r="AT180" i="10"/>
  <c r="AS152" i="10"/>
  <c r="AS153" i="10" s="1"/>
  <c r="AT271" i="10"/>
  <c r="AS182" i="10"/>
  <c r="AS183" i="10" s="1"/>
  <c r="AS212" i="10"/>
  <c r="AS213" i="10" s="1"/>
  <c r="AU388" i="10"/>
  <c r="AU358" i="10"/>
  <c r="AU328" i="10"/>
  <c r="AU298" i="10"/>
  <c r="AU268" i="10"/>
  <c r="AU238" i="10"/>
  <c r="AU178" i="10"/>
  <c r="AU208" i="10"/>
  <c r="AR392" i="10"/>
  <c r="AR393" i="10" s="1"/>
  <c r="AS390" i="10" s="1"/>
  <c r="AS362" i="10"/>
  <c r="AS363" i="10" s="1"/>
  <c r="AT360" i="10" s="1"/>
  <c r="AS332" i="10"/>
  <c r="AS333" i="10" s="1"/>
  <c r="AT330" i="10" s="1"/>
  <c r="AS302" i="10"/>
  <c r="AS303" i="10" s="1"/>
  <c r="AT300" i="10" s="1"/>
  <c r="AS272" i="10"/>
  <c r="AS273" i="10" s="1"/>
  <c r="AT270" i="10" s="1"/>
  <c r="AP242" i="10"/>
  <c r="AP243" i="10" s="1"/>
  <c r="AU58" i="10"/>
  <c r="AU148" i="10"/>
  <c r="AT150" i="10"/>
  <c r="AT151" i="10"/>
  <c r="AS92" i="10"/>
  <c r="AS93" i="10" s="1"/>
  <c r="AS62" i="10"/>
  <c r="AS63" i="10" s="1"/>
  <c r="AT61" i="10"/>
  <c r="AT60" i="10"/>
  <c r="AS122" i="10"/>
  <c r="AS123" i="10" s="1"/>
  <c r="AT42" i="10"/>
  <c r="AT43" i="10" s="1"/>
  <c r="AU118" i="10"/>
  <c r="AU88" i="10"/>
  <c r="AU28" i="10"/>
  <c r="AT120" i="10"/>
  <c r="AT121" i="10"/>
  <c r="AT91" i="10"/>
  <c r="AT90" i="10"/>
  <c r="AT31" i="10"/>
  <c r="AU10" i="10"/>
  <c r="AT30" i="10"/>
  <c r="AV21" i="10"/>
  <c r="BQ53" i="11" l="1"/>
  <c r="BQ56" i="11" s="1"/>
  <c r="BR46" i="11"/>
  <c r="BR50" i="11"/>
  <c r="BR51" i="11"/>
  <c r="BR49" i="11"/>
  <c r="BR52" i="11"/>
  <c r="AQ888" i="10"/>
  <c r="AR882" i="10"/>
  <c r="AU842" i="10"/>
  <c r="AU844" i="10"/>
  <c r="AU845" i="10" s="1"/>
  <c r="AT847" i="10"/>
  <c r="AT841" i="10" s="1"/>
  <c r="AM16" i="26"/>
  <c r="AM17" i="26" s="1"/>
  <c r="AM18" i="26" s="1"/>
  <c r="AQ662" i="10"/>
  <c r="BO44" i="11"/>
  <c r="BB28" i="26"/>
  <c r="BB29" i="26" s="1"/>
  <c r="BB30" i="26" s="1"/>
  <c r="AS894" i="10"/>
  <c r="AS892" i="10"/>
  <c r="AS673" i="10"/>
  <c r="AR898" i="10"/>
  <c r="AS665" i="10"/>
  <c r="AS801" i="10"/>
  <c r="AS865" i="10"/>
  <c r="AT751" i="10"/>
  <c r="AU937" i="10"/>
  <c r="AU938" i="10" s="1"/>
  <c r="AU939" i="10" s="1"/>
  <c r="AU947" i="10" s="1"/>
  <c r="AU926" i="10" s="1"/>
  <c r="AR888" i="10"/>
  <c r="BP41" i="11"/>
  <c r="BQ37" i="11"/>
  <c r="BQ40" i="11"/>
  <c r="BQ36" i="11"/>
  <c r="BR31" i="11"/>
  <c r="BR38" i="11" s="1"/>
  <c r="BR30" i="11"/>
  <c r="AT863" i="10"/>
  <c r="AT857" i="10" s="1"/>
  <c r="AT879" i="10"/>
  <c r="AT873" i="10" s="1"/>
  <c r="AT855" i="10"/>
  <c r="AT849" i="10" s="1"/>
  <c r="AT871" i="10"/>
  <c r="AU850" i="10"/>
  <c r="AU858" i="10"/>
  <c r="AU866" i="10"/>
  <c r="AU874" i="10"/>
  <c r="AU868" i="10"/>
  <c r="AU869" i="10" s="1"/>
  <c r="AU860" i="10"/>
  <c r="AU861" i="10" s="1"/>
  <c r="AU852" i="10"/>
  <c r="AU853" i="10" s="1"/>
  <c r="AU876" i="10"/>
  <c r="AU877" i="10" s="1"/>
  <c r="BR20" i="11"/>
  <c r="BR39" i="11" s="1"/>
  <c r="BR29" i="11"/>
  <c r="BR25" i="11"/>
  <c r="BR28" i="11"/>
  <c r="BR24" i="11"/>
  <c r="AT839" i="10"/>
  <c r="AT833" i="10" s="1"/>
  <c r="AU834" i="10"/>
  <c r="AU836" i="10"/>
  <c r="AU837" i="10" s="1"/>
  <c r="BR22" i="11"/>
  <c r="BR18" i="11"/>
  <c r="BR17" i="11"/>
  <c r="BR15" i="11"/>
  <c r="BR11" i="11"/>
  <c r="BR10" i="11"/>
  <c r="BR8" i="11"/>
  <c r="BR6" i="11"/>
  <c r="AT482" i="10"/>
  <c r="AT483" i="10" s="1"/>
  <c r="AU480" i="10" s="1"/>
  <c r="AT791" i="10"/>
  <c r="AT785" i="10" s="1"/>
  <c r="AU786" i="10"/>
  <c r="AU788" i="10"/>
  <c r="AU789" i="10" s="1"/>
  <c r="AV478" i="10"/>
  <c r="AU481" i="10"/>
  <c r="AT775" i="10"/>
  <c r="AT769" i="10" s="1"/>
  <c r="AT743" i="10"/>
  <c r="AT737" i="10" s="1"/>
  <c r="AT783" i="10"/>
  <c r="AT777" i="10" s="1"/>
  <c r="AT799" i="10"/>
  <c r="AT793" i="10" s="1"/>
  <c r="AT759" i="10"/>
  <c r="AT753" i="10" s="1"/>
  <c r="AT831" i="10"/>
  <c r="AT825" i="10" s="1"/>
  <c r="AT823" i="10"/>
  <c r="AT817" i="10" s="1"/>
  <c r="AU794" i="10"/>
  <c r="AU754" i="10"/>
  <c r="AU738" i="10"/>
  <c r="AU770" i="10"/>
  <c r="AU802" i="10"/>
  <c r="AU818" i="10"/>
  <c r="AU676" i="10"/>
  <c r="AU677" i="10" s="1"/>
  <c r="AU826" i="10"/>
  <c r="AU778" i="10"/>
  <c r="AU810" i="10"/>
  <c r="AU700" i="10"/>
  <c r="AU701" i="10" s="1"/>
  <c r="AU684" i="10"/>
  <c r="AU685" i="10" s="1"/>
  <c r="AU708" i="10"/>
  <c r="AU709" i="10" s="1"/>
  <c r="AU732" i="10"/>
  <c r="AU733" i="10" s="1"/>
  <c r="AU764" i="10"/>
  <c r="AU765" i="10" s="1"/>
  <c r="AU804" i="10"/>
  <c r="AU805" i="10" s="1"/>
  <c r="AU812" i="10"/>
  <c r="AU813" i="10" s="1"/>
  <c r="AU724" i="10"/>
  <c r="AU725" i="10" s="1"/>
  <c r="AU668" i="10"/>
  <c r="AU669" i="10" s="1"/>
  <c r="AU828" i="10"/>
  <c r="AU829" i="10" s="1"/>
  <c r="AU772" i="10"/>
  <c r="AU773" i="10" s="1"/>
  <c r="AU820" i="10"/>
  <c r="AU821" i="10" s="1"/>
  <c r="AU740" i="10"/>
  <c r="AU741" i="10" s="1"/>
  <c r="AU796" i="10"/>
  <c r="AU797" i="10" s="1"/>
  <c r="AU756" i="10"/>
  <c r="AU757" i="10" s="1"/>
  <c r="AU748" i="10"/>
  <c r="AU749" i="10" s="1"/>
  <c r="AU780" i="10"/>
  <c r="AU781" i="10" s="1"/>
  <c r="AU692" i="10"/>
  <c r="AU693" i="10" s="1"/>
  <c r="AU716" i="10"/>
  <c r="AU717" i="10" s="1"/>
  <c r="AT815" i="10"/>
  <c r="AT809" i="10" s="1"/>
  <c r="AT807" i="10"/>
  <c r="AT895" i="10" s="1"/>
  <c r="BS2" i="11"/>
  <c r="BR12" i="11"/>
  <c r="BR3" i="11"/>
  <c r="AT679" i="10"/>
  <c r="AT767" i="10"/>
  <c r="AT761" i="10" s="1"/>
  <c r="AU666" i="10"/>
  <c r="AT671" i="10"/>
  <c r="AV628" i="10"/>
  <c r="AU631" i="10"/>
  <c r="AT632" i="10"/>
  <c r="AT633" i="10" s="1"/>
  <c r="AU630" i="10" s="1"/>
  <c r="AT602" i="10"/>
  <c r="AT603" i="10" s="1"/>
  <c r="AU600" i="10" s="1"/>
  <c r="AU601" i="10"/>
  <c r="AV568" i="10"/>
  <c r="AV598" i="10"/>
  <c r="AT572" i="10"/>
  <c r="AT573" i="10" s="1"/>
  <c r="AU570" i="10" s="1"/>
  <c r="AU571" i="10"/>
  <c r="AT542" i="10"/>
  <c r="AT543" i="10" s="1"/>
  <c r="AU540" i="10" s="1"/>
  <c r="AU541" i="10"/>
  <c r="AT512" i="10"/>
  <c r="AT513" i="10" s="1"/>
  <c r="AU510" i="10" s="1"/>
  <c r="AV508" i="10"/>
  <c r="AV538" i="10"/>
  <c r="AU511" i="10"/>
  <c r="AT452" i="10"/>
  <c r="AT453" i="10" s="1"/>
  <c r="AU450" i="10" s="1"/>
  <c r="AU451" i="10"/>
  <c r="AV418" i="10"/>
  <c r="AV448" i="10"/>
  <c r="AT422" i="10"/>
  <c r="AT423" i="10" s="1"/>
  <c r="AU420" i="10" s="1"/>
  <c r="AU421" i="10"/>
  <c r="AT687" i="10"/>
  <c r="AT681" i="10" s="1"/>
  <c r="AT735" i="10"/>
  <c r="AT729" i="10" s="1"/>
  <c r="AT695" i="10"/>
  <c r="AT689" i="10" s="1"/>
  <c r="AT711" i="10"/>
  <c r="AT705" i="10" s="1"/>
  <c r="AT727" i="10"/>
  <c r="AT721" i="10" s="1"/>
  <c r="AT719" i="10"/>
  <c r="AT713" i="10" s="1"/>
  <c r="AU762" i="10"/>
  <c r="AU730" i="10"/>
  <c r="AU722" i="10"/>
  <c r="AU746" i="10"/>
  <c r="AU745" i="10" s="1"/>
  <c r="AU714" i="10"/>
  <c r="AU706" i="10"/>
  <c r="AU698" i="10"/>
  <c r="AU690" i="10"/>
  <c r="AU682" i="10"/>
  <c r="AU674" i="10"/>
  <c r="AT703" i="10"/>
  <c r="AT697" i="10" s="1"/>
  <c r="AT212" i="10"/>
  <c r="AT213" i="10" s="1"/>
  <c r="AT182" i="10"/>
  <c r="AT183" i="10" s="1"/>
  <c r="AV358" i="10"/>
  <c r="AV388" i="10"/>
  <c r="AV328" i="10"/>
  <c r="AV298" i="10"/>
  <c r="AV268" i="10"/>
  <c r="AV238" i="10"/>
  <c r="AV178" i="10"/>
  <c r="AV208" i="10"/>
  <c r="AT152" i="10"/>
  <c r="AT153" i="10" s="1"/>
  <c r="AU271" i="10"/>
  <c r="AU361" i="10"/>
  <c r="AU391" i="10"/>
  <c r="AU301" i="10"/>
  <c r="AU331" i="10"/>
  <c r="AU241" i="10"/>
  <c r="AU210" i="10"/>
  <c r="AU211" i="10"/>
  <c r="AU180" i="10"/>
  <c r="AU181" i="10"/>
  <c r="AS392" i="10"/>
  <c r="AS393" i="10" s="1"/>
  <c r="AT390" i="10" s="1"/>
  <c r="AT362" i="10"/>
  <c r="AT363" i="10" s="1"/>
  <c r="AU360" i="10" s="1"/>
  <c r="AT332" i="10"/>
  <c r="AT333" i="10" s="1"/>
  <c r="AU330" i="10" s="1"/>
  <c r="AT302" i="10"/>
  <c r="AT303" i="10" s="1"/>
  <c r="AU300" i="10" s="1"/>
  <c r="AT272" i="10"/>
  <c r="AT273" i="10" s="1"/>
  <c r="AU270" i="10" s="1"/>
  <c r="AQ240" i="10"/>
  <c r="AV58" i="10"/>
  <c r="AV148" i="10"/>
  <c r="AT32" i="10"/>
  <c r="AT33" i="10" s="1"/>
  <c r="AU151" i="10"/>
  <c r="AU150" i="10"/>
  <c r="AT92" i="10"/>
  <c r="AT93" i="10" s="1"/>
  <c r="AU60" i="10"/>
  <c r="AU61" i="10"/>
  <c r="AT62" i="10"/>
  <c r="AT63" i="10" s="1"/>
  <c r="AT122" i="10"/>
  <c r="AT123" i="10" s="1"/>
  <c r="AU42" i="10"/>
  <c r="AU43" i="10" s="1"/>
  <c r="AU120" i="10"/>
  <c r="AU121" i="10"/>
  <c r="AU91" i="10"/>
  <c r="AU90" i="10"/>
  <c r="AV118" i="10"/>
  <c r="AV88" i="10"/>
  <c r="AV28" i="10"/>
  <c r="AU31" i="10"/>
  <c r="AW21" i="10"/>
  <c r="AU30" i="10"/>
  <c r="AV10" i="10"/>
  <c r="BS46" i="11" l="1"/>
  <c r="BS51" i="11"/>
  <c r="BS52" i="11"/>
  <c r="BS49" i="11"/>
  <c r="BS50" i="11"/>
  <c r="BR53" i="11"/>
  <c r="BR56" i="11" s="1"/>
  <c r="AU863" i="10"/>
  <c r="AU857" i="10" s="1"/>
  <c r="AS882" i="10"/>
  <c r="AN16" i="26" s="1"/>
  <c r="AN17" i="26" s="1"/>
  <c r="AN18" i="26" s="1"/>
  <c r="AV842" i="10"/>
  <c r="AV844" i="10"/>
  <c r="AV845" i="10" s="1"/>
  <c r="AU847" i="10"/>
  <c r="AU841" i="10" s="1"/>
  <c r="AT897" i="10"/>
  <c r="AR662" i="10"/>
  <c r="AT892" i="10"/>
  <c r="BP44" i="11"/>
  <c r="BC28" i="26"/>
  <c r="BC29" i="26" s="1"/>
  <c r="BC30" i="26" s="1"/>
  <c r="AT894" i="10"/>
  <c r="AT673" i="10"/>
  <c r="AT801" i="10"/>
  <c r="AT665" i="10"/>
  <c r="AT865" i="10"/>
  <c r="AS898" i="10"/>
  <c r="AU751" i="10"/>
  <c r="AV937" i="10"/>
  <c r="AV938" i="10" s="1"/>
  <c r="AV939" i="10" s="1"/>
  <c r="AV947" i="10" s="1"/>
  <c r="AV926" i="10" s="1"/>
  <c r="AU879" i="10"/>
  <c r="AU873" i="10" s="1"/>
  <c r="BR40" i="11"/>
  <c r="BR37" i="11"/>
  <c r="BQ41" i="11"/>
  <c r="BR36" i="11"/>
  <c r="BS31" i="11"/>
  <c r="BS38" i="11" s="1"/>
  <c r="BS30" i="11"/>
  <c r="AU855" i="10"/>
  <c r="AU849" i="10" s="1"/>
  <c r="AV850" i="10"/>
  <c r="AV858" i="10"/>
  <c r="AV866" i="10"/>
  <c r="AV874" i="10"/>
  <c r="AV852" i="10"/>
  <c r="AV853" i="10" s="1"/>
  <c r="AV855" i="10" s="1"/>
  <c r="AV849" i="10" s="1"/>
  <c r="AV860" i="10"/>
  <c r="AV861" i="10" s="1"/>
  <c r="AV863" i="10" s="1"/>
  <c r="AV857" i="10" s="1"/>
  <c r="AV868" i="10"/>
  <c r="AV869" i="10" s="1"/>
  <c r="AV871" i="10" s="1"/>
  <c r="AV876" i="10"/>
  <c r="AV877" i="10" s="1"/>
  <c r="AV879" i="10" s="1"/>
  <c r="AV873" i="10" s="1"/>
  <c r="AU871" i="10"/>
  <c r="BS20" i="11"/>
  <c r="BS39" i="11" s="1"/>
  <c r="BS29" i="11"/>
  <c r="BS28" i="11"/>
  <c r="BS24" i="11"/>
  <c r="BS25" i="11"/>
  <c r="AV834" i="10"/>
  <c r="AV836" i="10"/>
  <c r="AV837" i="10" s="1"/>
  <c r="AU839" i="10"/>
  <c r="AU833" i="10" s="1"/>
  <c r="BS22" i="11"/>
  <c r="BS18" i="11"/>
  <c r="BS17" i="11"/>
  <c r="BS15" i="11"/>
  <c r="BS11" i="11"/>
  <c r="BS10" i="11"/>
  <c r="BS8" i="11"/>
  <c r="BS6" i="11"/>
  <c r="AU783" i="10"/>
  <c r="AU777" i="10" s="1"/>
  <c r="AU799" i="10"/>
  <c r="AU793" i="10" s="1"/>
  <c r="AV786" i="10"/>
  <c r="AV788" i="10"/>
  <c r="AV789" i="10" s="1"/>
  <c r="AU791" i="10"/>
  <c r="AU785" i="10" s="1"/>
  <c r="AU482" i="10"/>
  <c r="AU483" i="10" s="1"/>
  <c r="AV480" i="10" s="1"/>
  <c r="AW478" i="10"/>
  <c r="AV481" i="10"/>
  <c r="AU743" i="10"/>
  <c r="AU737" i="10" s="1"/>
  <c r="AU831" i="10"/>
  <c r="AU825" i="10" s="1"/>
  <c r="AU759" i="10"/>
  <c r="AU753" i="10" s="1"/>
  <c r="AU823" i="10"/>
  <c r="AU817" i="10" s="1"/>
  <c r="AU775" i="10"/>
  <c r="AU769" i="10" s="1"/>
  <c r="AU815" i="10"/>
  <c r="AU809" i="10" s="1"/>
  <c r="AV794" i="10"/>
  <c r="AV770" i="10"/>
  <c r="AV754" i="10"/>
  <c r="AV818" i="10"/>
  <c r="AV802" i="10"/>
  <c r="AV676" i="10"/>
  <c r="AV738" i="10"/>
  <c r="AV826" i="10"/>
  <c r="AV778" i="10"/>
  <c r="AV684" i="10"/>
  <c r="AV685" i="10" s="1"/>
  <c r="AV810" i="10"/>
  <c r="AV700" i="10"/>
  <c r="AV701" i="10" s="1"/>
  <c r="AV708" i="10"/>
  <c r="AV709" i="10" s="1"/>
  <c r="AV732" i="10"/>
  <c r="AV733" i="10" s="1"/>
  <c r="AV764" i="10"/>
  <c r="AV765" i="10" s="1"/>
  <c r="AV804" i="10"/>
  <c r="AV805" i="10" s="1"/>
  <c r="AV812" i="10"/>
  <c r="AV813" i="10" s="1"/>
  <c r="AV692" i="10"/>
  <c r="AV693" i="10" s="1"/>
  <c r="AV780" i="10"/>
  <c r="AV781" i="10" s="1"/>
  <c r="AV756" i="10"/>
  <c r="AV757" i="10" s="1"/>
  <c r="AV772" i="10"/>
  <c r="AV773" i="10" s="1"/>
  <c r="AV820" i="10"/>
  <c r="AV821" i="10" s="1"/>
  <c r="AV716" i="10"/>
  <c r="AV717" i="10" s="1"/>
  <c r="AV796" i="10"/>
  <c r="AV797" i="10" s="1"/>
  <c r="AV724" i="10"/>
  <c r="AV725" i="10" s="1"/>
  <c r="AV828" i="10"/>
  <c r="AV829" i="10" s="1"/>
  <c r="AV748" i="10"/>
  <c r="AV749" i="10" s="1"/>
  <c r="AV740" i="10"/>
  <c r="AV741" i="10" s="1"/>
  <c r="AV668" i="10"/>
  <c r="AV669" i="10" s="1"/>
  <c r="AU807" i="10"/>
  <c r="AU895" i="10" s="1"/>
  <c r="BT2" i="11"/>
  <c r="BS12" i="11"/>
  <c r="BS3" i="11"/>
  <c r="AU679" i="10"/>
  <c r="AU767" i="10"/>
  <c r="AU761" i="10" s="1"/>
  <c r="AV666" i="10"/>
  <c r="AU671" i="10"/>
  <c r="AW628" i="10"/>
  <c r="AV631" i="10"/>
  <c r="AU632" i="10"/>
  <c r="AU633" i="10" s="1"/>
  <c r="AV630" i="10" s="1"/>
  <c r="AU602" i="10"/>
  <c r="AU603" i="10" s="1"/>
  <c r="AV600" i="10" s="1"/>
  <c r="AV601" i="10"/>
  <c r="AW568" i="10"/>
  <c r="AW598" i="10"/>
  <c r="AV571" i="10"/>
  <c r="AU572" i="10"/>
  <c r="AU573" i="10" s="1"/>
  <c r="AV570" i="10" s="1"/>
  <c r="AU542" i="10"/>
  <c r="AU543" i="10" s="1"/>
  <c r="AV540" i="10" s="1"/>
  <c r="AV541" i="10"/>
  <c r="AW508" i="10"/>
  <c r="AW538" i="10"/>
  <c r="AU512" i="10"/>
  <c r="AU513" i="10" s="1"/>
  <c r="AV510" i="10" s="1"/>
  <c r="AV511" i="10"/>
  <c r="AU452" i="10"/>
  <c r="AU453" i="10" s="1"/>
  <c r="AV450" i="10" s="1"/>
  <c r="AW418" i="10"/>
  <c r="AW448" i="10"/>
  <c r="AV451" i="10"/>
  <c r="AU422" i="10"/>
  <c r="AU423" i="10" s="1"/>
  <c r="AV420" i="10" s="1"/>
  <c r="AV421" i="10"/>
  <c r="AU727" i="10"/>
  <c r="AU721" i="10" s="1"/>
  <c r="AU711" i="10"/>
  <c r="AU705" i="10" s="1"/>
  <c r="AU719" i="10"/>
  <c r="AU713" i="10" s="1"/>
  <c r="AU695" i="10"/>
  <c r="AU689" i="10" s="1"/>
  <c r="AU703" i="10"/>
  <c r="AU697" i="10" s="1"/>
  <c r="AU735" i="10"/>
  <c r="AU729" i="10" s="1"/>
  <c r="AV762" i="10"/>
  <c r="AV730" i="10"/>
  <c r="AV722" i="10"/>
  <c r="AV746" i="10"/>
  <c r="AV745" i="10" s="1"/>
  <c r="AV714" i="10"/>
  <c r="AV706" i="10"/>
  <c r="AV690" i="10"/>
  <c r="AV682" i="10"/>
  <c r="AV698" i="10"/>
  <c r="AV677" i="10"/>
  <c r="AV674" i="10"/>
  <c r="AU687" i="10"/>
  <c r="AU681" i="10" s="1"/>
  <c r="AU32" i="10"/>
  <c r="AU33" i="10" s="1"/>
  <c r="AW388" i="10"/>
  <c r="AW358" i="10"/>
  <c r="AW298" i="10"/>
  <c r="AW328" i="10"/>
  <c r="AW268" i="10"/>
  <c r="AW238" i="10"/>
  <c r="AW208" i="10"/>
  <c r="AW178" i="10"/>
  <c r="AU212" i="10"/>
  <c r="AU213" i="10" s="1"/>
  <c r="AV361" i="10"/>
  <c r="AV391" i="10"/>
  <c r="AV301" i="10"/>
  <c r="AV331" i="10"/>
  <c r="AV241" i="10"/>
  <c r="AV211" i="10"/>
  <c r="AV180" i="10"/>
  <c r="AV181" i="10"/>
  <c r="AV210" i="10"/>
  <c r="AU182" i="10"/>
  <c r="AU183" i="10" s="1"/>
  <c r="AV271" i="10"/>
  <c r="AT392" i="10"/>
  <c r="AT393" i="10" s="1"/>
  <c r="AU390" i="10" s="1"/>
  <c r="AU362" i="10"/>
  <c r="AU363" i="10" s="1"/>
  <c r="AV360" i="10" s="1"/>
  <c r="AU332" i="10"/>
  <c r="AU333" i="10" s="1"/>
  <c r="AV330" i="10" s="1"/>
  <c r="AU302" i="10"/>
  <c r="AU303" i="10" s="1"/>
  <c r="AV300" i="10" s="1"/>
  <c r="AU272" i="10"/>
  <c r="AU273" i="10" s="1"/>
  <c r="AV270" i="10" s="1"/>
  <c r="AQ242" i="10"/>
  <c r="AQ243" i="10" s="1"/>
  <c r="AW58" i="10"/>
  <c r="AW148" i="10"/>
  <c r="AV151" i="10"/>
  <c r="AV150" i="10"/>
  <c r="AU152" i="10"/>
  <c r="AU153" i="10" s="1"/>
  <c r="AU92" i="10"/>
  <c r="AU93" i="10" s="1"/>
  <c r="AV60" i="10"/>
  <c r="AV61" i="10"/>
  <c r="AU122" i="10"/>
  <c r="AU123" i="10" s="1"/>
  <c r="AU62" i="10"/>
  <c r="AU63" i="10" s="1"/>
  <c r="AV42" i="10"/>
  <c r="AV43" i="10" s="1"/>
  <c r="AW28" i="10"/>
  <c r="AW118" i="10"/>
  <c r="AW88" i="10"/>
  <c r="AV121" i="10"/>
  <c r="AV120" i="10"/>
  <c r="AV90" i="10"/>
  <c r="AV91" i="10"/>
  <c r="AV31" i="10"/>
  <c r="AV30" i="10"/>
  <c r="AW10" i="10"/>
  <c r="AX21" i="10"/>
  <c r="BS53" i="11" l="1"/>
  <c r="BS56" i="11" s="1"/>
  <c r="BT46" i="11"/>
  <c r="BT52" i="11"/>
  <c r="BT49" i="11"/>
  <c r="BT53" i="11" s="1"/>
  <c r="BT56" i="11" s="1"/>
  <c r="BT50" i="11"/>
  <c r="BT51" i="11"/>
  <c r="AT882" i="10"/>
  <c r="AO16" i="26" s="1"/>
  <c r="AO17" i="26" s="1"/>
  <c r="AO18" i="26" s="1"/>
  <c r="AS888" i="10"/>
  <c r="AW842" i="10"/>
  <c r="AW844" i="10"/>
  <c r="AW845" i="10" s="1"/>
  <c r="AV847" i="10"/>
  <c r="AV841" i="10" s="1"/>
  <c r="AV897" i="10"/>
  <c r="AS662" i="10"/>
  <c r="BQ44" i="11"/>
  <c r="BD28" i="26"/>
  <c r="BD29" i="26" s="1"/>
  <c r="BD30" i="26" s="1"/>
  <c r="AU897" i="10"/>
  <c r="AU892" i="10"/>
  <c r="AU894" i="10"/>
  <c r="AV865" i="10"/>
  <c r="AU673" i="10"/>
  <c r="AU801" i="10"/>
  <c r="AU865" i="10"/>
  <c r="AT898" i="10"/>
  <c r="AU665" i="10"/>
  <c r="AV751" i="10"/>
  <c r="AW937" i="10"/>
  <c r="AW938" i="10" s="1"/>
  <c r="AW939" i="10" s="1"/>
  <c r="AW947" i="10" s="1"/>
  <c r="AW926" i="10" s="1"/>
  <c r="AT662" i="10"/>
  <c r="BR41" i="11"/>
  <c r="BS40" i="11"/>
  <c r="BS36" i="11"/>
  <c r="BS37" i="11"/>
  <c r="BT31" i="11"/>
  <c r="BT38" i="11" s="1"/>
  <c r="BT30" i="11"/>
  <c r="AW850" i="10"/>
  <c r="AW858" i="10"/>
  <c r="AW866" i="10"/>
  <c r="AW874" i="10"/>
  <c r="AW860" i="10"/>
  <c r="AW861" i="10" s="1"/>
  <c r="AW868" i="10"/>
  <c r="AW869" i="10" s="1"/>
  <c r="AW876" i="10"/>
  <c r="AW877" i="10" s="1"/>
  <c r="AW852" i="10"/>
  <c r="AW853" i="10" s="1"/>
  <c r="BT20" i="11"/>
  <c r="BT39" i="11" s="1"/>
  <c r="BT29" i="11"/>
  <c r="BT28" i="11"/>
  <c r="BT24" i="11"/>
  <c r="BT25" i="11"/>
  <c r="AW834" i="10"/>
  <c r="AW836" i="10"/>
  <c r="AW837" i="10" s="1"/>
  <c r="AV839" i="10"/>
  <c r="AV833" i="10" s="1"/>
  <c r="BT22" i="11"/>
  <c r="BT18" i="11"/>
  <c r="BT17" i="11"/>
  <c r="AV775" i="10"/>
  <c r="AV769" i="10" s="1"/>
  <c r="BT8" i="11"/>
  <c r="BT6" i="11"/>
  <c r="BT15" i="11"/>
  <c r="BT11" i="11"/>
  <c r="BT10" i="11"/>
  <c r="AV799" i="10"/>
  <c r="AV793" i="10" s="1"/>
  <c r="AV759" i="10"/>
  <c r="AV753" i="10" s="1"/>
  <c r="AV743" i="10"/>
  <c r="AV737" i="10" s="1"/>
  <c r="AV482" i="10"/>
  <c r="AV483" i="10" s="1"/>
  <c r="AW480" i="10" s="1"/>
  <c r="AV791" i="10"/>
  <c r="AV785" i="10" s="1"/>
  <c r="AW786" i="10"/>
  <c r="AW788" i="10"/>
  <c r="AW789" i="10" s="1"/>
  <c r="AX478" i="10"/>
  <c r="AW481" i="10"/>
  <c r="AV831" i="10"/>
  <c r="AV825" i="10" s="1"/>
  <c r="AV783" i="10"/>
  <c r="AV777" i="10" s="1"/>
  <c r="AV823" i="10"/>
  <c r="AV817" i="10" s="1"/>
  <c r="AV815" i="10"/>
  <c r="AV809" i="10" s="1"/>
  <c r="AV807" i="10"/>
  <c r="AV895" i="10" s="1"/>
  <c r="AW754" i="10"/>
  <c r="AW770" i="10"/>
  <c r="AW794" i="10"/>
  <c r="AW738" i="10"/>
  <c r="AW802" i="10"/>
  <c r="AW818" i="10"/>
  <c r="AW676" i="10"/>
  <c r="AW677" i="10" s="1"/>
  <c r="AW826" i="10"/>
  <c r="AW778" i="10"/>
  <c r="AW700" i="10"/>
  <c r="AW701" i="10" s="1"/>
  <c r="AW810" i="10"/>
  <c r="AW684" i="10"/>
  <c r="AW685" i="10" s="1"/>
  <c r="AW708" i="10"/>
  <c r="AW709" i="10" s="1"/>
  <c r="AW732" i="10"/>
  <c r="AW733" i="10" s="1"/>
  <c r="AW764" i="10"/>
  <c r="AW765" i="10" s="1"/>
  <c r="AW804" i="10"/>
  <c r="AW805" i="10" s="1"/>
  <c r="AW812" i="10"/>
  <c r="AW813" i="10" s="1"/>
  <c r="AW796" i="10"/>
  <c r="AW797" i="10" s="1"/>
  <c r="AW692" i="10"/>
  <c r="AW693" i="10" s="1"/>
  <c r="AW780" i="10"/>
  <c r="AW781" i="10" s="1"/>
  <c r="AW772" i="10"/>
  <c r="AW773" i="10" s="1"/>
  <c r="AW820" i="10"/>
  <c r="AW821" i="10" s="1"/>
  <c r="AW716" i="10"/>
  <c r="AW717" i="10" s="1"/>
  <c r="AW756" i="10"/>
  <c r="AW757" i="10" s="1"/>
  <c r="AW668" i="10"/>
  <c r="AW669" i="10" s="1"/>
  <c r="AW724" i="10"/>
  <c r="AW725" i="10" s="1"/>
  <c r="AW748" i="10"/>
  <c r="AW749" i="10" s="1"/>
  <c r="AW740" i="10"/>
  <c r="AW741" i="10" s="1"/>
  <c r="AW828" i="10"/>
  <c r="AW829" i="10" s="1"/>
  <c r="BU2" i="11"/>
  <c r="BT12" i="11"/>
  <c r="BT3" i="11"/>
  <c r="AW666" i="10"/>
  <c r="AV671" i="10"/>
  <c r="AV632" i="10"/>
  <c r="AV633" i="10" s="1"/>
  <c r="AW630" i="10" s="1"/>
  <c r="AX628" i="10"/>
  <c r="AW631" i="10"/>
  <c r="AV602" i="10"/>
  <c r="AV603" i="10" s="1"/>
  <c r="AW600" i="10" s="1"/>
  <c r="AV512" i="10"/>
  <c r="AV513" i="10" s="1"/>
  <c r="AW510" i="10" s="1"/>
  <c r="AX568" i="10"/>
  <c r="AX598" i="10"/>
  <c r="AW601" i="10"/>
  <c r="AV572" i="10"/>
  <c r="AV573" i="10" s="1"/>
  <c r="AW570" i="10" s="1"/>
  <c r="AW571" i="10"/>
  <c r="AX508" i="10"/>
  <c r="AX538" i="10"/>
  <c r="AV542" i="10"/>
  <c r="AV543" i="10" s="1"/>
  <c r="AW540" i="10" s="1"/>
  <c r="AW541" i="10"/>
  <c r="AW511" i="10"/>
  <c r="AV452" i="10"/>
  <c r="AV453" i="10" s="1"/>
  <c r="AW450" i="10" s="1"/>
  <c r="AW451" i="10"/>
  <c r="AX418" i="10"/>
  <c r="AX448" i="10"/>
  <c r="AV422" i="10"/>
  <c r="AV423" i="10" s="1"/>
  <c r="AW420" i="10" s="1"/>
  <c r="AW421" i="10"/>
  <c r="AV687" i="10"/>
  <c r="AV681" i="10" s="1"/>
  <c r="AV703" i="10"/>
  <c r="AV697" i="10" s="1"/>
  <c r="AV679" i="10"/>
  <c r="AV711" i="10"/>
  <c r="AV705" i="10" s="1"/>
  <c r="AV695" i="10"/>
  <c r="AV689" i="10" s="1"/>
  <c r="AV719" i="10"/>
  <c r="AV713" i="10" s="1"/>
  <c r="AV727" i="10"/>
  <c r="AV721" i="10" s="1"/>
  <c r="AW762" i="10"/>
  <c r="AW746" i="10"/>
  <c r="AW745" i="10" s="1"/>
  <c r="AW730" i="10"/>
  <c r="AW722" i="10"/>
  <c r="AW714" i="10"/>
  <c r="AW706" i="10"/>
  <c r="AW698" i="10"/>
  <c r="AW690" i="10"/>
  <c r="AW682" i="10"/>
  <c r="AW674" i="10"/>
  <c r="AV735" i="10"/>
  <c r="AV729" i="10" s="1"/>
  <c r="AV767" i="10"/>
  <c r="AV761" i="10" s="1"/>
  <c r="AV152" i="10"/>
  <c r="AV153" i="10" s="1"/>
  <c r="AX388" i="10"/>
  <c r="AX358" i="10"/>
  <c r="AX328" i="10"/>
  <c r="AX298" i="10"/>
  <c r="AX268" i="10"/>
  <c r="AX238" i="10"/>
  <c r="AX208" i="10"/>
  <c r="AX178" i="10"/>
  <c r="AV212" i="10"/>
  <c r="AV213" i="10" s="1"/>
  <c r="AW361" i="10"/>
  <c r="AW391" i="10"/>
  <c r="AW301" i="10"/>
  <c r="AW331" i="10"/>
  <c r="AW241" i="10"/>
  <c r="AW240" i="10"/>
  <c r="AW271" i="10"/>
  <c r="AW181" i="10"/>
  <c r="AW210" i="10"/>
  <c r="AW211" i="10"/>
  <c r="AW180" i="10"/>
  <c r="AV122" i="10"/>
  <c r="AV123" i="10" s="1"/>
  <c r="AV182" i="10"/>
  <c r="AV183" i="10" s="1"/>
  <c r="AU392" i="10"/>
  <c r="AU393" i="10" s="1"/>
  <c r="AV390" i="10" s="1"/>
  <c r="AV362" i="10"/>
  <c r="AV363" i="10" s="1"/>
  <c r="AW360" i="10" s="1"/>
  <c r="AV332" i="10"/>
  <c r="AV333" i="10" s="1"/>
  <c r="AW330" i="10" s="1"/>
  <c r="AV302" i="10"/>
  <c r="AV303" i="10" s="1"/>
  <c r="AW300" i="10" s="1"/>
  <c r="AV272" i="10"/>
  <c r="AV273" i="10" s="1"/>
  <c r="AR240" i="10"/>
  <c r="AX58" i="10"/>
  <c r="AX148" i="10"/>
  <c r="AW151" i="10"/>
  <c r="AW150" i="10"/>
  <c r="AV32" i="10"/>
  <c r="AV33" i="10" s="1"/>
  <c r="AV92" i="10"/>
  <c r="AV93" i="10" s="1"/>
  <c r="AW60" i="10"/>
  <c r="AW61" i="10"/>
  <c r="AV62" i="10"/>
  <c r="AV63" i="10" s="1"/>
  <c r="AW42" i="10"/>
  <c r="AW43" i="10" s="1"/>
  <c r="AX118" i="10"/>
  <c r="AX88" i="10"/>
  <c r="AX28" i="10"/>
  <c r="AW120" i="10"/>
  <c r="AW121" i="10"/>
  <c r="AW91" i="10"/>
  <c r="AW90" i="10"/>
  <c r="AW31" i="10"/>
  <c r="AW30" i="10"/>
  <c r="AX10" i="10"/>
  <c r="AY21" i="10"/>
  <c r="BU46" i="11" l="1"/>
  <c r="BU49" i="11"/>
  <c r="BU50" i="11"/>
  <c r="BU51" i="11"/>
  <c r="BU52" i="11"/>
  <c r="AT888" i="10"/>
  <c r="AU882" i="10"/>
  <c r="AP16" i="26" s="1"/>
  <c r="AP17" i="26" s="1"/>
  <c r="AP18" i="26" s="1"/>
  <c r="AX842" i="10"/>
  <c r="AX844" i="10"/>
  <c r="AX845" i="10" s="1"/>
  <c r="AW847" i="10"/>
  <c r="AW841" i="10" s="1"/>
  <c r="BR44" i="11"/>
  <c r="BE28" i="26"/>
  <c r="BE29" i="26" s="1"/>
  <c r="BE30" i="26" s="1"/>
  <c r="AV892" i="10"/>
  <c r="AV894" i="10"/>
  <c r="AU898" i="10"/>
  <c r="AV673" i="10"/>
  <c r="AV665" i="10"/>
  <c r="AV801" i="10"/>
  <c r="AW751" i="10"/>
  <c r="AX937" i="10"/>
  <c r="AX938" i="10" s="1"/>
  <c r="AX939" i="10" s="1"/>
  <c r="AX947" i="10" s="1"/>
  <c r="AX926" i="10" s="1"/>
  <c r="AW879" i="10"/>
  <c r="AW873" i="10" s="1"/>
  <c r="BS41" i="11"/>
  <c r="BT40" i="11"/>
  <c r="BT36" i="11"/>
  <c r="BT37" i="11"/>
  <c r="BU31" i="11"/>
  <c r="BU38" i="11" s="1"/>
  <c r="BU30" i="11"/>
  <c r="AW871" i="10"/>
  <c r="AW855" i="10"/>
  <c r="AW849" i="10" s="1"/>
  <c r="AX850" i="10"/>
  <c r="AX858" i="10"/>
  <c r="AX866" i="10"/>
  <c r="AX874" i="10"/>
  <c r="AX852" i="10"/>
  <c r="AX853" i="10" s="1"/>
  <c r="AX855" i="10" s="1"/>
  <c r="AX849" i="10" s="1"/>
  <c r="AX868" i="10"/>
  <c r="AX869" i="10" s="1"/>
  <c r="AX860" i="10"/>
  <c r="AX861" i="10" s="1"/>
  <c r="AX876" i="10"/>
  <c r="AX877" i="10" s="1"/>
  <c r="AX879" i="10" s="1"/>
  <c r="AX873" i="10" s="1"/>
  <c r="AW863" i="10"/>
  <c r="AW857" i="10" s="1"/>
  <c r="BU20" i="11"/>
  <c r="BU39" i="11" s="1"/>
  <c r="BU29" i="11"/>
  <c r="BU28" i="11"/>
  <c r="BU24" i="11"/>
  <c r="BU25" i="11"/>
  <c r="AW839" i="10"/>
  <c r="AW833" i="10" s="1"/>
  <c r="AX834" i="10"/>
  <c r="AX836" i="10"/>
  <c r="AX837" i="10" s="1"/>
  <c r="BU22" i="11"/>
  <c r="BU18" i="11"/>
  <c r="BU17" i="11"/>
  <c r="BU15" i="11"/>
  <c r="BU11" i="11"/>
  <c r="BU10" i="11"/>
  <c r="BU8" i="11"/>
  <c r="BU6" i="11"/>
  <c r="AW743" i="10"/>
  <c r="AW737" i="10" s="1"/>
  <c r="AW482" i="10"/>
  <c r="AW483" i="10" s="1"/>
  <c r="AX480" i="10" s="1"/>
  <c r="AW791" i="10"/>
  <c r="AW785" i="10" s="1"/>
  <c r="AX786" i="10"/>
  <c r="AX788" i="10"/>
  <c r="AX789" i="10" s="1"/>
  <c r="AY478" i="10"/>
  <c r="AW711" i="10"/>
  <c r="AW705" i="10" s="1"/>
  <c r="AW775" i="10"/>
  <c r="AW769" i="10" s="1"/>
  <c r="AX481" i="10"/>
  <c r="AW759" i="10"/>
  <c r="AW753" i="10" s="1"/>
  <c r="AW799" i="10"/>
  <c r="AW793" i="10" s="1"/>
  <c r="AW783" i="10"/>
  <c r="AW777" i="10" s="1"/>
  <c r="AW831" i="10"/>
  <c r="AW825" i="10" s="1"/>
  <c r="AW823" i="10"/>
  <c r="AW817" i="10" s="1"/>
  <c r="AW815" i="10"/>
  <c r="AW809" i="10" s="1"/>
  <c r="AW807" i="10"/>
  <c r="AW895" i="10" s="1"/>
  <c r="AX754" i="10"/>
  <c r="AX770" i="10"/>
  <c r="AX794" i="10"/>
  <c r="AX738" i="10"/>
  <c r="AX802" i="10"/>
  <c r="AX818" i="10"/>
  <c r="AX676" i="10"/>
  <c r="AX677" i="10" s="1"/>
  <c r="AX826" i="10"/>
  <c r="AX778" i="10"/>
  <c r="AX684" i="10"/>
  <c r="AX685" i="10" s="1"/>
  <c r="AX700" i="10"/>
  <c r="AX701" i="10" s="1"/>
  <c r="AX810" i="10"/>
  <c r="AX708" i="10"/>
  <c r="AX709" i="10" s="1"/>
  <c r="AX732" i="10"/>
  <c r="AX733" i="10" s="1"/>
  <c r="AX764" i="10"/>
  <c r="AX765" i="10" s="1"/>
  <c r="AX804" i="10"/>
  <c r="AX805" i="10" s="1"/>
  <c r="AX812" i="10"/>
  <c r="AX813" i="10" s="1"/>
  <c r="AX668" i="10"/>
  <c r="AX669" i="10" s="1"/>
  <c r="AX716" i="10"/>
  <c r="AX717" i="10" s="1"/>
  <c r="AX756" i="10"/>
  <c r="AX757" i="10" s="1"/>
  <c r="AX780" i="10"/>
  <c r="AX781" i="10" s="1"/>
  <c r="AX783" i="10" s="1"/>
  <c r="AX777" i="10" s="1"/>
  <c r="AX772" i="10"/>
  <c r="AX773" i="10" s="1"/>
  <c r="AX820" i="10"/>
  <c r="AX821" i="10" s="1"/>
  <c r="AX748" i="10"/>
  <c r="AX749" i="10" s="1"/>
  <c r="AX796" i="10"/>
  <c r="AX797" i="10" s="1"/>
  <c r="AX828" i="10"/>
  <c r="AX829" i="10" s="1"/>
  <c r="AX692" i="10"/>
  <c r="AX693" i="10" s="1"/>
  <c r="AX740" i="10"/>
  <c r="AX741" i="10" s="1"/>
  <c r="AX724" i="10"/>
  <c r="AX725" i="10" s="1"/>
  <c r="BV2" i="11"/>
  <c r="BU12" i="11"/>
  <c r="BU3" i="11"/>
  <c r="AW703" i="10"/>
  <c r="AW697" i="10" s="1"/>
  <c r="AW719" i="10"/>
  <c r="AW713" i="10" s="1"/>
  <c r="AW695" i="10"/>
  <c r="AW689" i="10" s="1"/>
  <c r="AX666" i="10"/>
  <c r="AW671" i="10"/>
  <c r="AW632" i="10"/>
  <c r="AW633" i="10" s="1"/>
  <c r="AX630" i="10" s="1"/>
  <c r="AY628" i="10"/>
  <c r="AX631" i="10"/>
  <c r="AW602" i="10"/>
  <c r="AW603" i="10" s="1"/>
  <c r="AX600" i="10" s="1"/>
  <c r="AY568" i="10"/>
  <c r="AY598" i="10"/>
  <c r="AX601" i="10"/>
  <c r="AW572" i="10"/>
  <c r="AW573" i="10" s="1"/>
  <c r="AX570" i="10" s="1"/>
  <c r="AX571" i="10"/>
  <c r="AW542" i="10"/>
  <c r="AW543" i="10" s="1"/>
  <c r="AX540" i="10" s="1"/>
  <c r="AY508" i="10"/>
  <c r="AY538" i="10"/>
  <c r="AX541" i="10"/>
  <c r="AX511" i="10"/>
  <c r="AW512" i="10"/>
  <c r="AW513" i="10" s="1"/>
  <c r="AX510" i="10" s="1"/>
  <c r="AX451" i="10"/>
  <c r="AW452" i="10"/>
  <c r="AW453" i="10" s="1"/>
  <c r="AX450" i="10" s="1"/>
  <c r="AY418" i="10"/>
  <c r="AY448" i="10"/>
  <c r="AW422" i="10"/>
  <c r="AW423" i="10" s="1"/>
  <c r="AX420" i="10" s="1"/>
  <c r="AX421" i="10"/>
  <c r="AW735" i="10"/>
  <c r="AW729" i="10" s="1"/>
  <c r="AW767" i="10"/>
  <c r="AW761" i="10" s="1"/>
  <c r="AW727" i="10"/>
  <c r="AW721" i="10" s="1"/>
  <c r="AW679" i="10"/>
  <c r="AW687" i="10"/>
  <c r="AW681" i="10" s="1"/>
  <c r="AX762" i="10"/>
  <c r="AX730" i="10"/>
  <c r="AX746" i="10"/>
  <c r="AX745" i="10" s="1"/>
  <c r="AX714" i="10"/>
  <c r="AX706" i="10"/>
  <c r="AX698" i="10"/>
  <c r="AX722" i="10"/>
  <c r="AX690" i="10"/>
  <c r="AX682" i="10"/>
  <c r="AX674" i="10"/>
  <c r="AW242" i="10"/>
  <c r="AW243" i="10" s="1"/>
  <c r="AW152" i="10"/>
  <c r="AW153" i="10" s="1"/>
  <c r="AW212" i="10"/>
  <c r="AW213" i="10" s="1"/>
  <c r="AX301" i="10"/>
  <c r="AY388" i="10"/>
  <c r="AY358" i="10"/>
  <c r="AY328" i="10"/>
  <c r="AY268" i="10"/>
  <c r="AY238" i="10"/>
  <c r="AY298" i="10"/>
  <c r="AY178" i="10"/>
  <c r="AY208" i="10"/>
  <c r="AW182" i="10"/>
  <c r="AW183" i="10" s="1"/>
  <c r="AX391" i="10"/>
  <c r="AX361" i="10"/>
  <c r="AX331" i="10"/>
  <c r="AX241" i="10"/>
  <c r="AX240" i="10"/>
  <c r="AX271" i="10"/>
  <c r="AX181" i="10"/>
  <c r="AX210" i="10"/>
  <c r="AX211" i="10"/>
  <c r="AX180" i="10"/>
  <c r="AV392" i="10"/>
  <c r="AV393" i="10" s="1"/>
  <c r="AW390" i="10" s="1"/>
  <c r="AW362" i="10"/>
  <c r="AW363" i="10" s="1"/>
  <c r="AX360" i="10" s="1"/>
  <c r="AW332" i="10"/>
  <c r="AW333" i="10" s="1"/>
  <c r="AX330" i="10" s="1"/>
  <c r="AW302" i="10"/>
  <c r="AW303" i="10" s="1"/>
  <c r="AX300" i="10" s="1"/>
  <c r="AW270" i="10"/>
  <c r="AR242" i="10"/>
  <c r="AR243" i="10" s="1"/>
  <c r="AX150" i="10"/>
  <c r="AX151" i="10"/>
  <c r="AW32" i="10"/>
  <c r="AW33" i="10" s="1"/>
  <c r="AY58" i="10"/>
  <c r="AY148" i="10"/>
  <c r="AW122" i="10"/>
  <c r="AW123" i="10" s="1"/>
  <c r="AX61" i="10"/>
  <c r="AX60" i="10"/>
  <c r="AW92" i="10"/>
  <c r="AW93" i="10" s="1"/>
  <c r="AW62" i="10"/>
  <c r="AW63" i="10" s="1"/>
  <c r="AX42" i="10"/>
  <c r="AX43" i="10" s="1"/>
  <c r="AX120" i="10"/>
  <c r="AX121" i="10"/>
  <c r="AX91" i="10"/>
  <c r="AX90" i="10"/>
  <c r="AY118" i="10"/>
  <c r="AY88" i="10"/>
  <c r="AY28" i="10"/>
  <c r="AX31" i="10"/>
  <c r="AZ21" i="10"/>
  <c r="AY10" i="10"/>
  <c r="AX30" i="10"/>
  <c r="BV46" i="11" l="1"/>
  <c r="BV50" i="11"/>
  <c r="BV51" i="11"/>
  <c r="BV52" i="11"/>
  <c r="BV49" i="11"/>
  <c r="BU53" i="11"/>
  <c r="BU56" i="11" s="1"/>
  <c r="AV882" i="10"/>
  <c r="AQ16" i="26" s="1"/>
  <c r="AQ17" i="26" s="1"/>
  <c r="AQ18" i="26" s="1"/>
  <c r="AX847" i="10"/>
  <c r="AX841" i="10" s="1"/>
  <c r="AY842" i="10"/>
  <c r="AY844" i="10"/>
  <c r="AY845" i="10" s="1"/>
  <c r="AU662" i="10"/>
  <c r="AW897" i="10"/>
  <c r="AU888" i="10"/>
  <c r="BS44" i="11"/>
  <c r="BF28" i="26"/>
  <c r="BF29" i="26" s="1"/>
  <c r="BF30" i="26" s="1"/>
  <c r="AW892" i="10"/>
  <c r="AW894" i="10"/>
  <c r="AW673" i="10"/>
  <c r="AW665" i="10"/>
  <c r="AW865" i="10"/>
  <c r="AV898" i="10"/>
  <c r="AW801" i="10"/>
  <c r="AX751" i="10"/>
  <c r="AY937" i="10"/>
  <c r="AY938" i="10" s="1"/>
  <c r="AY939" i="10" s="1"/>
  <c r="AY947" i="10" s="1"/>
  <c r="AY926" i="10" s="1"/>
  <c r="BU36" i="11"/>
  <c r="BT41" i="11"/>
  <c r="BU40" i="11"/>
  <c r="BU37" i="11"/>
  <c r="BV31" i="11"/>
  <c r="BV38" i="11" s="1"/>
  <c r="BV30" i="11"/>
  <c r="AX871" i="10"/>
  <c r="AX897" i="10" s="1"/>
  <c r="AX863" i="10"/>
  <c r="AX857" i="10" s="1"/>
  <c r="AY850" i="10"/>
  <c r="AY858" i="10"/>
  <c r="AY866" i="10"/>
  <c r="AY874" i="10"/>
  <c r="AY868" i="10"/>
  <c r="AY869" i="10" s="1"/>
  <c r="AY876" i="10"/>
  <c r="AY877" i="10" s="1"/>
  <c r="AY860" i="10"/>
  <c r="AY861" i="10" s="1"/>
  <c r="AY852" i="10"/>
  <c r="AY853" i="10" s="1"/>
  <c r="BV20" i="11"/>
  <c r="BV39" i="11" s="1"/>
  <c r="BV29" i="11"/>
  <c r="BV25" i="11"/>
  <c r="BV28" i="11"/>
  <c r="BV24" i="11"/>
  <c r="AX839" i="10"/>
  <c r="AX833" i="10" s="1"/>
  <c r="AY834" i="10"/>
  <c r="AY836" i="10"/>
  <c r="AY837" i="10" s="1"/>
  <c r="BV22" i="11"/>
  <c r="BV18" i="11"/>
  <c r="BV17" i="11"/>
  <c r="BV15" i="11"/>
  <c r="BV11" i="11"/>
  <c r="BV10" i="11"/>
  <c r="BV8" i="11"/>
  <c r="BV6" i="11"/>
  <c r="AX799" i="10"/>
  <c r="AX793" i="10" s="1"/>
  <c r="AX831" i="10"/>
  <c r="AX825" i="10" s="1"/>
  <c r="AX482" i="10"/>
  <c r="AX483" i="10" s="1"/>
  <c r="AY480" i="10" s="1"/>
  <c r="AX791" i="10"/>
  <c r="AX785" i="10" s="1"/>
  <c r="AY786" i="10"/>
  <c r="AY788" i="10"/>
  <c r="AY789" i="10" s="1"/>
  <c r="AX759" i="10"/>
  <c r="AX753" i="10" s="1"/>
  <c r="AY481" i="10"/>
  <c r="AX743" i="10"/>
  <c r="AX737" i="10" s="1"/>
  <c r="AZ478" i="10"/>
  <c r="AX775" i="10"/>
  <c r="AX769" i="10" s="1"/>
  <c r="AX823" i="10"/>
  <c r="AX817" i="10" s="1"/>
  <c r="AY794" i="10"/>
  <c r="AY770" i="10"/>
  <c r="AY738" i="10"/>
  <c r="AY754" i="10"/>
  <c r="AY818" i="10"/>
  <c r="AY802" i="10"/>
  <c r="AY676" i="10"/>
  <c r="AY677" i="10" s="1"/>
  <c r="AY778" i="10"/>
  <c r="AY826" i="10"/>
  <c r="AY684" i="10"/>
  <c r="AY685" i="10" s="1"/>
  <c r="AY700" i="10"/>
  <c r="AY701" i="10" s="1"/>
  <c r="AY810" i="10"/>
  <c r="AY708" i="10"/>
  <c r="AY709" i="10" s="1"/>
  <c r="AY732" i="10"/>
  <c r="AY733" i="10" s="1"/>
  <c r="AY764" i="10"/>
  <c r="AY765" i="10" s="1"/>
  <c r="AY804" i="10"/>
  <c r="AY805" i="10" s="1"/>
  <c r="AY812" i="10"/>
  <c r="AY813" i="10" s="1"/>
  <c r="AY748" i="10"/>
  <c r="AY749" i="10" s="1"/>
  <c r="AY724" i="10"/>
  <c r="AY725" i="10" s="1"/>
  <c r="AY668" i="10"/>
  <c r="AY669" i="10" s="1"/>
  <c r="AY828" i="10"/>
  <c r="AY829" i="10" s="1"/>
  <c r="AY692" i="10"/>
  <c r="AY693" i="10" s="1"/>
  <c r="AY716" i="10"/>
  <c r="AY717" i="10" s="1"/>
  <c r="AY756" i="10"/>
  <c r="AY757" i="10" s="1"/>
  <c r="AY796" i="10"/>
  <c r="AY797" i="10" s="1"/>
  <c r="AY820" i="10"/>
  <c r="AY821" i="10" s="1"/>
  <c r="AY740" i="10"/>
  <c r="AY741" i="10" s="1"/>
  <c r="AY772" i="10"/>
  <c r="AY773" i="10" s="1"/>
  <c r="AY780" i="10"/>
  <c r="AY781" i="10" s="1"/>
  <c r="AX807" i="10"/>
  <c r="AX895" i="10" s="1"/>
  <c r="AX815" i="10"/>
  <c r="AX809" i="10" s="1"/>
  <c r="BW2" i="11"/>
  <c r="BV3" i="11"/>
  <c r="BV12" i="11"/>
  <c r="AX671" i="10"/>
  <c r="AY666" i="10"/>
  <c r="AZ628" i="10"/>
  <c r="AX632" i="10"/>
  <c r="AX633" i="10" s="1"/>
  <c r="AY630" i="10" s="1"/>
  <c r="AY631" i="10"/>
  <c r="AX602" i="10"/>
  <c r="AX603" i="10" s="1"/>
  <c r="AY600" i="10" s="1"/>
  <c r="AY601" i="10"/>
  <c r="AZ568" i="10"/>
  <c r="AZ598" i="10"/>
  <c r="AX452" i="10"/>
  <c r="AX453" i="10" s="1"/>
  <c r="AY450" i="10" s="1"/>
  <c r="AX572" i="10"/>
  <c r="AX573" i="10" s="1"/>
  <c r="AY570" i="10" s="1"/>
  <c r="AX512" i="10"/>
  <c r="AX513" i="10" s="1"/>
  <c r="AY510" i="10" s="1"/>
  <c r="AY571" i="10"/>
  <c r="AX542" i="10"/>
  <c r="AX543" i="10" s="1"/>
  <c r="AY540" i="10" s="1"/>
  <c r="AY541" i="10"/>
  <c r="AZ508" i="10"/>
  <c r="AZ538" i="10"/>
  <c r="AY511" i="10"/>
  <c r="AY451" i="10"/>
  <c r="AZ418" i="10"/>
  <c r="AZ448" i="10"/>
  <c r="AX422" i="10"/>
  <c r="AX423" i="10" s="1"/>
  <c r="AY420" i="10" s="1"/>
  <c r="AY421" i="10"/>
  <c r="AX695" i="10"/>
  <c r="AX689" i="10" s="1"/>
  <c r="AX735" i="10"/>
  <c r="AX729" i="10" s="1"/>
  <c r="AX687" i="10"/>
  <c r="AX681" i="10" s="1"/>
  <c r="AX727" i="10"/>
  <c r="AX721" i="10" s="1"/>
  <c r="AX767" i="10"/>
  <c r="AX761" i="10" s="1"/>
  <c r="AX679" i="10"/>
  <c r="AX711" i="10"/>
  <c r="AX705" i="10" s="1"/>
  <c r="AX719" i="10"/>
  <c r="AX713" i="10" s="1"/>
  <c r="AY762" i="10"/>
  <c r="AY730" i="10"/>
  <c r="AY722" i="10"/>
  <c r="AY746" i="10"/>
  <c r="AY745" i="10" s="1"/>
  <c r="AY714" i="10"/>
  <c r="AY706" i="10"/>
  <c r="AY698" i="10"/>
  <c r="AY690" i="10"/>
  <c r="AY682" i="10"/>
  <c r="AY674" i="10"/>
  <c r="AX703" i="10"/>
  <c r="AX697" i="10" s="1"/>
  <c r="AX152" i="10"/>
  <c r="AX153" i="10" s="1"/>
  <c r="AX212" i="10"/>
  <c r="AX213" i="10" s="1"/>
  <c r="AZ358" i="10"/>
  <c r="AZ388" i="10"/>
  <c r="AZ328" i="10"/>
  <c r="AZ268" i="10"/>
  <c r="AZ238" i="10"/>
  <c r="AZ298" i="10"/>
  <c r="AZ178" i="10"/>
  <c r="AZ208" i="10"/>
  <c r="AX182" i="10"/>
  <c r="AX183" i="10" s="1"/>
  <c r="AY301" i="10"/>
  <c r="AY361" i="10"/>
  <c r="AY391" i="10"/>
  <c r="AY331" i="10"/>
  <c r="AY241" i="10"/>
  <c r="AY240" i="10"/>
  <c r="AY271" i="10"/>
  <c r="AY210" i="10"/>
  <c r="AY211" i="10"/>
  <c r="AY180" i="10"/>
  <c r="AY181" i="10"/>
  <c r="AX242" i="10"/>
  <c r="AX243" i="10" s="1"/>
  <c r="AW392" i="10"/>
  <c r="AW393" i="10" s="1"/>
  <c r="AX390" i="10" s="1"/>
  <c r="AX362" i="10"/>
  <c r="AX363" i="10" s="1"/>
  <c r="AY360" i="10" s="1"/>
  <c r="AX332" i="10"/>
  <c r="AX333" i="10" s="1"/>
  <c r="AY330" i="10" s="1"/>
  <c r="AX302" i="10"/>
  <c r="AX303" i="10" s="1"/>
  <c r="AY300" i="10" s="1"/>
  <c r="AW272" i="10"/>
  <c r="AW273" i="10" s="1"/>
  <c r="AS240" i="10"/>
  <c r="AX32" i="10"/>
  <c r="AX33" i="10" s="1"/>
  <c r="AY151" i="10"/>
  <c r="AY150" i="10"/>
  <c r="AZ58" i="10"/>
  <c r="AZ148" i="10"/>
  <c r="AX92" i="10"/>
  <c r="AX93" i="10" s="1"/>
  <c r="AX62" i="10"/>
  <c r="AX63" i="10" s="1"/>
  <c r="AY60" i="10"/>
  <c r="AY61" i="10"/>
  <c r="AX122" i="10"/>
  <c r="AX123" i="10" s="1"/>
  <c r="AY42" i="10"/>
  <c r="AY43" i="10" s="1"/>
  <c r="AZ118" i="10"/>
  <c r="AZ88" i="10"/>
  <c r="AZ28" i="10"/>
  <c r="AY120" i="10"/>
  <c r="AY121" i="10"/>
  <c r="AY90" i="10"/>
  <c r="AY91" i="10"/>
  <c r="AY31" i="10"/>
  <c r="AY30" i="10"/>
  <c r="AZ10" i="10"/>
  <c r="BA21" i="10"/>
  <c r="BW46" i="11" l="1"/>
  <c r="BW51" i="11"/>
  <c r="BW52" i="11"/>
  <c r="BW50" i="11"/>
  <c r="BW49" i="11"/>
  <c r="AV888" i="10"/>
  <c r="BV53" i="11"/>
  <c r="BV56" i="11" s="1"/>
  <c r="AW882" i="10"/>
  <c r="AR16" i="26" s="1"/>
  <c r="AR17" i="26" s="1"/>
  <c r="AR18" i="26" s="1"/>
  <c r="AY847" i="10"/>
  <c r="AY841" i="10" s="1"/>
  <c r="AZ842" i="10"/>
  <c r="AZ844" i="10"/>
  <c r="AZ845" i="10" s="1"/>
  <c r="AV662" i="10"/>
  <c r="BT44" i="11"/>
  <c r="BG28" i="26"/>
  <c r="BG29" i="26" s="1"/>
  <c r="BG30" i="26" s="1"/>
  <c r="AX892" i="10"/>
  <c r="AX894" i="10"/>
  <c r="AX801" i="10"/>
  <c r="AX865" i="10"/>
  <c r="AW898" i="10"/>
  <c r="AX673" i="10"/>
  <c r="AX665" i="10"/>
  <c r="AY751" i="10"/>
  <c r="AZ937" i="10"/>
  <c r="AZ938" i="10" s="1"/>
  <c r="AZ939" i="10" s="1"/>
  <c r="AZ947" i="10" s="1"/>
  <c r="AZ926" i="10" s="1"/>
  <c r="BV40" i="11"/>
  <c r="BV36" i="11"/>
  <c r="BV37" i="11"/>
  <c r="BU41" i="11"/>
  <c r="BW31" i="11"/>
  <c r="BW38" i="11" s="1"/>
  <c r="BW30" i="11"/>
  <c r="AY871" i="10"/>
  <c r="AY879" i="10"/>
  <c r="AY873" i="10" s="1"/>
  <c r="AY863" i="10"/>
  <c r="AY857" i="10" s="1"/>
  <c r="AY855" i="10"/>
  <c r="AY849" i="10" s="1"/>
  <c r="AZ850" i="10"/>
  <c r="AZ858" i="10"/>
  <c r="AZ866" i="10"/>
  <c r="AZ874" i="10"/>
  <c r="AZ876" i="10"/>
  <c r="AZ877" i="10" s="1"/>
  <c r="AZ860" i="10"/>
  <c r="AZ861" i="10" s="1"/>
  <c r="AZ852" i="10"/>
  <c r="AZ853" i="10" s="1"/>
  <c r="AZ868" i="10"/>
  <c r="AZ869" i="10" s="1"/>
  <c r="BW20" i="11"/>
  <c r="BW39" i="11" s="1"/>
  <c r="BW29" i="11"/>
  <c r="BW28" i="11"/>
  <c r="BW24" i="11"/>
  <c r="BW25" i="11"/>
  <c r="AZ834" i="10"/>
  <c r="AZ836" i="10"/>
  <c r="AZ837" i="10" s="1"/>
  <c r="AY839" i="10"/>
  <c r="AY833" i="10" s="1"/>
  <c r="BW22" i="11"/>
  <c r="BW18" i="11"/>
  <c r="BW17" i="11"/>
  <c r="AY831" i="10"/>
  <c r="AY825" i="10" s="1"/>
  <c r="BW15" i="11"/>
  <c r="BW11" i="11"/>
  <c r="BW10" i="11"/>
  <c r="BW8" i="11"/>
  <c r="BW6" i="11"/>
  <c r="AY759" i="10"/>
  <c r="AY753" i="10" s="1"/>
  <c r="AY799" i="10"/>
  <c r="AY793" i="10" s="1"/>
  <c r="AY743" i="10"/>
  <c r="AY737" i="10" s="1"/>
  <c r="AY482" i="10"/>
  <c r="AY483" i="10" s="1"/>
  <c r="AZ480" i="10" s="1"/>
  <c r="AY791" i="10"/>
  <c r="AY785" i="10" s="1"/>
  <c r="AZ786" i="10"/>
  <c r="AZ788" i="10"/>
  <c r="AZ789" i="10" s="1"/>
  <c r="BA478" i="10"/>
  <c r="AZ481" i="10"/>
  <c r="AY775" i="10"/>
  <c r="AY769" i="10" s="1"/>
  <c r="AY783" i="10"/>
  <c r="AY777" i="10" s="1"/>
  <c r="AY823" i="10"/>
  <c r="AY817" i="10" s="1"/>
  <c r="AY807" i="10"/>
  <c r="AY895" i="10" s="1"/>
  <c r="AZ738" i="10"/>
  <c r="AZ794" i="10"/>
  <c r="AZ770" i="10"/>
  <c r="AZ802" i="10"/>
  <c r="AZ818" i="10"/>
  <c r="AZ676" i="10"/>
  <c r="AZ677" i="10" s="1"/>
  <c r="AZ754" i="10"/>
  <c r="AZ826" i="10"/>
  <c r="AZ778" i="10"/>
  <c r="AZ700" i="10"/>
  <c r="AZ701" i="10" s="1"/>
  <c r="AZ684" i="10"/>
  <c r="AZ685" i="10" s="1"/>
  <c r="AZ810" i="10"/>
  <c r="AZ708" i="10"/>
  <c r="AZ709" i="10" s="1"/>
  <c r="AZ732" i="10"/>
  <c r="AZ733" i="10" s="1"/>
  <c r="AZ764" i="10"/>
  <c r="AZ804" i="10"/>
  <c r="AZ805" i="10" s="1"/>
  <c r="AZ812" i="10"/>
  <c r="AZ813" i="10" s="1"/>
  <c r="AZ716" i="10"/>
  <c r="AZ717" i="10" s="1"/>
  <c r="AZ796" i="10"/>
  <c r="AZ797" i="10" s="1"/>
  <c r="AZ772" i="10"/>
  <c r="AZ773" i="10" s="1"/>
  <c r="AZ820" i="10"/>
  <c r="AZ821" i="10" s="1"/>
  <c r="AZ668" i="10"/>
  <c r="AZ669" i="10" s="1"/>
  <c r="AZ828" i="10"/>
  <c r="AZ829" i="10" s="1"/>
  <c r="AZ692" i="10"/>
  <c r="AZ693" i="10" s="1"/>
  <c r="AZ780" i="10"/>
  <c r="AZ781" i="10" s="1"/>
  <c r="AZ740" i="10"/>
  <c r="AZ741" i="10" s="1"/>
  <c r="AZ756" i="10"/>
  <c r="AZ757" i="10" s="1"/>
  <c r="AZ748" i="10"/>
  <c r="AZ749" i="10" s="1"/>
  <c r="AZ724" i="10"/>
  <c r="AZ725" i="10" s="1"/>
  <c r="AY815" i="10"/>
  <c r="AY809" i="10" s="1"/>
  <c r="BW12" i="11"/>
  <c r="BW3" i="11"/>
  <c r="AY767" i="10"/>
  <c r="AY761" i="10" s="1"/>
  <c r="AZ666" i="10"/>
  <c r="AY671" i="10"/>
  <c r="BA628" i="10"/>
  <c r="AY632" i="10"/>
  <c r="AY633" i="10" s="1"/>
  <c r="AZ630" i="10" s="1"/>
  <c r="AZ631" i="10"/>
  <c r="AY602" i="10"/>
  <c r="AY603" i="10" s="1"/>
  <c r="AZ600" i="10" s="1"/>
  <c r="BA568" i="10"/>
  <c r="BA598" i="10"/>
  <c r="AZ601" i="10"/>
  <c r="AY572" i="10"/>
  <c r="AY573" i="10" s="1"/>
  <c r="AZ570" i="10" s="1"/>
  <c r="AZ571" i="10"/>
  <c r="AY512" i="10"/>
  <c r="AY513" i="10" s="1"/>
  <c r="AZ510" i="10" s="1"/>
  <c r="AY542" i="10"/>
  <c r="AY543" i="10" s="1"/>
  <c r="AZ540" i="10" s="1"/>
  <c r="BA508" i="10"/>
  <c r="BA538" i="10"/>
  <c r="AZ541" i="10"/>
  <c r="AZ511" i="10"/>
  <c r="AY452" i="10"/>
  <c r="AY453" i="10" s="1"/>
  <c r="AZ450" i="10" s="1"/>
  <c r="BA418" i="10"/>
  <c r="BA448" i="10"/>
  <c r="AZ451" i="10"/>
  <c r="AY422" i="10"/>
  <c r="AY423" i="10" s="1"/>
  <c r="AZ420" i="10" s="1"/>
  <c r="AZ421" i="10"/>
  <c r="AY695" i="10"/>
  <c r="AY689" i="10" s="1"/>
  <c r="AY703" i="10"/>
  <c r="AY697" i="10" s="1"/>
  <c r="AY182" i="10"/>
  <c r="AY183" i="10" s="1"/>
  <c r="AY679" i="10"/>
  <c r="AY735" i="10"/>
  <c r="AY729" i="10" s="1"/>
  <c r="AY719" i="10"/>
  <c r="AY713" i="10" s="1"/>
  <c r="AY711" i="10"/>
  <c r="AY705" i="10" s="1"/>
  <c r="AY687" i="10"/>
  <c r="AY681" i="10" s="1"/>
  <c r="AY727" i="10"/>
  <c r="AY721" i="10" s="1"/>
  <c r="AZ762" i="10"/>
  <c r="AZ765" i="10"/>
  <c r="AZ730" i="10"/>
  <c r="AZ722" i="10"/>
  <c r="AZ746" i="10"/>
  <c r="AZ745" i="10" s="1"/>
  <c r="AZ714" i="10"/>
  <c r="AZ706" i="10"/>
  <c r="AZ690" i="10"/>
  <c r="AZ682" i="10"/>
  <c r="AZ674" i="10"/>
  <c r="AZ698" i="10"/>
  <c r="AY242" i="10"/>
  <c r="AY243" i="10" s="1"/>
  <c r="AY152" i="10"/>
  <c r="AY153" i="10" s="1"/>
  <c r="AY212" i="10"/>
  <c r="AY213" i="10" s="1"/>
  <c r="BA388" i="10"/>
  <c r="BA358" i="10"/>
  <c r="BA298" i="10"/>
  <c r="BA328" i="10"/>
  <c r="BA268" i="10"/>
  <c r="BA238" i="10"/>
  <c r="BA208" i="10"/>
  <c r="BA178" i="10"/>
  <c r="AZ361" i="10"/>
  <c r="AZ391" i="10"/>
  <c r="AZ331" i="10"/>
  <c r="AZ271" i="10"/>
  <c r="AZ241" i="10"/>
  <c r="AZ240" i="10"/>
  <c r="AZ211" i="10"/>
  <c r="AZ180" i="10"/>
  <c r="AZ181" i="10"/>
  <c r="AZ210" i="10"/>
  <c r="AZ301" i="10"/>
  <c r="AX392" i="10"/>
  <c r="AX393" i="10" s="1"/>
  <c r="AY390" i="10" s="1"/>
  <c r="AY362" i="10"/>
  <c r="AY363" i="10" s="1"/>
  <c r="AZ360" i="10" s="1"/>
  <c r="AY332" i="10"/>
  <c r="AY333" i="10" s="1"/>
  <c r="AZ330" i="10" s="1"/>
  <c r="AY302" i="10"/>
  <c r="AY303" i="10" s="1"/>
  <c r="AZ300" i="10" s="1"/>
  <c r="AX270" i="10"/>
  <c r="AS242" i="10"/>
  <c r="AS243" i="10" s="1"/>
  <c r="AT240" i="10" s="1"/>
  <c r="AZ151" i="10"/>
  <c r="AZ150" i="10"/>
  <c r="AY32" i="10"/>
  <c r="AY33" i="10" s="1"/>
  <c r="BA58" i="10"/>
  <c r="BA148" i="10"/>
  <c r="AY92" i="10"/>
  <c r="AY93" i="10" s="1"/>
  <c r="AY122" i="10"/>
  <c r="AY123" i="10" s="1"/>
  <c r="AY62" i="10"/>
  <c r="AY63" i="10" s="1"/>
  <c r="AZ60" i="10"/>
  <c r="AZ61" i="10"/>
  <c r="AZ42" i="10"/>
  <c r="AZ43" i="10" s="1"/>
  <c r="BA28" i="10"/>
  <c r="BA118" i="10"/>
  <c r="BA88" i="10"/>
  <c r="AZ121" i="10"/>
  <c r="AZ120" i="10"/>
  <c r="AZ91" i="10"/>
  <c r="AZ90" i="10"/>
  <c r="AZ31" i="10"/>
  <c r="BB21" i="10"/>
  <c r="AZ30" i="10"/>
  <c r="BA10" i="10"/>
  <c r="BW53" i="11" l="1"/>
  <c r="BW56" i="11" s="1"/>
  <c r="AW888" i="10"/>
  <c r="BA842" i="10"/>
  <c r="BA844" i="10"/>
  <c r="BA845" i="10" s="1"/>
  <c r="AZ847" i="10"/>
  <c r="AZ841" i="10" s="1"/>
  <c r="AX882" i="10"/>
  <c r="AS16" i="26" s="1"/>
  <c r="AS17" i="26" s="1"/>
  <c r="AS18" i="26" s="1"/>
  <c r="AW662" i="10"/>
  <c r="AY897" i="10"/>
  <c r="BU44" i="11"/>
  <c r="BH28" i="26"/>
  <c r="BH29" i="26" s="1"/>
  <c r="BH30" i="26" s="1"/>
  <c r="AX898" i="10"/>
  <c r="AY894" i="10"/>
  <c r="AY892" i="10"/>
  <c r="AY865" i="10"/>
  <c r="AY673" i="10"/>
  <c r="AY801" i="10"/>
  <c r="AY665" i="10"/>
  <c r="AZ751" i="10"/>
  <c r="BA937" i="10"/>
  <c r="BA938" i="10" s="1"/>
  <c r="BA939" i="10" s="1"/>
  <c r="BA947" i="10" s="1"/>
  <c r="BA926" i="10" s="1"/>
  <c r="AZ863" i="10"/>
  <c r="AZ857" i="10" s="1"/>
  <c r="BV41" i="11"/>
  <c r="BW40" i="11"/>
  <c r="BW36" i="11"/>
  <c r="BW37" i="11"/>
  <c r="AZ871" i="10"/>
  <c r="AZ855" i="10"/>
  <c r="AZ849" i="10" s="1"/>
  <c r="BA850" i="10"/>
  <c r="BA858" i="10"/>
  <c r="BA866" i="10"/>
  <c r="BA874" i="10"/>
  <c r="BA868" i="10"/>
  <c r="BA869" i="10" s="1"/>
  <c r="BA876" i="10"/>
  <c r="BA877" i="10" s="1"/>
  <c r="BA860" i="10"/>
  <c r="BA861" i="10" s="1"/>
  <c r="BA852" i="10"/>
  <c r="BA853" i="10" s="1"/>
  <c r="AZ879" i="10"/>
  <c r="AZ873" i="10" s="1"/>
  <c r="BA834" i="10"/>
  <c r="BA836" i="10"/>
  <c r="BA837" i="10" s="1"/>
  <c r="AZ839" i="10"/>
  <c r="AZ833" i="10" s="1"/>
  <c r="AZ799" i="10"/>
  <c r="AZ793" i="10" s="1"/>
  <c r="AZ775" i="10"/>
  <c r="AZ769" i="10" s="1"/>
  <c r="AZ823" i="10"/>
  <c r="AZ817" i="10" s="1"/>
  <c r="AZ783" i="10"/>
  <c r="AZ777" i="10" s="1"/>
  <c r="BA786" i="10"/>
  <c r="BA788" i="10"/>
  <c r="BA789" i="10" s="1"/>
  <c r="AZ791" i="10"/>
  <c r="AZ785" i="10" s="1"/>
  <c r="AZ482" i="10"/>
  <c r="AZ483" i="10" s="1"/>
  <c r="BA480" i="10" s="1"/>
  <c r="BA481" i="10"/>
  <c r="BB478" i="10"/>
  <c r="AZ759" i="10"/>
  <c r="AZ753" i="10" s="1"/>
  <c r="AZ831" i="10"/>
  <c r="AZ825" i="10" s="1"/>
  <c r="AZ743" i="10"/>
  <c r="AZ737" i="10" s="1"/>
  <c r="AZ807" i="10"/>
  <c r="AZ895" i="10" s="1"/>
  <c r="AZ815" i="10"/>
  <c r="AZ809" i="10" s="1"/>
  <c r="BA738" i="10"/>
  <c r="BA794" i="10"/>
  <c r="BA754" i="10"/>
  <c r="BA818" i="10"/>
  <c r="BA802" i="10"/>
  <c r="BA676" i="10"/>
  <c r="BA677" i="10" s="1"/>
  <c r="BA826" i="10"/>
  <c r="BA778" i="10"/>
  <c r="BA700" i="10"/>
  <c r="BA701" i="10" s="1"/>
  <c r="BA684" i="10"/>
  <c r="BA685" i="10" s="1"/>
  <c r="BA810" i="10"/>
  <c r="BA708" i="10"/>
  <c r="BA709" i="10" s="1"/>
  <c r="BA732" i="10"/>
  <c r="BA764" i="10"/>
  <c r="BA765" i="10" s="1"/>
  <c r="BA770" i="10"/>
  <c r="BA804" i="10"/>
  <c r="BA805" i="10" s="1"/>
  <c r="BA812" i="10"/>
  <c r="BA813" i="10" s="1"/>
  <c r="BA716" i="10"/>
  <c r="BA717" i="10" s="1"/>
  <c r="BA780" i="10"/>
  <c r="BA781" i="10" s="1"/>
  <c r="BA796" i="10"/>
  <c r="BA797" i="10" s="1"/>
  <c r="BA820" i="10"/>
  <c r="BA821" i="10" s="1"/>
  <c r="BA740" i="10"/>
  <c r="BA741" i="10" s="1"/>
  <c r="BA668" i="10"/>
  <c r="BA669" i="10" s="1"/>
  <c r="BA828" i="10"/>
  <c r="BA829" i="10" s="1"/>
  <c r="BA724" i="10"/>
  <c r="BA725" i="10" s="1"/>
  <c r="BA772" i="10"/>
  <c r="BA773" i="10" s="1"/>
  <c r="BA692" i="10"/>
  <c r="BA693" i="10" s="1"/>
  <c r="BA748" i="10"/>
  <c r="BA749" i="10" s="1"/>
  <c r="BA756" i="10"/>
  <c r="BA757" i="10" s="1"/>
  <c r="AZ711" i="10"/>
  <c r="AZ705" i="10" s="1"/>
  <c r="BA666" i="10"/>
  <c r="AZ671" i="10"/>
  <c r="BB628" i="10"/>
  <c r="AZ632" i="10"/>
  <c r="AZ633" i="10" s="1"/>
  <c r="BA630" i="10" s="1"/>
  <c r="BA631" i="10"/>
  <c r="BA601" i="10"/>
  <c r="AZ602" i="10"/>
  <c r="AZ603" i="10" s="1"/>
  <c r="BA600" i="10" s="1"/>
  <c r="BB568" i="10"/>
  <c r="BB598" i="10"/>
  <c r="AZ572" i="10"/>
  <c r="AZ573" i="10" s="1"/>
  <c r="BA570" i="10" s="1"/>
  <c r="BA571" i="10"/>
  <c r="AZ542" i="10"/>
  <c r="AZ543" i="10" s="1"/>
  <c r="BA540" i="10" s="1"/>
  <c r="BA541" i="10"/>
  <c r="BB508" i="10"/>
  <c r="BB538" i="10"/>
  <c r="AZ512" i="10"/>
  <c r="AZ513" i="10" s="1"/>
  <c r="BA510" i="10" s="1"/>
  <c r="BA511" i="10"/>
  <c r="AZ452" i="10"/>
  <c r="AZ453" i="10" s="1"/>
  <c r="BA450" i="10" s="1"/>
  <c r="BA451" i="10"/>
  <c r="BB418" i="10"/>
  <c r="BB448" i="10"/>
  <c r="AZ422" i="10"/>
  <c r="AZ423" i="10" s="1"/>
  <c r="BA420" i="10" s="1"/>
  <c r="BA421" i="10"/>
  <c r="AZ767" i="10"/>
  <c r="AZ761" i="10" s="1"/>
  <c r="AZ703" i="10"/>
  <c r="AZ697" i="10" s="1"/>
  <c r="AZ679" i="10"/>
  <c r="AZ695" i="10"/>
  <c r="AZ689" i="10" s="1"/>
  <c r="AZ719" i="10"/>
  <c r="AZ713" i="10" s="1"/>
  <c r="BA762" i="10"/>
  <c r="BA746" i="10"/>
  <c r="BA745" i="10" s="1"/>
  <c r="BA733" i="10"/>
  <c r="BA730" i="10"/>
  <c r="BA722" i="10"/>
  <c r="BA714" i="10"/>
  <c r="BA706" i="10"/>
  <c r="BA690" i="10"/>
  <c r="BA682" i="10"/>
  <c r="BA674" i="10"/>
  <c r="BA698" i="10"/>
  <c r="AZ687" i="10"/>
  <c r="AZ681" i="10" s="1"/>
  <c r="AZ727" i="10"/>
  <c r="AZ721" i="10" s="1"/>
  <c r="AZ735" i="10"/>
  <c r="AZ729" i="10" s="1"/>
  <c r="AZ212" i="10"/>
  <c r="AZ213" i="10" s="1"/>
  <c r="BB388" i="10"/>
  <c r="BB358" i="10"/>
  <c r="BB328" i="10"/>
  <c r="BB298" i="10"/>
  <c r="BB268" i="10"/>
  <c r="BB238" i="10"/>
  <c r="BB208" i="10"/>
  <c r="BB178" i="10"/>
  <c r="BA361" i="10"/>
  <c r="BA391" i="10"/>
  <c r="BA331" i="10"/>
  <c r="BA301" i="10"/>
  <c r="BA270" i="10"/>
  <c r="BA241" i="10"/>
  <c r="BA240" i="10"/>
  <c r="BA271" i="10"/>
  <c r="BA181" i="10"/>
  <c r="BA210" i="10"/>
  <c r="BA211" i="10"/>
  <c r="BA180" i="10"/>
  <c r="AZ182" i="10"/>
  <c r="AZ183" i="10" s="1"/>
  <c r="AZ242" i="10"/>
  <c r="AZ243" i="10" s="1"/>
  <c r="AY392" i="10"/>
  <c r="AY393" i="10" s="1"/>
  <c r="AZ390" i="10" s="1"/>
  <c r="AZ362" i="10"/>
  <c r="AZ363" i="10" s="1"/>
  <c r="BA360" i="10" s="1"/>
  <c r="AZ332" i="10"/>
  <c r="AZ333" i="10" s="1"/>
  <c r="BA330" i="10" s="1"/>
  <c r="AZ302" i="10"/>
  <c r="AZ303" i="10" s="1"/>
  <c r="AX272" i="10"/>
  <c r="AX273" i="10" s="1"/>
  <c r="AT242" i="10"/>
  <c r="AT243" i="10" s="1"/>
  <c r="AU240" i="10" s="1"/>
  <c r="AZ32" i="10"/>
  <c r="AZ33" i="10" s="1"/>
  <c r="BB58" i="10"/>
  <c r="BB148" i="10"/>
  <c r="AZ122" i="10"/>
  <c r="AZ123" i="10" s="1"/>
  <c r="BA151" i="10"/>
  <c r="BA150" i="10"/>
  <c r="AZ152" i="10"/>
  <c r="AZ153" i="10" s="1"/>
  <c r="AZ92" i="10"/>
  <c r="AZ93" i="10" s="1"/>
  <c r="BA60" i="10"/>
  <c r="BA61" i="10"/>
  <c r="AZ62" i="10"/>
  <c r="AZ63" i="10" s="1"/>
  <c r="BA42" i="10"/>
  <c r="BA43" i="10" s="1"/>
  <c r="BB118" i="10"/>
  <c r="BB88" i="10"/>
  <c r="BB28" i="10"/>
  <c r="BA120" i="10"/>
  <c r="BA121" i="10"/>
  <c r="BA91" i="10"/>
  <c r="BA90" i="10"/>
  <c r="BA31" i="10"/>
  <c r="BA30" i="10"/>
  <c r="BB10" i="10"/>
  <c r="BC21" i="10"/>
  <c r="AX888" i="10" l="1"/>
  <c r="AY882" i="10"/>
  <c r="AT16" i="26" s="1"/>
  <c r="AT17" i="26" s="1"/>
  <c r="AT18" i="26" s="1"/>
  <c r="BB842" i="10"/>
  <c r="BB844" i="10"/>
  <c r="BB845" i="10" s="1"/>
  <c r="BA847" i="10"/>
  <c r="BA841" i="10" s="1"/>
  <c r="AX662" i="10"/>
  <c r="BV44" i="11"/>
  <c r="BI28" i="26"/>
  <c r="BI29" i="26" s="1"/>
  <c r="BI30" i="26" s="1"/>
  <c r="AZ897" i="10"/>
  <c r="AZ892" i="10"/>
  <c r="AZ894" i="10"/>
  <c r="AY898" i="10"/>
  <c r="AZ673" i="10"/>
  <c r="AZ665" i="10"/>
  <c r="AZ801" i="10"/>
  <c r="AZ865" i="10"/>
  <c r="BA751" i="10"/>
  <c r="BB937" i="10"/>
  <c r="BB938" i="10" s="1"/>
  <c r="BB939" i="10" s="1"/>
  <c r="BB947" i="10" s="1"/>
  <c r="BB926" i="10" s="1"/>
  <c r="BW41" i="11"/>
  <c r="BA871" i="10"/>
  <c r="BA879" i="10"/>
  <c r="BA873" i="10" s="1"/>
  <c r="BA855" i="10"/>
  <c r="BA849" i="10" s="1"/>
  <c r="BA863" i="10"/>
  <c r="BA857" i="10" s="1"/>
  <c r="BB850" i="10"/>
  <c r="BB858" i="10"/>
  <c r="BB866" i="10"/>
  <c r="BB874" i="10"/>
  <c r="BB860" i="10"/>
  <c r="BB861" i="10" s="1"/>
  <c r="BB876" i="10"/>
  <c r="BB877" i="10" s="1"/>
  <c r="BB852" i="10"/>
  <c r="BB853" i="10" s="1"/>
  <c r="BB868" i="10"/>
  <c r="BB869" i="10" s="1"/>
  <c r="BB834" i="10"/>
  <c r="BB836" i="10"/>
  <c r="BB837" i="10" s="1"/>
  <c r="BA839" i="10"/>
  <c r="BA833" i="10" s="1"/>
  <c r="BA799" i="10"/>
  <c r="BA793" i="10" s="1"/>
  <c r="BB786" i="10"/>
  <c r="BB788" i="10"/>
  <c r="BB789" i="10" s="1"/>
  <c r="BA791" i="10"/>
  <c r="BA785" i="10" s="1"/>
  <c r="BA775" i="10"/>
  <c r="BA769" i="10" s="1"/>
  <c r="BA823" i="10"/>
  <c r="BA817" i="10" s="1"/>
  <c r="BA482" i="10"/>
  <c r="BA483" i="10" s="1"/>
  <c r="BB480" i="10" s="1"/>
  <c r="BB481" i="10"/>
  <c r="BC478" i="10"/>
  <c r="BA759" i="10"/>
  <c r="BA753" i="10" s="1"/>
  <c r="BA831" i="10"/>
  <c r="BA825" i="10" s="1"/>
  <c r="BA743" i="10"/>
  <c r="BA737" i="10" s="1"/>
  <c r="BA807" i="10"/>
  <c r="BA895" i="10" s="1"/>
  <c r="BB794" i="10"/>
  <c r="BB738" i="10"/>
  <c r="BB754" i="10"/>
  <c r="BB770" i="10"/>
  <c r="BB818" i="10"/>
  <c r="BB802" i="10"/>
  <c r="BB676" i="10"/>
  <c r="BB677" i="10" s="1"/>
  <c r="BB826" i="10"/>
  <c r="BB778" i="10"/>
  <c r="BB684" i="10"/>
  <c r="BB685" i="10" s="1"/>
  <c r="BB810" i="10"/>
  <c r="BB700" i="10"/>
  <c r="BB701" i="10" s="1"/>
  <c r="BB708" i="10"/>
  <c r="BB709" i="10" s="1"/>
  <c r="BB732" i="10"/>
  <c r="BB733" i="10" s="1"/>
  <c r="BB764" i="10"/>
  <c r="BB765" i="10" s="1"/>
  <c r="BB804" i="10"/>
  <c r="BB805" i="10" s="1"/>
  <c r="BB812" i="10"/>
  <c r="BB813" i="10" s="1"/>
  <c r="BB740" i="10"/>
  <c r="BB741" i="10" s="1"/>
  <c r="BB828" i="10"/>
  <c r="BB829" i="10" s="1"/>
  <c r="BB748" i="10"/>
  <c r="BB749" i="10" s="1"/>
  <c r="BB780" i="10"/>
  <c r="BB781" i="10" s="1"/>
  <c r="BB724" i="10"/>
  <c r="BB725" i="10" s="1"/>
  <c r="BB772" i="10"/>
  <c r="BB773" i="10" s="1"/>
  <c r="BB716" i="10"/>
  <c r="BB717" i="10" s="1"/>
  <c r="BB668" i="10"/>
  <c r="BB669" i="10" s="1"/>
  <c r="BB820" i="10"/>
  <c r="BB821" i="10" s="1"/>
  <c r="BB692" i="10"/>
  <c r="BB693" i="10" s="1"/>
  <c r="BB756" i="10"/>
  <c r="BB757" i="10" s="1"/>
  <c r="BB796" i="10"/>
  <c r="BB797" i="10" s="1"/>
  <c r="BA815" i="10"/>
  <c r="BA809" i="10" s="1"/>
  <c r="BA783" i="10"/>
  <c r="BA777" i="10" s="1"/>
  <c r="BA703" i="10"/>
  <c r="BA697" i="10" s="1"/>
  <c r="BA695" i="10"/>
  <c r="BA689" i="10" s="1"/>
  <c r="BB666" i="10"/>
  <c r="BA671" i="10"/>
  <c r="BC628" i="10"/>
  <c r="BA632" i="10"/>
  <c r="BA633" i="10" s="1"/>
  <c r="BB630" i="10" s="1"/>
  <c r="BB631" i="10"/>
  <c r="BA602" i="10"/>
  <c r="BA603" i="10" s="1"/>
  <c r="BB600" i="10" s="1"/>
  <c r="BC568" i="10"/>
  <c r="BC598" i="10"/>
  <c r="BB601" i="10"/>
  <c r="BA572" i="10"/>
  <c r="BA573" i="10" s="1"/>
  <c r="BB570" i="10" s="1"/>
  <c r="BB571" i="10"/>
  <c r="BA512" i="10"/>
  <c r="BA513" i="10" s="1"/>
  <c r="BB510" i="10" s="1"/>
  <c r="BB541" i="10"/>
  <c r="BA542" i="10"/>
  <c r="BA543" i="10" s="1"/>
  <c r="BB540" i="10" s="1"/>
  <c r="BC508" i="10"/>
  <c r="BC538" i="10"/>
  <c r="BB511" i="10"/>
  <c r="BB451" i="10"/>
  <c r="BA452" i="10"/>
  <c r="BA453" i="10" s="1"/>
  <c r="BB450" i="10" s="1"/>
  <c r="BC418" i="10"/>
  <c r="BC448" i="10"/>
  <c r="BA422" i="10"/>
  <c r="BA423" i="10" s="1"/>
  <c r="BB420" i="10" s="1"/>
  <c r="BB421" i="10"/>
  <c r="BA735" i="10"/>
  <c r="BA729" i="10" s="1"/>
  <c r="BA711" i="10"/>
  <c r="BA705" i="10" s="1"/>
  <c r="BA767" i="10"/>
  <c r="BA761" i="10" s="1"/>
  <c r="BA719" i="10"/>
  <c r="BA713" i="10" s="1"/>
  <c r="BA687" i="10"/>
  <c r="BA681" i="10" s="1"/>
  <c r="BA727" i="10"/>
  <c r="BA721" i="10" s="1"/>
  <c r="BB762" i="10"/>
  <c r="BB730" i="10"/>
  <c r="BB746" i="10"/>
  <c r="BB745" i="10" s="1"/>
  <c r="BB714" i="10"/>
  <c r="BB706" i="10"/>
  <c r="BB698" i="10"/>
  <c r="BB722" i="10"/>
  <c r="BB690" i="10"/>
  <c r="BB682" i="10"/>
  <c r="BB674" i="10"/>
  <c r="BA679" i="10"/>
  <c r="BA152" i="10"/>
  <c r="BA153" i="10" s="1"/>
  <c r="BA32" i="10"/>
  <c r="BA33" i="10" s="1"/>
  <c r="BA182" i="10"/>
  <c r="BA183" i="10" s="1"/>
  <c r="BA212" i="10"/>
  <c r="BA213" i="10" s="1"/>
  <c r="BC388" i="10"/>
  <c r="BC358" i="10"/>
  <c r="BC328" i="10"/>
  <c r="BC298" i="10"/>
  <c r="BC268" i="10"/>
  <c r="BC238" i="10"/>
  <c r="BC178" i="10"/>
  <c r="BC208" i="10"/>
  <c r="BB391" i="10"/>
  <c r="BB361" i="10"/>
  <c r="BB301" i="10"/>
  <c r="BB270" i="10"/>
  <c r="BB241" i="10"/>
  <c r="BB240" i="10"/>
  <c r="BB271" i="10"/>
  <c r="BB181" i="10"/>
  <c r="BB210" i="10"/>
  <c r="BB211" i="10"/>
  <c r="BB180" i="10"/>
  <c r="BA242" i="10"/>
  <c r="BA243" i="10" s="1"/>
  <c r="BB331" i="10"/>
  <c r="BA272" i="10"/>
  <c r="BA273" i="10" s="1"/>
  <c r="AZ392" i="10"/>
  <c r="AZ393" i="10" s="1"/>
  <c r="BA390" i="10" s="1"/>
  <c r="BA362" i="10"/>
  <c r="BA363" i="10" s="1"/>
  <c r="BB360" i="10" s="1"/>
  <c r="BA332" i="10"/>
  <c r="BA333" i="10" s="1"/>
  <c r="BB330" i="10" s="1"/>
  <c r="BA300" i="10"/>
  <c r="BA302" i="10" s="1"/>
  <c r="BA303" i="10" s="1"/>
  <c r="BB300" i="10" s="1"/>
  <c r="AY270" i="10"/>
  <c r="AU242" i="10"/>
  <c r="AU243" i="10" s="1"/>
  <c r="AV240" i="10" s="1"/>
  <c r="BC58" i="10"/>
  <c r="BC148" i="10"/>
  <c r="BB150" i="10"/>
  <c r="BB151" i="10"/>
  <c r="BA92" i="10"/>
  <c r="BA93" i="10" s="1"/>
  <c r="BB61" i="10"/>
  <c r="BB60" i="10"/>
  <c r="BA122" i="10"/>
  <c r="BA123" i="10" s="1"/>
  <c r="BA62" i="10"/>
  <c r="BA63" i="10" s="1"/>
  <c r="BB42" i="10"/>
  <c r="BB43" i="10" s="1"/>
  <c r="BC118" i="10"/>
  <c r="BC88" i="10"/>
  <c r="BC28" i="10"/>
  <c r="BB120" i="10"/>
  <c r="BB121" i="10"/>
  <c r="BB90" i="10"/>
  <c r="BB91" i="10"/>
  <c r="BB31" i="10"/>
  <c r="BD21" i="10"/>
  <c r="BC10" i="10"/>
  <c r="BB30" i="10"/>
  <c r="AY888" i="10" l="1"/>
  <c r="AY662" i="10"/>
  <c r="AZ882" i="10"/>
  <c r="AU16" i="26" s="1"/>
  <c r="AU17" i="26" s="1"/>
  <c r="AU18" i="26" s="1"/>
  <c r="BC842" i="10"/>
  <c r="BC844" i="10"/>
  <c r="BC845" i="10" s="1"/>
  <c r="BB847" i="10"/>
  <c r="BB841" i="10" s="1"/>
  <c r="BA897" i="10"/>
  <c r="BW44" i="11"/>
  <c r="BJ28" i="26"/>
  <c r="BJ29" i="26" s="1"/>
  <c r="BJ30" i="26" s="1"/>
  <c r="F30" i="26" s="1"/>
  <c r="BA892" i="10"/>
  <c r="BA894" i="10"/>
  <c r="BA673" i="10"/>
  <c r="BA801" i="10"/>
  <c r="BA865" i="10"/>
  <c r="AZ898" i="10"/>
  <c r="BA665" i="10"/>
  <c r="BB751" i="10"/>
  <c r="BC937" i="10"/>
  <c r="BC938" i="10" s="1"/>
  <c r="BC939" i="10" s="1"/>
  <c r="BC947" i="10" s="1"/>
  <c r="BC926" i="10" s="1"/>
  <c r="AZ888" i="10"/>
  <c r="BB855" i="10"/>
  <c r="BB849" i="10" s="1"/>
  <c r="BB863" i="10"/>
  <c r="BB857" i="10" s="1"/>
  <c r="BB879" i="10"/>
  <c r="BB873" i="10" s="1"/>
  <c r="BC850" i="10"/>
  <c r="BC858" i="10"/>
  <c r="BC866" i="10"/>
  <c r="BC874" i="10"/>
  <c r="BC868" i="10"/>
  <c r="BC869" i="10" s="1"/>
  <c r="BC876" i="10"/>
  <c r="BC877" i="10" s="1"/>
  <c r="BC860" i="10"/>
  <c r="BC861" i="10" s="1"/>
  <c r="BC852" i="10"/>
  <c r="BC853" i="10" s="1"/>
  <c r="BB871" i="10"/>
  <c r="BB823" i="10"/>
  <c r="BB817" i="10" s="1"/>
  <c r="BC834" i="10"/>
  <c r="BC836" i="10"/>
  <c r="BC837" i="10" s="1"/>
  <c r="BB839" i="10"/>
  <c r="BB833" i="10" s="1"/>
  <c r="BB783" i="10"/>
  <c r="BB777" i="10" s="1"/>
  <c r="BC786" i="10"/>
  <c r="BC788" i="10"/>
  <c r="BC789" i="10" s="1"/>
  <c r="BB791" i="10"/>
  <c r="BB785" i="10" s="1"/>
  <c r="BB482" i="10"/>
  <c r="BB483" i="10" s="1"/>
  <c r="BC480" i="10" s="1"/>
  <c r="BC481" i="10"/>
  <c r="BD478" i="10"/>
  <c r="BB831" i="10"/>
  <c r="BB825" i="10" s="1"/>
  <c r="BC770" i="10"/>
  <c r="BC738" i="10"/>
  <c r="BC794" i="10"/>
  <c r="BC754" i="10"/>
  <c r="BC802" i="10"/>
  <c r="BC818" i="10"/>
  <c r="BC676" i="10"/>
  <c r="BC677" i="10" s="1"/>
  <c r="BC826" i="10"/>
  <c r="BC778" i="10"/>
  <c r="BC700" i="10"/>
  <c r="BC701" i="10" s="1"/>
  <c r="BC810" i="10"/>
  <c r="BC684" i="10"/>
  <c r="BC685" i="10" s="1"/>
  <c r="BC708" i="10"/>
  <c r="BC709" i="10" s="1"/>
  <c r="BC732" i="10"/>
  <c r="BC733" i="10" s="1"/>
  <c r="BC764" i="10"/>
  <c r="BC765" i="10" s="1"/>
  <c r="BC804" i="10"/>
  <c r="BC805" i="10" s="1"/>
  <c r="BC812" i="10"/>
  <c r="BC813" i="10" s="1"/>
  <c r="BC724" i="10"/>
  <c r="BC668" i="10"/>
  <c r="BC669" i="10" s="1"/>
  <c r="BC828" i="10"/>
  <c r="BC829" i="10" s="1"/>
  <c r="BC831" i="10" s="1"/>
  <c r="BC825" i="10" s="1"/>
  <c r="BC692" i="10"/>
  <c r="BC693" i="10" s="1"/>
  <c r="BC820" i="10"/>
  <c r="BC821" i="10" s="1"/>
  <c r="BC756" i="10"/>
  <c r="BC757" i="10" s="1"/>
  <c r="BC796" i="10"/>
  <c r="BC797" i="10" s="1"/>
  <c r="BC740" i="10"/>
  <c r="BC741" i="10" s="1"/>
  <c r="BC772" i="10"/>
  <c r="BC773" i="10" s="1"/>
  <c r="BC748" i="10"/>
  <c r="BC749" i="10" s="1"/>
  <c r="BC780" i="10"/>
  <c r="BC781" i="10" s="1"/>
  <c r="BC716" i="10"/>
  <c r="BC717" i="10" s="1"/>
  <c r="BB759" i="10"/>
  <c r="BB775" i="10"/>
  <c r="BB743" i="10"/>
  <c r="BB799" i="10"/>
  <c r="BB815" i="10"/>
  <c r="BB809" i="10" s="1"/>
  <c r="BB807" i="10"/>
  <c r="BB895" i="10" s="1"/>
  <c r="BB767" i="10"/>
  <c r="BB761" i="10" s="1"/>
  <c r="BB671" i="10"/>
  <c r="BC666" i="10"/>
  <c r="BD628" i="10"/>
  <c r="BB632" i="10"/>
  <c r="BB633" i="10" s="1"/>
  <c r="BC630" i="10" s="1"/>
  <c r="BC631" i="10"/>
  <c r="BB602" i="10"/>
  <c r="BB603" i="10" s="1"/>
  <c r="BC600" i="10" s="1"/>
  <c r="BC601" i="10"/>
  <c r="BD568" i="10"/>
  <c r="BD598" i="10"/>
  <c r="BB572" i="10"/>
  <c r="BB573" i="10" s="1"/>
  <c r="BC570" i="10" s="1"/>
  <c r="BC571" i="10"/>
  <c r="BD508" i="10"/>
  <c r="BD538" i="10"/>
  <c r="BB512" i="10"/>
  <c r="BB513" i="10" s="1"/>
  <c r="BC510" i="10" s="1"/>
  <c r="BB542" i="10"/>
  <c r="BB543" i="10" s="1"/>
  <c r="BC540" i="10" s="1"/>
  <c r="BC541" i="10"/>
  <c r="BC511" i="10"/>
  <c r="BB452" i="10"/>
  <c r="BB453" i="10" s="1"/>
  <c r="BC450" i="10"/>
  <c r="BC451" i="10"/>
  <c r="BD418" i="10"/>
  <c r="BD448" i="10"/>
  <c r="BC421" i="10"/>
  <c r="BC420" i="10"/>
  <c r="BB422" i="10"/>
  <c r="BB423" i="10" s="1"/>
  <c r="BB687" i="10"/>
  <c r="BB681" i="10" s="1"/>
  <c r="BB695" i="10"/>
  <c r="BB689" i="10" s="1"/>
  <c r="BB727" i="10"/>
  <c r="BB721" i="10" s="1"/>
  <c r="BB735" i="10"/>
  <c r="BB729" i="10" s="1"/>
  <c r="BB711" i="10"/>
  <c r="BB705" i="10" s="1"/>
  <c r="BB679" i="10"/>
  <c r="BB719" i="10"/>
  <c r="BB713" i="10" s="1"/>
  <c r="BC762" i="10"/>
  <c r="BC725" i="10"/>
  <c r="BC730" i="10"/>
  <c r="BC722" i="10"/>
  <c r="BC746" i="10"/>
  <c r="BC745" i="10" s="1"/>
  <c r="BC698" i="10"/>
  <c r="BC714" i="10"/>
  <c r="BC706" i="10"/>
  <c r="BC690" i="10"/>
  <c r="BC682" i="10"/>
  <c r="BC674" i="10"/>
  <c r="BB703" i="10"/>
  <c r="BB212" i="10"/>
  <c r="BB213" i="10" s="1"/>
  <c r="BB272" i="10"/>
  <c r="BB273" i="10" s="1"/>
  <c r="BB182" i="10"/>
  <c r="BB183" i="10" s="1"/>
  <c r="BB32" i="10"/>
  <c r="BB33" i="10" s="1"/>
  <c r="BB242" i="10"/>
  <c r="BB243" i="10" s="1"/>
  <c r="BC331" i="10"/>
  <c r="BD358" i="10"/>
  <c r="BD388" i="10"/>
  <c r="BD328" i="10"/>
  <c r="BD298" i="10"/>
  <c r="BD268" i="10"/>
  <c r="BD238" i="10"/>
  <c r="BD178" i="10"/>
  <c r="BD208" i="10"/>
  <c r="BC361" i="10"/>
  <c r="BC391" i="10"/>
  <c r="BC301" i="10"/>
  <c r="BC270" i="10"/>
  <c r="BC241" i="10"/>
  <c r="BC240" i="10"/>
  <c r="BC271" i="10"/>
  <c r="BC210" i="10"/>
  <c r="BC211" i="10"/>
  <c r="BC180" i="10"/>
  <c r="BC181" i="10"/>
  <c r="BA392" i="10"/>
  <c r="BA393" i="10" s="1"/>
  <c r="BB390" i="10" s="1"/>
  <c r="BB362" i="10"/>
  <c r="BB363" i="10" s="1"/>
  <c r="BC360" i="10" s="1"/>
  <c r="BB332" i="10"/>
  <c r="BB333" i="10" s="1"/>
  <c r="BC330" i="10" s="1"/>
  <c r="BB302" i="10"/>
  <c r="BB303" i="10" s="1"/>
  <c r="AY272" i="10"/>
  <c r="AY273" i="10" s="1"/>
  <c r="AV242" i="10"/>
  <c r="AV243" i="10" s="1"/>
  <c r="BB152" i="10"/>
  <c r="BB153" i="10" s="1"/>
  <c r="BD58" i="10"/>
  <c r="BD148" i="10"/>
  <c r="BC151" i="10"/>
  <c r="BC150" i="10"/>
  <c r="BB92" i="10"/>
  <c r="BB93" i="10" s="1"/>
  <c r="BB62" i="10"/>
  <c r="BB63" i="10" s="1"/>
  <c r="BC60" i="10"/>
  <c r="BC61" i="10"/>
  <c r="BB122" i="10"/>
  <c r="BB123" i="10" s="1"/>
  <c r="BC42" i="10"/>
  <c r="BC43" i="10" s="1"/>
  <c r="BC120" i="10"/>
  <c r="BC121" i="10"/>
  <c r="BC90" i="10"/>
  <c r="BC91" i="10"/>
  <c r="BD118" i="10"/>
  <c r="BD88" i="10"/>
  <c r="BD28" i="10"/>
  <c r="BC31" i="10"/>
  <c r="BC30" i="10"/>
  <c r="BD10" i="10"/>
  <c r="BE21" i="10"/>
  <c r="BA882" i="10" l="1"/>
  <c r="AV16" i="26" s="1"/>
  <c r="AV17" i="26" s="1"/>
  <c r="AV18" i="26" s="1"/>
  <c r="BC847" i="10"/>
  <c r="BC841" i="10" s="1"/>
  <c r="BD842" i="10"/>
  <c r="BD844" i="10"/>
  <c r="BD845" i="10" s="1"/>
  <c r="AZ662" i="10"/>
  <c r="C30" i="26"/>
  <c r="D30" i="26"/>
  <c r="BB897" i="10"/>
  <c r="BB892" i="10"/>
  <c r="BB894" i="10"/>
  <c r="BB665" i="10"/>
  <c r="BA898" i="10"/>
  <c r="BB673" i="10"/>
  <c r="BB801" i="10"/>
  <c r="BB865" i="10"/>
  <c r="BC751" i="10"/>
  <c r="BD937" i="10"/>
  <c r="BD938" i="10" s="1"/>
  <c r="BD939" i="10" s="1"/>
  <c r="BD947" i="10" s="1"/>
  <c r="BD926" i="10" s="1"/>
  <c r="BC855" i="10"/>
  <c r="BC849" i="10" s="1"/>
  <c r="BC871" i="10"/>
  <c r="BC863" i="10"/>
  <c r="BC857" i="10" s="1"/>
  <c r="BD850" i="10"/>
  <c r="BD858" i="10"/>
  <c r="BD866" i="10"/>
  <c r="BD874" i="10"/>
  <c r="BD876" i="10"/>
  <c r="BD877" i="10" s="1"/>
  <c r="BD860" i="10"/>
  <c r="BD861" i="10" s="1"/>
  <c r="BD852" i="10"/>
  <c r="BD853" i="10" s="1"/>
  <c r="BD868" i="10"/>
  <c r="BD869" i="10" s="1"/>
  <c r="BC879" i="10"/>
  <c r="BC873" i="10" s="1"/>
  <c r="BC775" i="10"/>
  <c r="BC769" i="10" s="1"/>
  <c r="BD834" i="10"/>
  <c r="BD836" i="10"/>
  <c r="BD837" i="10" s="1"/>
  <c r="BC839" i="10"/>
  <c r="BC833" i="10" s="1"/>
  <c r="BC799" i="10"/>
  <c r="BC793" i="10" s="1"/>
  <c r="BC759" i="10"/>
  <c r="BC753" i="10" s="1"/>
  <c r="BC783" i="10"/>
  <c r="BC777" i="10" s="1"/>
  <c r="BD786" i="10"/>
  <c r="BD788" i="10"/>
  <c r="BD789" i="10" s="1"/>
  <c r="BC791" i="10"/>
  <c r="BC785" i="10" s="1"/>
  <c r="BC482" i="10"/>
  <c r="BC483" i="10" s="1"/>
  <c r="BD480" i="10" s="1"/>
  <c r="BE478" i="10"/>
  <c r="BD481" i="10"/>
  <c r="BC743" i="10"/>
  <c r="BC737" i="10" s="1"/>
  <c r="BC823" i="10"/>
  <c r="BC817" i="10" s="1"/>
  <c r="BB753" i="10"/>
  <c r="BB737" i="10"/>
  <c r="BC815" i="10"/>
  <c r="BC809" i="10" s="1"/>
  <c r="BB793" i="10"/>
  <c r="BB769" i="10"/>
  <c r="BD754" i="10"/>
  <c r="BD738" i="10"/>
  <c r="BD770" i="10"/>
  <c r="BD802" i="10"/>
  <c r="BD818" i="10"/>
  <c r="BD794" i="10"/>
  <c r="BD676" i="10"/>
  <c r="BD677" i="10" s="1"/>
  <c r="BD826" i="10"/>
  <c r="BD778" i="10"/>
  <c r="BD810" i="10"/>
  <c r="BD684" i="10"/>
  <c r="BD700" i="10"/>
  <c r="BD708" i="10"/>
  <c r="BD709" i="10" s="1"/>
  <c r="BD732" i="10"/>
  <c r="BD733" i="10" s="1"/>
  <c r="BD764" i="10"/>
  <c r="BD765" i="10" s="1"/>
  <c r="BD804" i="10"/>
  <c r="BD805" i="10" s="1"/>
  <c r="BD812" i="10"/>
  <c r="BD813" i="10" s="1"/>
  <c r="BD668" i="10"/>
  <c r="BD669" i="10" s="1"/>
  <c r="BD828" i="10"/>
  <c r="BD829" i="10" s="1"/>
  <c r="BD756" i="10"/>
  <c r="BD757" i="10" s="1"/>
  <c r="BD748" i="10"/>
  <c r="BD749" i="10" s="1"/>
  <c r="BD796" i="10"/>
  <c r="BD797" i="10" s="1"/>
  <c r="BD740" i="10"/>
  <c r="BD741" i="10" s="1"/>
  <c r="BD716" i="10"/>
  <c r="BD717" i="10" s="1"/>
  <c r="BD772" i="10"/>
  <c r="BD773" i="10" s="1"/>
  <c r="BD820" i="10"/>
  <c r="BD821" i="10" s="1"/>
  <c r="BD780" i="10"/>
  <c r="BD781" i="10" s="1"/>
  <c r="BD692" i="10"/>
  <c r="BD693" i="10" s="1"/>
  <c r="BD724" i="10"/>
  <c r="BD725" i="10" s="1"/>
  <c r="BC807" i="10"/>
  <c r="BC895" i="10" s="1"/>
  <c r="BC719" i="10"/>
  <c r="BC713" i="10" s="1"/>
  <c r="BC767" i="10"/>
  <c r="BC761" i="10" s="1"/>
  <c r="BC671" i="10"/>
  <c r="BD666" i="10"/>
  <c r="BE628" i="10"/>
  <c r="BC632" i="10"/>
  <c r="BC633" i="10" s="1"/>
  <c r="BD630" i="10" s="1"/>
  <c r="BD631" i="10"/>
  <c r="BC602" i="10"/>
  <c r="BC603" i="10" s="1"/>
  <c r="BD600" i="10" s="1"/>
  <c r="BE568" i="10"/>
  <c r="BE598" i="10"/>
  <c r="BD601" i="10"/>
  <c r="BC572" i="10"/>
  <c r="BC573" i="10" s="1"/>
  <c r="BD570" i="10" s="1"/>
  <c r="BD571" i="10"/>
  <c r="BC512" i="10"/>
  <c r="BC513" i="10" s="1"/>
  <c r="BD510" i="10" s="1"/>
  <c r="BC542" i="10"/>
  <c r="BC543" i="10" s="1"/>
  <c r="BD540" i="10" s="1"/>
  <c r="BE508" i="10"/>
  <c r="BE538" i="10"/>
  <c r="BD541" i="10"/>
  <c r="BD511" i="10"/>
  <c r="BC452" i="10"/>
  <c r="BC453" i="10" s="1"/>
  <c r="BE418" i="10"/>
  <c r="BE448" i="10"/>
  <c r="BD451" i="10"/>
  <c r="BD450" i="10"/>
  <c r="BC422" i="10"/>
  <c r="BC423" i="10" s="1"/>
  <c r="BD420" i="10" s="1"/>
  <c r="BD421" i="10"/>
  <c r="BB697" i="10"/>
  <c r="BC703" i="10"/>
  <c r="BC697" i="10" s="1"/>
  <c r="BC695" i="10"/>
  <c r="BC689" i="10" s="1"/>
  <c r="BC711" i="10"/>
  <c r="BC705" i="10" s="1"/>
  <c r="BC687" i="10"/>
  <c r="BC681" i="10" s="1"/>
  <c r="BC679" i="10"/>
  <c r="BC735" i="10"/>
  <c r="BC729" i="10" s="1"/>
  <c r="BD762" i="10"/>
  <c r="BD730" i="10"/>
  <c r="BD722" i="10"/>
  <c r="BD746" i="10"/>
  <c r="BD745" i="10" s="1"/>
  <c r="BD701" i="10"/>
  <c r="BD714" i="10"/>
  <c r="BD698" i="10"/>
  <c r="BD685" i="10"/>
  <c r="BD690" i="10"/>
  <c r="BD682" i="10"/>
  <c r="BD674" i="10"/>
  <c r="BD706" i="10"/>
  <c r="BC727" i="10"/>
  <c r="BC721" i="10" s="1"/>
  <c r="BC212" i="10"/>
  <c r="BC213" i="10" s="1"/>
  <c r="BC182" i="10"/>
  <c r="BC183" i="10" s="1"/>
  <c r="BC272" i="10"/>
  <c r="BC273" i="10" s="1"/>
  <c r="BC242" i="10"/>
  <c r="BC243" i="10" s="1"/>
  <c r="BD361" i="10"/>
  <c r="BD391" i="10"/>
  <c r="BD301" i="10"/>
  <c r="BD271" i="10"/>
  <c r="BD270" i="10"/>
  <c r="BD241" i="10"/>
  <c r="BD240" i="10"/>
  <c r="BD211" i="10"/>
  <c r="BD180" i="10"/>
  <c r="BD181" i="10"/>
  <c r="BD210" i="10"/>
  <c r="BD331" i="10"/>
  <c r="BE388" i="10"/>
  <c r="BE358" i="10"/>
  <c r="BE298" i="10"/>
  <c r="BE328" i="10"/>
  <c r="BE268" i="10"/>
  <c r="BE238" i="10"/>
  <c r="BE208" i="10"/>
  <c r="BE178" i="10"/>
  <c r="BB392" i="10"/>
  <c r="BB393" i="10" s="1"/>
  <c r="BC390" i="10" s="1"/>
  <c r="BC362" i="10"/>
  <c r="BC363" i="10" s="1"/>
  <c r="BD360" i="10" s="1"/>
  <c r="BC332" i="10"/>
  <c r="BC333" i="10" s="1"/>
  <c r="BD330" i="10" s="1"/>
  <c r="BC300" i="10"/>
  <c r="BC302" i="10" s="1"/>
  <c r="BC303" i="10" s="1"/>
  <c r="BD300" i="10" s="1"/>
  <c r="AZ270" i="10"/>
  <c r="BD151" i="10"/>
  <c r="BD150" i="10"/>
  <c r="BE58" i="10"/>
  <c r="BE148" i="10"/>
  <c r="BC152" i="10"/>
  <c r="BC153" i="10" s="1"/>
  <c r="BD60" i="10"/>
  <c r="BD61" i="10"/>
  <c r="BC32" i="10"/>
  <c r="BC33" i="10" s="1"/>
  <c r="BC92" i="10"/>
  <c r="BC93" i="10" s="1"/>
  <c r="BC122" i="10"/>
  <c r="BC123" i="10" s="1"/>
  <c r="BC62" i="10"/>
  <c r="BC63" i="10" s="1"/>
  <c r="BD42" i="10"/>
  <c r="BD43" i="10" s="1"/>
  <c r="BD121" i="10"/>
  <c r="BD120" i="10"/>
  <c r="BD90" i="10"/>
  <c r="BD91" i="10"/>
  <c r="BE28" i="10"/>
  <c r="BE118" i="10"/>
  <c r="BE88" i="10"/>
  <c r="BD31" i="10"/>
  <c r="BF21" i="10"/>
  <c r="BD30" i="10"/>
  <c r="BE10" i="10"/>
  <c r="BB882" i="10" l="1"/>
  <c r="BE842" i="10"/>
  <c r="BE844" i="10"/>
  <c r="BE845" i="10" s="1"/>
  <c r="BD847" i="10"/>
  <c r="BD841" i="10" s="1"/>
  <c r="BA662" i="10"/>
  <c r="BC892" i="10"/>
  <c r="BA888" i="10"/>
  <c r="BC897" i="10"/>
  <c r="BC894" i="10"/>
  <c r="BC673" i="10"/>
  <c r="BC801" i="10"/>
  <c r="BC865" i="10"/>
  <c r="BC665" i="10"/>
  <c r="BB898" i="10"/>
  <c r="BD751" i="10"/>
  <c r="BE937" i="10"/>
  <c r="BE938" i="10" s="1"/>
  <c r="BE939" i="10" s="1"/>
  <c r="BE947" i="10" s="1"/>
  <c r="BE926" i="10" s="1"/>
  <c r="BD863" i="10"/>
  <c r="BD857" i="10" s="1"/>
  <c r="BD879" i="10"/>
  <c r="BD873" i="10" s="1"/>
  <c r="BD855" i="10"/>
  <c r="BD849" i="10" s="1"/>
  <c r="BE850" i="10"/>
  <c r="BE858" i="10"/>
  <c r="BE866" i="10"/>
  <c r="BE874" i="10"/>
  <c r="BE868" i="10"/>
  <c r="BE869" i="10" s="1"/>
  <c r="BE876" i="10"/>
  <c r="BE877" i="10" s="1"/>
  <c r="BE860" i="10"/>
  <c r="BE861" i="10" s="1"/>
  <c r="BE852" i="10"/>
  <c r="BE853" i="10" s="1"/>
  <c r="BD871" i="10"/>
  <c r="AW16" i="26"/>
  <c r="AW17" i="26" s="1"/>
  <c r="AW18" i="26" s="1"/>
  <c r="BD823" i="10"/>
  <c r="BD817" i="10" s="1"/>
  <c r="BD783" i="10"/>
  <c r="BD777" i="10" s="1"/>
  <c r="BE834" i="10"/>
  <c r="BE836" i="10"/>
  <c r="BE837" i="10" s="1"/>
  <c r="BD839" i="10"/>
  <c r="BD833" i="10" s="1"/>
  <c r="BD791" i="10"/>
  <c r="BD785" i="10" s="1"/>
  <c r="BE786" i="10"/>
  <c r="BE788" i="10"/>
  <c r="BE789" i="10" s="1"/>
  <c r="BD482" i="10"/>
  <c r="BD483" i="10" s="1"/>
  <c r="BE480" i="10" s="1"/>
  <c r="BE481" i="10"/>
  <c r="BF478" i="10"/>
  <c r="BD831" i="10"/>
  <c r="BD825" i="10" s="1"/>
  <c r="BD799" i="10"/>
  <c r="BD815" i="10"/>
  <c r="BD809" i="10" s="1"/>
  <c r="BD807" i="10"/>
  <c r="BD895" i="10" s="1"/>
  <c r="BE794" i="10"/>
  <c r="BE770" i="10"/>
  <c r="BE754" i="10"/>
  <c r="BE738" i="10"/>
  <c r="BE818" i="10"/>
  <c r="BE802" i="10"/>
  <c r="BE676" i="10"/>
  <c r="BE677" i="10" s="1"/>
  <c r="BE778" i="10"/>
  <c r="BE826" i="10"/>
  <c r="BE684" i="10"/>
  <c r="BE685" i="10" s="1"/>
  <c r="BE700" i="10"/>
  <c r="BE701" i="10" s="1"/>
  <c r="BE810" i="10"/>
  <c r="BE708" i="10"/>
  <c r="BE709" i="10" s="1"/>
  <c r="BE732" i="10"/>
  <c r="BE733" i="10" s="1"/>
  <c r="BE764" i="10"/>
  <c r="BE765" i="10" s="1"/>
  <c r="BE804" i="10"/>
  <c r="BE805" i="10" s="1"/>
  <c r="BE812" i="10"/>
  <c r="BE813" i="10" s="1"/>
  <c r="BE692" i="10"/>
  <c r="BE693" i="10" s="1"/>
  <c r="BE716" i="10"/>
  <c r="BE717" i="10" s="1"/>
  <c r="BE756" i="10"/>
  <c r="BE757" i="10" s="1"/>
  <c r="BE740" i="10"/>
  <c r="BE741" i="10" s="1"/>
  <c r="BE820" i="10"/>
  <c r="BE821" i="10" s="1"/>
  <c r="BE724" i="10"/>
  <c r="BE725" i="10" s="1"/>
  <c r="BE772" i="10"/>
  <c r="BE773" i="10" s="1"/>
  <c r="BE668" i="10"/>
  <c r="BE669" i="10" s="1"/>
  <c r="BE828" i="10"/>
  <c r="BE829" i="10" s="1"/>
  <c r="BE748" i="10"/>
  <c r="BE749" i="10" s="1"/>
  <c r="BE780" i="10"/>
  <c r="BE781" i="10" s="1"/>
  <c r="BE796" i="10"/>
  <c r="BE797" i="10" s="1"/>
  <c r="BD775" i="10"/>
  <c r="BD743" i="10"/>
  <c r="BD759" i="10"/>
  <c r="BD711" i="10"/>
  <c r="BD705" i="10" s="1"/>
  <c r="BD671" i="10"/>
  <c r="BE666" i="10"/>
  <c r="BF628" i="10"/>
  <c r="BD632" i="10"/>
  <c r="BD633" i="10" s="1"/>
  <c r="BE630" i="10" s="1"/>
  <c r="BE631" i="10"/>
  <c r="BF568" i="10"/>
  <c r="BF598" i="10"/>
  <c r="BD602" i="10"/>
  <c r="BD603" i="10" s="1"/>
  <c r="BE600" i="10" s="1"/>
  <c r="BE601" i="10"/>
  <c r="BD572" i="10"/>
  <c r="BD573" i="10" s="1"/>
  <c r="BE570" i="10" s="1"/>
  <c r="BE571" i="10"/>
  <c r="BF508" i="10"/>
  <c r="BF538" i="10"/>
  <c r="BD542" i="10"/>
  <c r="BD543" i="10" s="1"/>
  <c r="BE540" i="10" s="1"/>
  <c r="BE541" i="10"/>
  <c r="BD512" i="10"/>
  <c r="BD513" i="10" s="1"/>
  <c r="BE510" i="10" s="1"/>
  <c r="BE511" i="10"/>
  <c r="BD452" i="10"/>
  <c r="BD453" i="10" s="1"/>
  <c r="BF418" i="10"/>
  <c r="BF448" i="10"/>
  <c r="BE451" i="10"/>
  <c r="BE450" i="10"/>
  <c r="BD422" i="10"/>
  <c r="BD423" i="10" s="1"/>
  <c r="BE420" i="10" s="1"/>
  <c r="BE421" i="10"/>
  <c r="BD679" i="10"/>
  <c r="BD687" i="10"/>
  <c r="BD681" i="10" s="1"/>
  <c r="BD703" i="10"/>
  <c r="BD697" i="10" s="1"/>
  <c r="BD719" i="10"/>
  <c r="BD713" i="10" s="1"/>
  <c r="BE762" i="10"/>
  <c r="BE746" i="10"/>
  <c r="BE745" i="10" s="1"/>
  <c r="BE730" i="10"/>
  <c r="BE722" i="10"/>
  <c r="BE714" i="10"/>
  <c r="BE706" i="10"/>
  <c r="BE698" i="10"/>
  <c r="BE690" i="10"/>
  <c r="BE682" i="10"/>
  <c r="BE674" i="10"/>
  <c r="BD695" i="10"/>
  <c r="BD689" i="10" s="1"/>
  <c r="BD727" i="10"/>
  <c r="BD721" i="10" s="1"/>
  <c r="BD735" i="10"/>
  <c r="BD729" i="10" s="1"/>
  <c r="BD767" i="10"/>
  <c r="BD761" i="10" s="1"/>
  <c r="BF388" i="10"/>
  <c r="BF358" i="10"/>
  <c r="BF328" i="10"/>
  <c r="BF298" i="10"/>
  <c r="BF268" i="10"/>
  <c r="BF238" i="10"/>
  <c r="BF208" i="10"/>
  <c r="BF178" i="10"/>
  <c r="BD182" i="10"/>
  <c r="BD183" i="10" s="1"/>
  <c r="BD242" i="10"/>
  <c r="BD243" i="10" s="1"/>
  <c r="BE361" i="10"/>
  <c r="BE391" i="10"/>
  <c r="BE331" i="10"/>
  <c r="BE300" i="10"/>
  <c r="BE301" i="10"/>
  <c r="BE270" i="10"/>
  <c r="BE241" i="10"/>
  <c r="BE240" i="10"/>
  <c r="BE271" i="10"/>
  <c r="BE181" i="10"/>
  <c r="BE210" i="10"/>
  <c r="BE211" i="10"/>
  <c r="BE180" i="10"/>
  <c r="BD212" i="10"/>
  <c r="BD213" i="10" s="1"/>
  <c r="BD272" i="10"/>
  <c r="BD273" i="10" s="1"/>
  <c r="BD152" i="10"/>
  <c r="BD153" i="10" s="1"/>
  <c r="BC392" i="10"/>
  <c r="BC393" i="10" s="1"/>
  <c r="BD390" i="10" s="1"/>
  <c r="BD362" i="10"/>
  <c r="BD363" i="10" s="1"/>
  <c r="BE360" i="10" s="1"/>
  <c r="BD332" i="10"/>
  <c r="BD333" i="10" s="1"/>
  <c r="BD302" i="10"/>
  <c r="BD303" i="10" s="1"/>
  <c r="AZ272" i="10"/>
  <c r="AZ273" i="10" s="1"/>
  <c r="BD32" i="10"/>
  <c r="BD33" i="10" s="1"/>
  <c r="BF58" i="10"/>
  <c r="BF148" i="10"/>
  <c r="BE151" i="10"/>
  <c r="BE150" i="10"/>
  <c r="BD92" i="10"/>
  <c r="BD93" i="10" s="1"/>
  <c r="BE60" i="10"/>
  <c r="BE61" i="10"/>
  <c r="BD122" i="10"/>
  <c r="BD123" i="10" s="1"/>
  <c r="BD62" i="10"/>
  <c r="BD63" i="10" s="1"/>
  <c r="BE42" i="10"/>
  <c r="BE43" i="10" s="1"/>
  <c r="BE120" i="10"/>
  <c r="BE121" i="10"/>
  <c r="BE91" i="10"/>
  <c r="BE90" i="10"/>
  <c r="BF118" i="10"/>
  <c r="BF88" i="10"/>
  <c r="BF28" i="10"/>
  <c r="BE31" i="10"/>
  <c r="BE30" i="10"/>
  <c r="BF10" i="10"/>
  <c r="BG21" i="10"/>
  <c r="BC882" i="10" l="1"/>
  <c r="AX16" i="26" s="1"/>
  <c r="AX17" i="26" s="1"/>
  <c r="AX18" i="26" s="1"/>
  <c r="BF842" i="10"/>
  <c r="BF844" i="10"/>
  <c r="BF845" i="10" s="1"/>
  <c r="BE847" i="10"/>
  <c r="BE841" i="10" s="1"/>
  <c r="BD897" i="10"/>
  <c r="BD892" i="10"/>
  <c r="BD894" i="10"/>
  <c r="BD801" i="10"/>
  <c r="BD865" i="10"/>
  <c r="BD665" i="10"/>
  <c r="BC898" i="10"/>
  <c r="BD673" i="10"/>
  <c r="BE751" i="10"/>
  <c r="BF937" i="10"/>
  <c r="BF938" i="10" s="1"/>
  <c r="BF939" i="10" s="1"/>
  <c r="BF947" i="10" s="1"/>
  <c r="BF926" i="10" s="1"/>
  <c r="BB888" i="10"/>
  <c r="BB662" i="10"/>
  <c r="BC888" i="10"/>
  <c r="BC662" i="10"/>
  <c r="BE871" i="10"/>
  <c r="BE855" i="10"/>
  <c r="BE849" i="10" s="1"/>
  <c r="BE879" i="10"/>
  <c r="BE873" i="10" s="1"/>
  <c r="BE863" i="10"/>
  <c r="BE857" i="10" s="1"/>
  <c r="BF850" i="10"/>
  <c r="BF858" i="10"/>
  <c r="BF866" i="10"/>
  <c r="BF874" i="10"/>
  <c r="BF860" i="10"/>
  <c r="BF861" i="10" s="1"/>
  <c r="BF876" i="10"/>
  <c r="BF877" i="10" s="1"/>
  <c r="BF852" i="10"/>
  <c r="BF853" i="10" s="1"/>
  <c r="BF868" i="10"/>
  <c r="BF869" i="10" s="1"/>
  <c r="BE839" i="10"/>
  <c r="BE833" i="10" s="1"/>
  <c r="BF834" i="10"/>
  <c r="BF836" i="10"/>
  <c r="BF837" i="10" s="1"/>
  <c r="BE775" i="10"/>
  <c r="BE769" i="10" s="1"/>
  <c r="BE759" i="10"/>
  <c r="BE753" i="10" s="1"/>
  <c r="BE799" i="10"/>
  <c r="BE793" i="10" s="1"/>
  <c r="BE831" i="10"/>
  <c r="BE825" i="10" s="1"/>
  <c r="BE791" i="10"/>
  <c r="BE785" i="10" s="1"/>
  <c r="BF786" i="10"/>
  <c r="BF788" i="10"/>
  <c r="BF789" i="10" s="1"/>
  <c r="BE482" i="10"/>
  <c r="BE483" i="10" s="1"/>
  <c r="BG478" i="10"/>
  <c r="BF481" i="10"/>
  <c r="BF480" i="10"/>
  <c r="BE743" i="10"/>
  <c r="BE737" i="10" s="1"/>
  <c r="BE783" i="10"/>
  <c r="BE777" i="10" s="1"/>
  <c r="BE823" i="10"/>
  <c r="BE817" i="10" s="1"/>
  <c r="BE815" i="10"/>
  <c r="BE809" i="10" s="1"/>
  <c r="BF794" i="10"/>
  <c r="BF770" i="10"/>
  <c r="BF738" i="10"/>
  <c r="BF754" i="10"/>
  <c r="BF802" i="10"/>
  <c r="BF818" i="10"/>
  <c r="BF676" i="10"/>
  <c r="BF677" i="10" s="1"/>
  <c r="BF826" i="10"/>
  <c r="BF778" i="10"/>
  <c r="BF700" i="10"/>
  <c r="BF701" i="10" s="1"/>
  <c r="BF810" i="10"/>
  <c r="BF684" i="10"/>
  <c r="BF685" i="10" s="1"/>
  <c r="BF708" i="10"/>
  <c r="BF709" i="10" s="1"/>
  <c r="BF732" i="10"/>
  <c r="BF733" i="10" s="1"/>
  <c r="BF764" i="10"/>
  <c r="BF765" i="10" s="1"/>
  <c r="BF804" i="10"/>
  <c r="BF805" i="10" s="1"/>
  <c r="BF812" i="10"/>
  <c r="BF813" i="10" s="1"/>
  <c r="BF748" i="10"/>
  <c r="BF749" i="10" s="1"/>
  <c r="BF756" i="10"/>
  <c r="BF757" i="10" s="1"/>
  <c r="BF796" i="10"/>
  <c r="BF797" i="10" s="1"/>
  <c r="BF820" i="10"/>
  <c r="BF821" i="10" s="1"/>
  <c r="BF668" i="10"/>
  <c r="BF669" i="10" s="1"/>
  <c r="BF692" i="10"/>
  <c r="BF693" i="10" s="1"/>
  <c r="BF724" i="10"/>
  <c r="BF725" i="10" s="1"/>
  <c r="BF716" i="10"/>
  <c r="BF717" i="10" s="1"/>
  <c r="BF740" i="10"/>
  <c r="BF741" i="10" s="1"/>
  <c r="BF780" i="10"/>
  <c r="BF781" i="10" s="1"/>
  <c r="BF772" i="10"/>
  <c r="BF773" i="10" s="1"/>
  <c r="BF828" i="10"/>
  <c r="BF829" i="10" s="1"/>
  <c r="BD753" i="10"/>
  <c r="BD769" i="10"/>
  <c r="BD737" i="10"/>
  <c r="BE807" i="10"/>
  <c r="BE895" i="10" s="1"/>
  <c r="BD793" i="10"/>
  <c r="BE671" i="10"/>
  <c r="BF666" i="10"/>
  <c r="BG628" i="10"/>
  <c r="BE632" i="10"/>
  <c r="BE633" i="10" s="1"/>
  <c r="BF630" i="10" s="1"/>
  <c r="BF631" i="10"/>
  <c r="BF601" i="10"/>
  <c r="BE602" i="10"/>
  <c r="BE603" i="10" s="1"/>
  <c r="BF600" i="10" s="1"/>
  <c r="BG568" i="10"/>
  <c r="BG598" i="10"/>
  <c r="BE572" i="10"/>
  <c r="BE573" i="10" s="1"/>
  <c r="BF570" i="10" s="1"/>
  <c r="BF571" i="10"/>
  <c r="BE512" i="10"/>
  <c r="BE513" i="10" s="1"/>
  <c r="BF510" i="10" s="1"/>
  <c r="BE452" i="10"/>
  <c r="BE453" i="10" s="1"/>
  <c r="BE542" i="10"/>
  <c r="BE543" i="10" s="1"/>
  <c r="BF540" i="10" s="1"/>
  <c r="BG508" i="10"/>
  <c r="BG538" i="10"/>
  <c r="BF541" i="10"/>
  <c r="BF511" i="10"/>
  <c r="BE422" i="10"/>
  <c r="BE423" i="10" s="1"/>
  <c r="BF451" i="10"/>
  <c r="BF450" i="10"/>
  <c r="BG418" i="10"/>
  <c r="BG448" i="10"/>
  <c r="BF421" i="10"/>
  <c r="BF420" i="10"/>
  <c r="BE695" i="10"/>
  <c r="BE689" i="10" s="1"/>
  <c r="BE711" i="10"/>
  <c r="BE705" i="10" s="1"/>
  <c r="BE687" i="10"/>
  <c r="BE681" i="10" s="1"/>
  <c r="BE767" i="10"/>
  <c r="BE761" i="10" s="1"/>
  <c r="BE703" i="10"/>
  <c r="BE697" i="10" s="1"/>
  <c r="BE735" i="10"/>
  <c r="BE729" i="10" s="1"/>
  <c r="BE719" i="10"/>
  <c r="BE713" i="10" s="1"/>
  <c r="BE727" i="10"/>
  <c r="BE721" i="10" s="1"/>
  <c r="BF762" i="10"/>
  <c r="BF730" i="10"/>
  <c r="BF746" i="10"/>
  <c r="BF745" i="10" s="1"/>
  <c r="BF714" i="10"/>
  <c r="BF722" i="10"/>
  <c r="BF706" i="10"/>
  <c r="BF698" i="10"/>
  <c r="BF690" i="10"/>
  <c r="BF682" i="10"/>
  <c r="BF674" i="10"/>
  <c r="BE679" i="10"/>
  <c r="BE242" i="10"/>
  <c r="BE243" i="10" s="1"/>
  <c r="BE302" i="10"/>
  <c r="BE303" i="10" s="1"/>
  <c r="BE152" i="10"/>
  <c r="BE153" i="10" s="1"/>
  <c r="BE272" i="10"/>
  <c r="BE273" i="10" s="1"/>
  <c r="BE32" i="10"/>
  <c r="BE33" i="10" s="1"/>
  <c r="BE212" i="10"/>
  <c r="BE213" i="10" s="1"/>
  <c r="BE182" i="10"/>
  <c r="BE183" i="10" s="1"/>
  <c r="BF361" i="10"/>
  <c r="BG388" i="10"/>
  <c r="BG358" i="10"/>
  <c r="BG328" i="10"/>
  <c r="BG268" i="10"/>
  <c r="BG238" i="10"/>
  <c r="BG298" i="10"/>
  <c r="BG178" i="10"/>
  <c r="BG208" i="10"/>
  <c r="BF391" i="10"/>
  <c r="BF301" i="10"/>
  <c r="BF331" i="10"/>
  <c r="BF270" i="10"/>
  <c r="BF241" i="10"/>
  <c r="BF240" i="10"/>
  <c r="BF300" i="10"/>
  <c r="BF271" i="10"/>
  <c r="BF181" i="10"/>
  <c r="BF210" i="10"/>
  <c r="BF211" i="10"/>
  <c r="BF180" i="10"/>
  <c r="BD392" i="10"/>
  <c r="BD393" i="10" s="1"/>
  <c r="BE390" i="10" s="1"/>
  <c r="BE362" i="10"/>
  <c r="BE363" i="10" s="1"/>
  <c r="BF360" i="10" s="1"/>
  <c r="BE330" i="10"/>
  <c r="BG58" i="10"/>
  <c r="BG148" i="10"/>
  <c r="BF150" i="10"/>
  <c r="BF151" i="10"/>
  <c r="BE92" i="10"/>
  <c r="BE93" i="10" s="1"/>
  <c r="BF61" i="10"/>
  <c r="BF60" i="10"/>
  <c r="BE122" i="10"/>
  <c r="BE123" i="10" s="1"/>
  <c r="BE62" i="10"/>
  <c r="BE63" i="10" s="1"/>
  <c r="BF42" i="10"/>
  <c r="BF43" i="10" s="1"/>
  <c r="BG118" i="10"/>
  <c r="BG88" i="10"/>
  <c r="BG28" i="10"/>
  <c r="BF120" i="10"/>
  <c r="BF121" i="10"/>
  <c r="BF91" i="10"/>
  <c r="BF90" i="10"/>
  <c r="BF31" i="10"/>
  <c r="BH21" i="10"/>
  <c r="BG10" i="10"/>
  <c r="BF30" i="10"/>
  <c r="BF272" i="10" l="1"/>
  <c r="BG842" i="10"/>
  <c r="BG844" i="10"/>
  <c r="BG845" i="10" s="1"/>
  <c r="BD882" i="10"/>
  <c r="AY16" i="26" s="1"/>
  <c r="AY17" i="26" s="1"/>
  <c r="AY18" i="26" s="1"/>
  <c r="BF847" i="10"/>
  <c r="BF841" i="10" s="1"/>
  <c r="BE897" i="10"/>
  <c r="BE892" i="10"/>
  <c r="BE894" i="10"/>
  <c r="BE665" i="10"/>
  <c r="BE865" i="10"/>
  <c r="BE801" i="10"/>
  <c r="BD898" i="10"/>
  <c r="BF751" i="10"/>
  <c r="BG937" i="10"/>
  <c r="BG938" i="10" s="1"/>
  <c r="BG939" i="10" s="1"/>
  <c r="BG947" i="10" s="1"/>
  <c r="BG926" i="10" s="1"/>
  <c r="BF863" i="10"/>
  <c r="BF857" i="10" s="1"/>
  <c r="BF879" i="10"/>
  <c r="BF873" i="10" s="1"/>
  <c r="BF855" i="10"/>
  <c r="BF849" i="10" s="1"/>
  <c r="BG850" i="10"/>
  <c r="BG858" i="10"/>
  <c r="BG866" i="10"/>
  <c r="BG874" i="10"/>
  <c r="BG860" i="10"/>
  <c r="BG861" i="10" s="1"/>
  <c r="BG852" i="10"/>
  <c r="BG853" i="10" s="1"/>
  <c r="BG876" i="10"/>
  <c r="BG877" i="10" s="1"/>
  <c r="BG868" i="10"/>
  <c r="BG869" i="10" s="1"/>
  <c r="BF871" i="10"/>
  <c r="BF831" i="10"/>
  <c r="BF825" i="10" s="1"/>
  <c r="BF839" i="10"/>
  <c r="BF833" i="10" s="1"/>
  <c r="BG834" i="10"/>
  <c r="BG836" i="10"/>
  <c r="BG837" i="10" s="1"/>
  <c r="BF799" i="10"/>
  <c r="BF793" i="10" s="1"/>
  <c r="BF791" i="10"/>
  <c r="BF785" i="10" s="1"/>
  <c r="BG786" i="10"/>
  <c r="BG788" i="10"/>
  <c r="BG789" i="10" s="1"/>
  <c r="BF482" i="10"/>
  <c r="BF483" i="10" s="1"/>
  <c r="BG481" i="10"/>
  <c r="BG480" i="10"/>
  <c r="BH478" i="10"/>
  <c r="BF783" i="10"/>
  <c r="BF777" i="10" s="1"/>
  <c r="BF823" i="10"/>
  <c r="BF817" i="10" s="1"/>
  <c r="BF743" i="10"/>
  <c r="BF815" i="10"/>
  <c r="BF809" i="10" s="1"/>
  <c r="BG770" i="10"/>
  <c r="BG794" i="10"/>
  <c r="BG754" i="10"/>
  <c r="BG738" i="10"/>
  <c r="BG818" i="10"/>
  <c r="BG802" i="10"/>
  <c r="BG676" i="10"/>
  <c r="BG677" i="10" s="1"/>
  <c r="BG778" i="10"/>
  <c r="BG826" i="10"/>
  <c r="BG810" i="10"/>
  <c r="BG700" i="10"/>
  <c r="BG701" i="10" s="1"/>
  <c r="BG684" i="10"/>
  <c r="BG685" i="10" s="1"/>
  <c r="BG708" i="10"/>
  <c r="BG709" i="10" s="1"/>
  <c r="BG732" i="10"/>
  <c r="BG733" i="10" s="1"/>
  <c r="BG764" i="10"/>
  <c r="BG765" i="10" s="1"/>
  <c r="BG804" i="10"/>
  <c r="BG805" i="10" s="1"/>
  <c r="BG812" i="10"/>
  <c r="BG813" i="10" s="1"/>
  <c r="BG740" i="10"/>
  <c r="BG741" i="10" s="1"/>
  <c r="BG828" i="10"/>
  <c r="BG829" i="10" s="1"/>
  <c r="BG820" i="10"/>
  <c r="BG821" i="10" s="1"/>
  <c r="BG780" i="10"/>
  <c r="BG781" i="10" s="1"/>
  <c r="BG724" i="10"/>
  <c r="BG725" i="10" s="1"/>
  <c r="BG668" i="10"/>
  <c r="BG716" i="10"/>
  <c r="BG717" i="10" s="1"/>
  <c r="BG756" i="10"/>
  <c r="BG757" i="10" s="1"/>
  <c r="BG772" i="10"/>
  <c r="BG773" i="10" s="1"/>
  <c r="BG748" i="10"/>
  <c r="BG749" i="10" s="1"/>
  <c r="BG796" i="10"/>
  <c r="BG797" i="10" s="1"/>
  <c r="BG692" i="10"/>
  <c r="BG693" i="10" s="1"/>
  <c r="BF775" i="10"/>
  <c r="BF759" i="10"/>
  <c r="BF807" i="10"/>
  <c r="BF727" i="10"/>
  <c r="BF721" i="10" s="1"/>
  <c r="BF767" i="10"/>
  <c r="BF761" i="10" s="1"/>
  <c r="BG669" i="10"/>
  <c r="BG666" i="10"/>
  <c r="BF671" i="10"/>
  <c r="BF679" i="10"/>
  <c r="BH628" i="10"/>
  <c r="BF632" i="10"/>
  <c r="BF633" i="10" s="1"/>
  <c r="BG630" i="10" s="1"/>
  <c r="BG631" i="10"/>
  <c r="BH568" i="10"/>
  <c r="BH598" i="10"/>
  <c r="BF602" i="10"/>
  <c r="BF603" i="10" s="1"/>
  <c r="BG600" i="10" s="1"/>
  <c r="BG601" i="10"/>
  <c r="BF572" i="10"/>
  <c r="BF573" i="10" s="1"/>
  <c r="BG570" i="10" s="1"/>
  <c r="BG571" i="10"/>
  <c r="BF542" i="10"/>
  <c r="BF543" i="10" s="1"/>
  <c r="BG540" i="10" s="1"/>
  <c r="BG541" i="10"/>
  <c r="BF452" i="10"/>
  <c r="BF453" i="10" s="1"/>
  <c r="BH508" i="10"/>
  <c r="BH538" i="10"/>
  <c r="BG510" i="10"/>
  <c r="BG511" i="10"/>
  <c r="BF512" i="10"/>
  <c r="BF513" i="10" s="1"/>
  <c r="BH418" i="10"/>
  <c r="BH448" i="10"/>
  <c r="BG450" i="10"/>
  <c r="BG451" i="10"/>
  <c r="BF422" i="10"/>
  <c r="BF423" i="10" s="1"/>
  <c r="BG421" i="10"/>
  <c r="BG420" i="10"/>
  <c r="BF687" i="10"/>
  <c r="BF681" i="10" s="1"/>
  <c r="BE673" i="10"/>
  <c r="BF703" i="10"/>
  <c r="BF697" i="10" s="1"/>
  <c r="BF695" i="10"/>
  <c r="BF689" i="10" s="1"/>
  <c r="BF735" i="10"/>
  <c r="BF729" i="10" s="1"/>
  <c r="BF711" i="10"/>
  <c r="BF705" i="10" s="1"/>
  <c r="BG762" i="10"/>
  <c r="BG730" i="10"/>
  <c r="BG722" i="10"/>
  <c r="BG746" i="10"/>
  <c r="BG745" i="10" s="1"/>
  <c r="BG706" i="10"/>
  <c r="BG698" i="10"/>
  <c r="BG714" i="10"/>
  <c r="BG690" i="10"/>
  <c r="BG682" i="10"/>
  <c r="BG674" i="10"/>
  <c r="BF719" i="10"/>
  <c r="BF713" i="10" s="1"/>
  <c r="BF212" i="10"/>
  <c r="BF213" i="10" s="1"/>
  <c r="BG391" i="10"/>
  <c r="BG300" i="10"/>
  <c r="BG301" i="10"/>
  <c r="BG331" i="10"/>
  <c r="BG270" i="10"/>
  <c r="BG241" i="10"/>
  <c r="BG240" i="10"/>
  <c r="BG271" i="10"/>
  <c r="BG210" i="10"/>
  <c r="BG211" i="10"/>
  <c r="BG180" i="10"/>
  <c r="BG181" i="10"/>
  <c r="BF182" i="10"/>
  <c r="BF183" i="10" s="1"/>
  <c r="BF242" i="10"/>
  <c r="BF243" i="10" s="1"/>
  <c r="BF273" i="10"/>
  <c r="BG361" i="10"/>
  <c r="BH358" i="10"/>
  <c r="BH388" i="10"/>
  <c r="BH328" i="10"/>
  <c r="BH268" i="10"/>
  <c r="BH238" i="10"/>
  <c r="BH298" i="10"/>
  <c r="BH178" i="10"/>
  <c r="BH208" i="10"/>
  <c r="BF32" i="10"/>
  <c r="BF33" i="10" s="1"/>
  <c r="BF302" i="10"/>
  <c r="BF303" i="10" s="1"/>
  <c r="BE392" i="10"/>
  <c r="BE393" i="10" s="1"/>
  <c r="BF390" i="10" s="1"/>
  <c r="BF362" i="10"/>
  <c r="BF363" i="10" s="1"/>
  <c r="BG360" i="10" s="1"/>
  <c r="BE332" i="10"/>
  <c r="BE333" i="10" s="1"/>
  <c r="BG151" i="10"/>
  <c r="BG150" i="10"/>
  <c r="BF152" i="10"/>
  <c r="BF153" i="10" s="1"/>
  <c r="BH58" i="10"/>
  <c r="BH148" i="10"/>
  <c r="BF92" i="10"/>
  <c r="BF93" i="10" s="1"/>
  <c r="BG60" i="10"/>
  <c r="BG61" i="10"/>
  <c r="BF122" i="10"/>
  <c r="BF123" i="10" s="1"/>
  <c r="BF62" i="10"/>
  <c r="BF63" i="10" s="1"/>
  <c r="BG42" i="10"/>
  <c r="BG43" i="10" s="1"/>
  <c r="BG120" i="10"/>
  <c r="BG121" i="10"/>
  <c r="BG90" i="10"/>
  <c r="BG91" i="10"/>
  <c r="BH118" i="10"/>
  <c r="BH88" i="10"/>
  <c r="BH28" i="10"/>
  <c r="BG31" i="10"/>
  <c r="BG30" i="10"/>
  <c r="BH10" i="10"/>
  <c r="BI21" i="10"/>
  <c r="BE882" i="10" l="1"/>
  <c r="AZ16" i="26" s="1"/>
  <c r="AZ17" i="26" s="1"/>
  <c r="AZ18" i="26" s="1"/>
  <c r="BH842" i="10"/>
  <c r="BH844" i="10"/>
  <c r="BH845" i="10" s="1"/>
  <c r="BG847" i="10"/>
  <c r="BG841" i="10" s="1"/>
  <c r="BF801" i="10"/>
  <c r="BF895" i="10"/>
  <c r="BF865" i="10"/>
  <c r="BF897" i="10"/>
  <c r="BF673" i="10"/>
  <c r="BF892" i="10"/>
  <c r="BF665" i="10"/>
  <c r="BF894" i="10"/>
  <c r="BE898" i="10"/>
  <c r="BG751" i="10"/>
  <c r="BH937" i="10"/>
  <c r="BH938" i="10" s="1"/>
  <c r="BH939" i="10" s="1"/>
  <c r="BH947" i="10" s="1"/>
  <c r="BH926" i="10" s="1"/>
  <c r="BD888" i="10"/>
  <c r="BD662" i="10"/>
  <c r="BG855" i="10"/>
  <c r="BG849" i="10" s="1"/>
  <c r="BG871" i="10"/>
  <c r="BG863" i="10"/>
  <c r="BG857" i="10" s="1"/>
  <c r="BH850" i="10"/>
  <c r="BH858" i="10"/>
  <c r="BH866" i="10"/>
  <c r="BH874" i="10"/>
  <c r="BH860" i="10"/>
  <c r="BH861" i="10" s="1"/>
  <c r="BH876" i="10"/>
  <c r="BH877" i="10" s="1"/>
  <c r="BH852" i="10"/>
  <c r="BH853" i="10" s="1"/>
  <c r="BH868" i="10"/>
  <c r="BH869" i="10" s="1"/>
  <c r="BG879" i="10"/>
  <c r="BG873" i="10" s="1"/>
  <c r="BH834" i="10"/>
  <c r="BH836" i="10"/>
  <c r="BH837" i="10" s="1"/>
  <c r="BG839" i="10"/>
  <c r="BG833" i="10" s="1"/>
  <c r="BG759" i="10"/>
  <c r="BG753" i="10" s="1"/>
  <c r="BG775" i="10"/>
  <c r="BG769" i="10" s="1"/>
  <c r="BG743" i="10"/>
  <c r="BG737" i="10" s="1"/>
  <c r="BG783" i="10"/>
  <c r="BG777" i="10" s="1"/>
  <c r="BH786" i="10"/>
  <c r="BH788" i="10"/>
  <c r="BH789" i="10" s="1"/>
  <c r="BG482" i="10"/>
  <c r="BG483" i="10" s="1"/>
  <c r="BG791" i="10"/>
  <c r="BG785" i="10" s="1"/>
  <c r="BI478" i="10"/>
  <c r="BH481" i="10"/>
  <c r="BH480" i="10"/>
  <c r="BG679" i="10"/>
  <c r="BG831" i="10"/>
  <c r="BG825" i="10" s="1"/>
  <c r="BG823" i="10"/>
  <c r="BG817" i="10" s="1"/>
  <c r="BF769" i="10"/>
  <c r="BG799" i="10"/>
  <c r="BG807" i="10"/>
  <c r="BF753" i="10"/>
  <c r="BF737" i="10"/>
  <c r="BH770" i="10"/>
  <c r="BH794" i="10"/>
  <c r="BH738" i="10"/>
  <c r="BH754" i="10"/>
  <c r="BH818" i="10"/>
  <c r="BH802" i="10"/>
  <c r="BH676" i="10"/>
  <c r="BH677" i="10" s="1"/>
  <c r="BH778" i="10"/>
  <c r="BH826" i="10"/>
  <c r="BH810" i="10"/>
  <c r="BH684" i="10"/>
  <c r="BH685" i="10" s="1"/>
  <c r="BH700" i="10"/>
  <c r="BH701" i="10" s="1"/>
  <c r="BH708" i="10"/>
  <c r="BH709" i="10" s="1"/>
  <c r="BH732" i="10"/>
  <c r="BH733" i="10" s="1"/>
  <c r="BH764" i="10"/>
  <c r="BH765" i="10" s="1"/>
  <c r="BH804" i="10"/>
  <c r="BH805" i="10" s="1"/>
  <c r="BH812" i="10"/>
  <c r="BH813" i="10" s="1"/>
  <c r="BH724" i="10"/>
  <c r="BH725" i="10" s="1"/>
  <c r="BH716" i="10"/>
  <c r="BH717" i="10" s="1"/>
  <c r="BH796" i="10"/>
  <c r="BH797" i="10" s="1"/>
  <c r="BH692" i="10"/>
  <c r="BH693" i="10" s="1"/>
  <c r="BH828" i="10"/>
  <c r="BH829" i="10" s="1"/>
  <c r="BH772" i="10"/>
  <c r="BH773" i="10" s="1"/>
  <c r="BH820" i="10"/>
  <c r="BH821" i="10" s="1"/>
  <c r="BH668" i="10"/>
  <c r="BH669" i="10" s="1"/>
  <c r="BH780" i="10"/>
  <c r="BH781" i="10" s="1"/>
  <c r="BH756" i="10"/>
  <c r="BH757" i="10" s="1"/>
  <c r="BH748" i="10"/>
  <c r="BH749" i="10" s="1"/>
  <c r="BH740" i="10"/>
  <c r="BH741" i="10" s="1"/>
  <c r="BG815" i="10"/>
  <c r="BG809" i="10" s="1"/>
  <c r="BG767" i="10"/>
  <c r="BG761" i="10" s="1"/>
  <c r="BG671" i="10"/>
  <c r="BH666" i="10"/>
  <c r="BI628" i="10"/>
  <c r="BG632" i="10"/>
  <c r="BG633" i="10" s="1"/>
  <c r="BH630" i="10" s="1"/>
  <c r="BH631" i="10"/>
  <c r="BG572" i="10"/>
  <c r="BG573" i="10" s="1"/>
  <c r="BH570" i="10" s="1"/>
  <c r="BG602" i="10"/>
  <c r="BG603" i="10" s="1"/>
  <c r="BH600" i="10" s="1"/>
  <c r="BH601" i="10"/>
  <c r="BI568" i="10"/>
  <c r="BI598" i="10"/>
  <c r="BH571" i="10"/>
  <c r="BG512" i="10"/>
  <c r="BG513" i="10" s="1"/>
  <c r="BG542" i="10"/>
  <c r="BG543" i="10" s="1"/>
  <c r="BH540" i="10" s="1"/>
  <c r="BI508" i="10"/>
  <c r="BI538" i="10"/>
  <c r="BH541" i="10"/>
  <c r="BH511" i="10"/>
  <c r="BH510" i="10"/>
  <c r="BG452" i="10"/>
  <c r="BG453" i="10" s="1"/>
  <c r="BI418" i="10"/>
  <c r="BI448" i="10"/>
  <c r="BH451" i="10"/>
  <c r="BH450" i="10"/>
  <c r="BG422" i="10"/>
  <c r="BG423" i="10" s="1"/>
  <c r="BH420" i="10"/>
  <c r="BH421" i="10"/>
  <c r="BG735" i="10"/>
  <c r="BG729" i="10" s="1"/>
  <c r="BG212" i="10"/>
  <c r="BG213" i="10" s="1"/>
  <c r="BG695" i="10"/>
  <c r="BG689" i="10" s="1"/>
  <c r="BG687" i="10"/>
  <c r="BG681" i="10" s="1"/>
  <c r="BG719" i="10"/>
  <c r="BG713" i="10" s="1"/>
  <c r="BG711" i="10"/>
  <c r="BG705" i="10" s="1"/>
  <c r="BG703" i="10"/>
  <c r="BG697" i="10" s="1"/>
  <c r="BG727" i="10"/>
  <c r="BG721" i="10" s="1"/>
  <c r="BH762" i="10"/>
  <c r="BH730" i="10"/>
  <c r="BH722" i="10"/>
  <c r="BH746" i="10"/>
  <c r="BH745" i="10" s="1"/>
  <c r="BH706" i="10"/>
  <c r="BH698" i="10"/>
  <c r="BH690" i="10"/>
  <c r="BH682" i="10"/>
  <c r="BH674" i="10"/>
  <c r="BH714" i="10"/>
  <c r="BG182" i="10"/>
  <c r="BG183" i="10" s="1"/>
  <c r="BG272" i="10"/>
  <c r="BG273" i="10" s="1"/>
  <c r="BG242" i="10"/>
  <c r="BG243" i="10" s="1"/>
  <c r="BH391" i="10"/>
  <c r="BH301" i="10"/>
  <c r="BH331" i="10"/>
  <c r="BH300" i="10"/>
  <c r="BH271" i="10"/>
  <c r="BH270" i="10"/>
  <c r="BH241" i="10"/>
  <c r="BH240" i="10"/>
  <c r="BH211" i="10"/>
  <c r="BH180" i="10"/>
  <c r="BH181" i="10"/>
  <c r="BH210" i="10"/>
  <c r="BG302" i="10"/>
  <c r="BG303" i="10" s="1"/>
  <c r="BI388" i="10"/>
  <c r="BI358" i="10"/>
  <c r="BI298" i="10"/>
  <c r="BI328" i="10"/>
  <c r="BI268" i="10"/>
  <c r="BI238" i="10"/>
  <c r="BI208" i="10"/>
  <c r="BI178" i="10"/>
  <c r="BH361" i="10"/>
  <c r="BF392" i="10"/>
  <c r="BF393" i="10" s="1"/>
  <c r="BG390" i="10" s="1"/>
  <c r="BG362" i="10"/>
  <c r="BG363" i="10" s="1"/>
  <c r="BH360" i="10" s="1"/>
  <c r="BF330" i="10"/>
  <c r="BG122" i="10"/>
  <c r="BG123" i="10" s="1"/>
  <c r="BI58" i="10"/>
  <c r="BI148" i="10"/>
  <c r="BH151" i="10"/>
  <c r="BH150" i="10"/>
  <c r="BG152" i="10"/>
  <c r="BG153" i="10" s="1"/>
  <c r="BG92" i="10"/>
  <c r="BG93" i="10" s="1"/>
  <c r="BG32" i="10"/>
  <c r="BG33" i="10" s="1"/>
  <c r="BH60" i="10"/>
  <c r="BH61" i="10"/>
  <c r="BG62" i="10"/>
  <c r="BG63" i="10" s="1"/>
  <c r="BH42" i="10"/>
  <c r="BH43" i="10" s="1"/>
  <c r="BI28" i="10"/>
  <c r="BI118" i="10"/>
  <c r="BI88" i="10"/>
  <c r="BH121" i="10"/>
  <c r="BH91" i="10"/>
  <c r="BH120" i="10"/>
  <c r="BH90" i="10"/>
  <c r="BH31" i="10"/>
  <c r="BJ21" i="10"/>
  <c r="BH30" i="10"/>
  <c r="BI10" i="10"/>
  <c r="BF882" i="10" l="1"/>
  <c r="BH847" i="10"/>
  <c r="BH841" i="10" s="1"/>
  <c r="BI842" i="10"/>
  <c r="BI844" i="10"/>
  <c r="BI845" i="10" s="1"/>
  <c r="BG865" i="10"/>
  <c r="BG897" i="10"/>
  <c r="BG801" i="10"/>
  <c r="BG895" i="10"/>
  <c r="BF898" i="10"/>
  <c r="BG673" i="10"/>
  <c r="BG892" i="10"/>
  <c r="BG665" i="10"/>
  <c r="BG894" i="10"/>
  <c r="BH751" i="10"/>
  <c r="BI937" i="10"/>
  <c r="BI938" i="10" s="1"/>
  <c r="BI939" i="10" s="1"/>
  <c r="BI947" i="10" s="1"/>
  <c r="BI926" i="10" s="1"/>
  <c r="BE888" i="10"/>
  <c r="BE662" i="10"/>
  <c r="BH855" i="10"/>
  <c r="BH849" i="10" s="1"/>
  <c r="BH871" i="10"/>
  <c r="BH879" i="10"/>
  <c r="BH873" i="10" s="1"/>
  <c r="BI850" i="10"/>
  <c r="BI858" i="10"/>
  <c r="BI866" i="10"/>
  <c r="BI874" i="10"/>
  <c r="BI876" i="10"/>
  <c r="BI877" i="10" s="1"/>
  <c r="BI860" i="10"/>
  <c r="BI861" i="10" s="1"/>
  <c r="BI863" i="10" s="1"/>
  <c r="BI857" i="10" s="1"/>
  <c r="BI852" i="10"/>
  <c r="BI853" i="10" s="1"/>
  <c r="BI868" i="10"/>
  <c r="BI869" i="10" s="1"/>
  <c r="BH863" i="10"/>
  <c r="BH857" i="10" s="1"/>
  <c r="BA16" i="26"/>
  <c r="BA17" i="26" s="1"/>
  <c r="BA18" i="26" s="1"/>
  <c r="BH783" i="10"/>
  <c r="BH777" i="10" s="1"/>
  <c r="BI834" i="10"/>
  <c r="BI836" i="10"/>
  <c r="BI837" i="10" s="1"/>
  <c r="BH839" i="10"/>
  <c r="BH833" i="10" s="1"/>
  <c r="BH743" i="10"/>
  <c r="BH737" i="10" s="1"/>
  <c r="BH799" i="10"/>
  <c r="BH793" i="10" s="1"/>
  <c r="BH775" i="10"/>
  <c r="BH769" i="10" s="1"/>
  <c r="BH831" i="10"/>
  <c r="BH825" i="10" s="1"/>
  <c r="BH791" i="10"/>
  <c r="BH785" i="10" s="1"/>
  <c r="BI786" i="10"/>
  <c r="BI788" i="10"/>
  <c r="BI789" i="10" s="1"/>
  <c r="BH482" i="10"/>
  <c r="BH483" i="10" s="1"/>
  <c r="BI480" i="10"/>
  <c r="BI481" i="10"/>
  <c r="BJ478" i="10"/>
  <c r="BH823" i="10"/>
  <c r="BH817" i="10" s="1"/>
  <c r="BH807" i="10"/>
  <c r="BH815" i="10"/>
  <c r="BH809" i="10" s="1"/>
  <c r="BG793" i="10"/>
  <c r="BH759" i="10"/>
  <c r="BI794" i="10"/>
  <c r="BI770" i="10"/>
  <c r="BI754" i="10"/>
  <c r="BI738" i="10"/>
  <c r="BI802" i="10"/>
  <c r="BI818" i="10"/>
  <c r="BI676" i="10"/>
  <c r="BI677" i="10" s="1"/>
  <c r="BI778" i="10"/>
  <c r="BI826" i="10"/>
  <c r="BI810" i="10"/>
  <c r="BI684" i="10"/>
  <c r="BI685" i="10" s="1"/>
  <c r="BI700" i="10"/>
  <c r="BI701" i="10" s="1"/>
  <c r="BI708" i="10"/>
  <c r="BI709" i="10" s="1"/>
  <c r="BI732" i="10"/>
  <c r="BI733" i="10" s="1"/>
  <c r="BI764" i="10"/>
  <c r="BI765" i="10" s="1"/>
  <c r="BI804" i="10"/>
  <c r="BI805" i="10" s="1"/>
  <c r="BI812" i="10"/>
  <c r="BI813" i="10" s="1"/>
  <c r="BI716" i="10"/>
  <c r="BI717" i="10" s="1"/>
  <c r="BI780" i="10"/>
  <c r="BI781" i="10" s="1"/>
  <c r="BI820" i="10"/>
  <c r="BI821" i="10" s="1"/>
  <c r="BI756" i="10"/>
  <c r="BI757" i="10" s="1"/>
  <c r="BI668" i="10"/>
  <c r="BI669" i="10" s="1"/>
  <c r="BI828" i="10"/>
  <c r="BI829" i="10" s="1"/>
  <c r="BI772" i="10"/>
  <c r="BI773" i="10" s="1"/>
  <c r="BI724" i="10"/>
  <c r="BI725" i="10" s="1"/>
  <c r="BI796" i="10"/>
  <c r="BI797" i="10" s="1"/>
  <c r="BI748" i="10"/>
  <c r="BI749" i="10" s="1"/>
  <c r="BI740" i="10"/>
  <c r="BI741" i="10" s="1"/>
  <c r="BI692" i="10"/>
  <c r="BI693" i="10" s="1"/>
  <c r="BH719" i="10"/>
  <c r="BH713" i="10" s="1"/>
  <c r="BH671" i="10"/>
  <c r="BI666" i="10"/>
  <c r="BH572" i="10"/>
  <c r="BH573" i="10" s="1"/>
  <c r="BI570" i="10" s="1"/>
  <c r="BH512" i="10"/>
  <c r="BH513" i="10" s="1"/>
  <c r="BH632" i="10"/>
  <c r="BH633" i="10" s="1"/>
  <c r="BI630" i="10" s="1"/>
  <c r="BJ628" i="10"/>
  <c r="BI631" i="10"/>
  <c r="BH602" i="10"/>
  <c r="BH603" i="10" s="1"/>
  <c r="BI600" i="10" s="1"/>
  <c r="BJ568" i="10"/>
  <c r="BJ598" i="10"/>
  <c r="BI601" i="10"/>
  <c r="BI571" i="10"/>
  <c r="BH542" i="10"/>
  <c r="BH543" i="10" s="1"/>
  <c r="BI541" i="10"/>
  <c r="BI540" i="10"/>
  <c r="BJ508" i="10"/>
  <c r="BJ538" i="10"/>
  <c r="BI511" i="10"/>
  <c r="BI510" i="10"/>
  <c r="BH452" i="10"/>
  <c r="BH453" i="10" s="1"/>
  <c r="BJ418" i="10"/>
  <c r="BJ448" i="10"/>
  <c r="BI451" i="10"/>
  <c r="BI450" i="10"/>
  <c r="BH422" i="10"/>
  <c r="BH423" i="10" s="1"/>
  <c r="BI420" i="10" s="1"/>
  <c r="BI421" i="10"/>
  <c r="BH703" i="10"/>
  <c r="BH697" i="10" s="1"/>
  <c r="BH679" i="10"/>
  <c r="BH687" i="10"/>
  <c r="BH681" i="10" s="1"/>
  <c r="BH695" i="10"/>
  <c r="BH689" i="10" s="1"/>
  <c r="BH711" i="10"/>
  <c r="BH705" i="10" s="1"/>
  <c r="BH727" i="10"/>
  <c r="BH721" i="10" s="1"/>
  <c r="BH735" i="10"/>
  <c r="BH729" i="10" s="1"/>
  <c r="BH767" i="10"/>
  <c r="BH761" i="10" s="1"/>
  <c r="BI762" i="10"/>
  <c r="BI746" i="10"/>
  <c r="BI745" i="10" s="1"/>
  <c r="BI730" i="10"/>
  <c r="BI722" i="10"/>
  <c r="BI714" i="10"/>
  <c r="BI706" i="10"/>
  <c r="BI690" i="10"/>
  <c r="BI682" i="10"/>
  <c r="BI674" i="10"/>
  <c r="BI698" i="10"/>
  <c r="BH212" i="10"/>
  <c r="BH213" i="10" s="1"/>
  <c r="BH182" i="10"/>
  <c r="BH183" i="10" s="1"/>
  <c r="BH242" i="10"/>
  <c r="BH243" i="10" s="1"/>
  <c r="BH272" i="10"/>
  <c r="BH273" i="10" s="1"/>
  <c r="BH302" i="10"/>
  <c r="BH303" i="10" s="1"/>
  <c r="BJ388" i="10"/>
  <c r="BJ358" i="10"/>
  <c r="BJ328" i="10"/>
  <c r="BJ298" i="10"/>
  <c r="BJ268" i="10"/>
  <c r="BJ238" i="10"/>
  <c r="BJ208" i="10"/>
  <c r="BJ178" i="10"/>
  <c r="BI391" i="10"/>
  <c r="BI361" i="10"/>
  <c r="BI331" i="10"/>
  <c r="BI300" i="10"/>
  <c r="BI330" i="10"/>
  <c r="BI301" i="10"/>
  <c r="BI270" i="10"/>
  <c r="BI241" i="10"/>
  <c r="BI240" i="10"/>
  <c r="BI271" i="10"/>
  <c r="BI181" i="10"/>
  <c r="BI210" i="10"/>
  <c r="BI211" i="10"/>
  <c r="BI180" i="10"/>
  <c r="BG392" i="10"/>
  <c r="BG393" i="10" s="1"/>
  <c r="BH390" i="10" s="1"/>
  <c r="BH362" i="10"/>
  <c r="BH363" i="10" s="1"/>
  <c r="BF332" i="10"/>
  <c r="BF333" i="10" s="1"/>
  <c r="BI151" i="10"/>
  <c r="BI150" i="10"/>
  <c r="BH152" i="10"/>
  <c r="BH153" i="10" s="1"/>
  <c r="BJ58" i="10"/>
  <c r="BJ148" i="10"/>
  <c r="BH32" i="10"/>
  <c r="BH33" i="10" s="1"/>
  <c r="BH92" i="10"/>
  <c r="BH93" i="10" s="1"/>
  <c r="BH122" i="10"/>
  <c r="BH123" i="10" s="1"/>
  <c r="BI60" i="10"/>
  <c r="BI61" i="10"/>
  <c r="BH62" i="10"/>
  <c r="BH63" i="10" s="1"/>
  <c r="BI42" i="10"/>
  <c r="BI43" i="10" s="1"/>
  <c r="BI120" i="10"/>
  <c r="BI121" i="10"/>
  <c r="BI91" i="10"/>
  <c r="BI90" i="10"/>
  <c r="BJ118" i="10"/>
  <c r="BJ88" i="10"/>
  <c r="BJ28" i="10"/>
  <c r="BI31" i="10"/>
  <c r="BI30" i="10"/>
  <c r="BJ10" i="10"/>
  <c r="BK21" i="10"/>
  <c r="BG882" i="10" l="1"/>
  <c r="BG662" i="10" s="1"/>
  <c r="BI847" i="10"/>
  <c r="BI841" i="10" s="1"/>
  <c r="BJ842" i="10"/>
  <c r="BJ844" i="10"/>
  <c r="BJ845" i="10" s="1"/>
  <c r="BH801" i="10"/>
  <c r="BH895" i="10"/>
  <c r="BH865" i="10"/>
  <c r="BH897" i="10"/>
  <c r="BH665" i="10"/>
  <c r="BH894" i="10"/>
  <c r="BG898" i="10"/>
  <c r="BH673" i="10"/>
  <c r="BH892" i="10"/>
  <c r="BI751" i="10"/>
  <c r="BJ937" i="10"/>
  <c r="BJ938" i="10" s="1"/>
  <c r="BJ939" i="10" s="1"/>
  <c r="BJ947" i="10" s="1"/>
  <c r="BJ926" i="10" s="1"/>
  <c r="BF888" i="10"/>
  <c r="BF662" i="10"/>
  <c r="BI879" i="10"/>
  <c r="BI873" i="10" s="1"/>
  <c r="BI855" i="10"/>
  <c r="BI849" i="10" s="1"/>
  <c r="BI871" i="10"/>
  <c r="BJ850" i="10"/>
  <c r="BJ858" i="10"/>
  <c r="BJ866" i="10"/>
  <c r="BJ874" i="10"/>
  <c r="BJ860" i="10"/>
  <c r="BJ861" i="10" s="1"/>
  <c r="BJ876" i="10"/>
  <c r="BJ877" i="10" s="1"/>
  <c r="BJ852" i="10"/>
  <c r="BJ853" i="10" s="1"/>
  <c r="BJ868" i="10"/>
  <c r="BJ869" i="10" s="1"/>
  <c r="BJ834" i="10"/>
  <c r="BJ836" i="10"/>
  <c r="BJ837" i="10" s="1"/>
  <c r="BI839" i="10"/>
  <c r="BI833" i="10" s="1"/>
  <c r="BI831" i="10"/>
  <c r="BI825" i="10" s="1"/>
  <c r="BI759" i="10"/>
  <c r="BI753" i="10" s="1"/>
  <c r="BI799" i="10"/>
  <c r="BI793" i="10" s="1"/>
  <c r="BI791" i="10"/>
  <c r="BI785" i="10" s="1"/>
  <c r="BJ786" i="10"/>
  <c r="BJ788" i="10"/>
  <c r="BJ789" i="10" s="1"/>
  <c r="BI482" i="10"/>
  <c r="BI483" i="10" s="1"/>
  <c r="BJ481" i="10"/>
  <c r="BJ480" i="10"/>
  <c r="BI783" i="10"/>
  <c r="BI777" i="10" s="1"/>
  <c r="BI695" i="10"/>
  <c r="BI689" i="10" s="1"/>
  <c r="BK478" i="10"/>
  <c r="BI743" i="10"/>
  <c r="BI737" i="10" s="1"/>
  <c r="BI823" i="10"/>
  <c r="BI817" i="10" s="1"/>
  <c r="BI815" i="10"/>
  <c r="BI809" i="10" s="1"/>
  <c r="BI807" i="10"/>
  <c r="BI775" i="10"/>
  <c r="BH753" i="10"/>
  <c r="BJ770" i="10"/>
  <c r="BJ794" i="10"/>
  <c r="BJ754" i="10"/>
  <c r="BJ738" i="10"/>
  <c r="BJ802" i="10"/>
  <c r="BJ818" i="10"/>
  <c r="BJ676" i="10"/>
  <c r="BJ677" i="10" s="1"/>
  <c r="BJ826" i="10"/>
  <c r="BJ778" i="10"/>
  <c r="BJ700" i="10"/>
  <c r="BJ701" i="10" s="1"/>
  <c r="BJ810" i="10"/>
  <c r="BJ684" i="10"/>
  <c r="BJ685" i="10" s="1"/>
  <c r="BJ708" i="10"/>
  <c r="BJ709" i="10" s="1"/>
  <c r="BJ732" i="10"/>
  <c r="BJ733" i="10" s="1"/>
  <c r="BJ764" i="10"/>
  <c r="BJ765" i="10" s="1"/>
  <c r="BJ804" i="10"/>
  <c r="BJ805" i="10" s="1"/>
  <c r="BJ812" i="10"/>
  <c r="BJ813" i="10" s="1"/>
  <c r="BJ796" i="10"/>
  <c r="BJ797" i="10" s="1"/>
  <c r="BJ692" i="10"/>
  <c r="BJ693" i="10" s="1"/>
  <c r="BJ716" i="10"/>
  <c r="BJ717" i="10" s="1"/>
  <c r="BJ724" i="10"/>
  <c r="BJ725" i="10" s="1"/>
  <c r="BJ668" i="10"/>
  <c r="BJ669" i="10" s="1"/>
  <c r="BJ820" i="10"/>
  <c r="BJ821" i="10" s="1"/>
  <c r="BJ772" i="10"/>
  <c r="BJ773" i="10" s="1"/>
  <c r="BJ740" i="10"/>
  <c r="BJ741" i="10" s="1"/>
  <c r="BJ748" i="10"/>
  <c r="BJ749" i="10" s="1"/>
  <c r="BJ780" i="10"/>
  <c r="BJ781" i="10" s="1"/>
  <c r="BJ756" i="10"/>
  <c r="BJ757" i="10" s="1"/>
  <c r="BJ828" i="10"/>
  <c r="BJ829" i="10" s="1"/>
  <c r="BI711" i="10"/>
  <c r="BI705" i="10" s="1"/>
  <c r="BI671" i="10"/>
  <c r="BJ666" i="10"/>
  <c r="BI632" i="10"/>
  <c r="BI633" i="10" s="1"/>
  <c r="BJ630" i="10" s="1"/>
  <c r="BK628" i="10"/>
  <c r="BJ631" i="10"/>
  <c r="BI602" i="10"/>
  <c r="BI603" i="10" s="1"/>
  <c r="BJ600" i="10" s="1"/>
  <c r="BJ601" i="10"/>
  <c r="BK568" i="10"/>
  <c r="BK598" i="10"/>
  <c r="BI572" i="10"/>
  <c r="BI573" i="10" s="1"/>
  <c r="BJ570" i="10" s="1"/>
  <c r="BJ571" i="10"/>
  <c r="BI512" i="10"/>
  <c r="BI513" i="10" s="1"/>
  <c r="BI542" i="10"/>
  <c r="BI543" i="10" s="1"/>
  <c r="BJ540" i="10" s="1"/>
  <c r="BJ541" i="10"/>
  <c r="BK508" i="10"/>
  <c r="BK538" i="10"/>
  <c r="BJ510" i="10"/>
  <c r="BJ511" i="10"/>
  <c r="BI452" i="10"/>
  <c r="BI453" i="10" s="1"/>
  <c r="BJ451" i="10"/>
  <c r="BJ450" i="10"/>
  <c r="BK418" i="10"/>
  <c r="BK448" i="10"/>
  <c r="BI422" i="10"/>
  <c r="BI423" i="10" s="1"/>
  <c r="BJ420" i="10" s="1"/>
  <c r="BJ421" i="10"/>
  <c r="BI703" i="10"/>
  <c r="BI697" i="10" s="1"/>
  <c r="BI735" i="10"/>
  <c r="BI729" i="10" s="1"/>
  <c r="BI719" i="10"/>
  <c r="BI713" i="10" s="1"/>
  <c r="BI679" i="10"/>
  <c r="BI727" i="10"/>
  <c r="BI721" i="10" s="1"/>
  <c r="BI767" i="10"/>
  <c r="BI761" i="10" s="1"/>
  <c r="BJ762" i="10"/>
  <c r="BJ746" i="10"/>
  <c r="BJ745" i="10" s="1"/>
  <c r="BJ730" i="10"/>
  <c r="BJ722" i="10"/>
  <c r="BJ714" i="10"/>
  <c r="BJ706" i="10"/>
  <c r="BJ698" i="10"/>
  <c r="BJ690" i="10"/>
  <c r="BJ682" i="10"/>
  <c r="BJ674" i="10"/>
  <c r="BI687" i="10"/>
  <c r="BI681" i="10" s="1"/>
  <c r="BI122" i="10"/>
  <c r="BI123" i="10" s="1"/>
  <c r="BI242" i="10"/>
  <c r="BI243" i="10" s="1"/>
  <c r="BI152" i="10"/>
  <c r="BI153" i="10" s="1"/>
  <c r="BI182" i="10"/>
  <c r="BI183" i="10" s="1"/>
  <c r="BI332" i="10"/>
  <c r="BI333" i="10" s="1"/>
  <c r="BI212" i="10"/>
  <c r="BI213" i="10" s="1"/>
  <c r="BJ391" i="10"/>
  <c r="BJ361" i="10"/>
  <c r="BJ330" i="10"/>
  <c r="BJ301" i="10"/>
  <c r="BJ331" i="10"/>
  <c r="BJ300" i="10"/>
  <c r="BJ270" i="10"/>
  <c r="BJ241" i="10"/>
  <c r="BJ240" i="10"/>
  <c r="BJ271" i="10"/>
  <c r="BJ181" i="10"/>
  <c r="BJ210" i="10"/>
  <c r="BJ211" i="10"/>
  <c r="BJ180" i="10"/>
  <c r="BI272" i="10"/>
  <c r="BI273" i="10" s="1"/>
  <c r="BI302" i="10"/>
  <c r="BI303" i="10" s="1"/>
  <c r="BK388" i="10"/>
  <c r="BK358" i="10"/>
  <c r="BK298" i="10"/>
  <c r="BK328" i="10"/>
  <c r="BK268" i="10"/>
  <c r="BK238" i="10"/>
  <c r="BK178" i="10"/>
  <c r="BK208" i="10"/>
  <c r="BH392" i="10"/>
  <c r="BH393" i="10" s="1"/>
  <c r="BI390" i="10" s="1"/>
  <c r="BI360" i="10"/>
  <c r="BG330" i="10"/>
  <c r="BG332" i="10" s="1"/>
  <c r="BG333" i="10" s="1"/>
  <c r="BH330" i="10" s="1"/>
  <c r="BH332" i="10" s="1"/>
  <c r="BH333" i="10" s="1"/>
  <c r="BJ150" i="10"/>
  <c r="BJ151" i="10"/>
  <c r="BK58" i="10"/>
  <c r="BK148" i="10"/>
  <c r="BI92" i="10"/>
  <c r="BI93" i="10" s="1"/>
  <c r="BJ61" i="10"/>
  <c r="BJ60" i="10"/>
  <c r="BI32" i="10"/>
  <c r="BI33" i="10" s="1"/>
  <c r="BI62" i="10"/>
  <c r="BI63" i="10" s="1"/>
  <c r="BJ42" i="10"/>
  <c r="BJ43" i="10" s="1"/>
  <c r="BK118" i="10"/>
  <c r="BK88" i="10"/>
  <c r="BK28" i="10"/>
  <c r="BJ120" i="10"/>
  <c r="BJ121" i="10"/>
  <c r="BJ91" i="10"/>
  <c r="BJ90" i="10"/>
  <c r="BJ31" i="10"/>
  <c r="BL21" i="10"/>
  <c r="BK10" i="10"/>
  <c r="BJ30" i="10"/>
  <c r="BJ847" i="10" l="1"/>
  <c r="BJ841" i="10" s="1"/>
  <c r="BK842" i="10"/>
  <c r="BK844" i="10"/>
  <c r="BK845" i="10" s="1"/>
  <c r="BH882" i="10"/>
  <c r="BH662" i="10" s="1"/>
  <c r="BG888" i="10"/>
  <c r="BB16" i="26"/>
  <c r="BB17" i="26" s="1"/>
  <c r="BB18" i="26" s="1"/>
  <c r="BI673" i="10"/>
  <c r="BI892" i="10"/>
  <c r="BI665" i="10"/>
  <c r="BI894" i="10"/>
  <c r="BH898" i="10"/>
  <c r="BI801" i="10"/>
  <c r="BI895" i="10"/>
  <c r="BI865" i="10"/>
  <c r="BI897" i="10"/>
  <c r="BJ751" i="10"/>
  <c r="BK937" i="10"/>
  <c r="BK938" i="10" s="1"/>
  <c r="BK939" i="10" s="1"/>
  <c r="BK947" i="10" s="1"/>
  <c r="BK926" i="10" s="1"/>
  <c r="BJ879" i="10"/>
  <c r="BJ873" i="10" s="1"/>
  <c r="BJ871" i="10"/>
  <c r="BJ855" i="10"/>
  <c r="BJ849" i="10" s="1"/>
  <c r="BK850" i="10"/>
  <c r="BK858" i="10"/>
  <c r="BK866" i="10"/>
  <c r="BK874" i="10"/>
  <c r="BK876" i="10"/>
  <c r="BK877" i="10" s="1"/>
  <c r="BK860" i="10"/>
  <c r="BK861" i="10" s="1"/>
  <c r="BK863" i="10" s="1"/>
  <c r="BK857" i="10" s="1"/>
  <c r="BK868" i="10"/>
  <c r="BK869" i="10" s="1"/>
  <c r="BK871" i="10" s="1"/>
  <c r="BK852" i="10"/>
  <c r="BK853" i="10" s="1"/>
  <c r="BJ863" i="10"/>
  <c r="BJ857" i="10" s="1"/>
  <c r="BJ831" i="10"/>
  <c r="BJ825" i="10" s="1"/>
  <c r="BK834" i="10"/>
  <c r="BK836" i="10"/>
  <c r="BK837" i="10" s="1"/>
  <c r="BJ839" i="10"/>
  <c r="BJ833" i="10" s="1"/>
  <c r="BJ743" i="10"/>
  <c r="BJ737" i="10" s="1"/>
  <c r="BJ775" i="10"/>
  <c r="BJ769" i="10" s="1"/>
  <c r="BJ783" i="10"/>
  <c r="BJ777" i="10" s="1"/>
  <c r="BJ482" i="10"/>
  <c r="BJ483" i="10" s="1"/>
  <c r="BK786" i="10"/>
  <c r="BK788" i="10"/>
  <c r="BK789" i="10" s="1"/>
  <c r="BJ791" i="10"/>
  <c r="BJ785" i="10" s="1"/>
  <c r="BL478" i="10"/>
  <c r="BK481" i="10"/>
  <c r="BK480" i="10"/>
  <c r="BJ799" i="10"/>
  <c r="BJ793" i="10" s="1"/>
  <c r="BJ759" i="10"/>
  <c r="BJ753" i="10" s="1"/>
  <c r="BJ823" i="10"/>
  <c r="BJ817" i="10" s="1"/>
  <c r="BJ815" i="10"/>
  <c r="BJ809" i="10" s="1"/>
  <c r="BI769" i="10"/>
  <c r="BJ807" i="10"/>
  <c r="BK794" i="10"/>
  <c r="BK754" i="10"/>
  <c r="BK738" i="10"/>
  <c r="BK770" i="10"/>
  <c r="BK818" i="10"/>
  <c r="BK802" i="10"/>
  <c r="BK676" i="10"/>
  <c r="BK677" i="10" s="1"/>
  <c r="BK826" i="10"/>
  <c r="BK778" i="10"/>
  <c r="BK684" i="10"/>
  <c r="BK685" i="10" s="1"/>
  <c r="BK810" i="10"/>
  <c r="BK700" i="10"/>
  <c r="BK701" i="10" s="1"/>
  <c r="BK708" i="10"/>
  <c r="BK709" i="10" s="1"/>
  <c r="BK732" i="10"/>
  <c r="BK733" i="10" s="1"/>
  <c r="BK764" i="10"/>
  <c r="BK765" i="10" s="1"/>
  <c r="BK804" i="10"/>
  <c r="BK805" i="10" s="1"/>
  <c r="BK812" i="10"/>
  <c r="BK813" i="10" s="1"/>
  <c r="BK716" i="10"/>
  <c r="BK717" i="10" s="1"/>
  <c r="BK668" i="10"/>
  <c r="BK669" i="10" s="1"/>
  <c r="BK828" i="10"/>
  <c r="BK829" i="10" s="1"/>
  <c r="BK772" i="10"/>
  <c r="BK773" i="10" s="1"/>
  <c r="BK820" i="10"/>
  <c r="BK821" i="10" s="1"/>
  <c r="BK740" i="10"/>
  <c r="BK741" i="10" s="1"/>
  <c r="BK796" i="10"/>
  <c r="BK797" i="10" s="1"/>
  <c r="BK780" i="10"/>
  <c r="BK781" i="10" s="1"/>
  <c r="BK756" i="10"/>
  <c r="BK757" i="10" s="1"/>
  <c r="BK759" i="10" s="1"/>
  <c r="BK753" i="10" s="1"/>
  <c r="BK748" i="10"/>
  <c r="BK749" i="10" s="1"/>
  <c r="BK724" i="10"/>
  <c r="BK725" i="10" s="1"/>
  <c r="BK692" i="10"/>
  <c r="BK693" i="10" s="1"/>
  <c r="BJ679" i="10"/>
  <c r="BK666" i="10"/>
  <c r="BJ671" i="10"/>
  <c r="BL628" i="10"/>
  <c r="BJ632" i="10"/>
  <c r="BJ633" i="10" s="1"/>
  <c r="BK630" i="10" s="1"/>
  <c r="BK631" i="10"/>
  <c r="BL568" i="10"/>
  <c r="BL598" i="10"/>
  <c r="BJ602" i="10"/>
  <c r="BJ603" i="10" s="1"/>
  <c r="BK600" i="10" s="1"/>
  <c r="BK601" i="10"/>
  <c r="BJ572" i="10"/>
  <c r="BJ573" i="10" s="1"/>
  <c r="BK571" i="10"/>
  <c r="BK570" i="10"/>
  <c r="BK541" i="10"/>
  <c r="BJ452" i="10"/>
  <c r="BJ453" i="10" s="1"/>
  <c r="BJ542" i="10"/>
  <c r="BJ543" i="10" s="1"/>
  <c r="BK540" i="10" s="1"/>
  <c r="BL508" i="10"/>
  <c r="BL538" i="10"/>
  <c r="BK510" i="10"/>
  <c r="BK511" i="10"/>
  <c r="BJ512" i="10"/>
  <c r="BJ513" i="10" s="1"/>
  <c r="BK450" i="10"/>
  <c r="BK451" i="10"/>
  <c r="BL418" i="10"/>
  <c r="BL448" i="10"/>
  <c r="BJ422" i="10"/>
  <c r="BJ423" i="10" s="1"/>
  <c r="BK420" i="10" s="1"/>
  <c r="BK421" i="10"/>
  <c r="BJ767" i="10"/>
  <c r="BJ761" i="10" s="1"/>
  <c r="BJ727" i="10"/>
  <c r="BJ721" i="10" s="1"/>
  <c r="BJ695" i="10"/>
  <c r="BJ689" i="10" s="1"/>
  <c r="BJ687" i="10"/>
  <c r="BJ681" i="10" s="1"/>
  <c r="BJ703" i="10"/>
  <c r="BJ697" i="10" s="1"/>
  <c r="BJ735" i="10"/>
  <c r="BJ729" i="10" s="1"/>
  <c r="BJ711" i="10"/>
  <c r="BJ705" i="10" s="1"/>
  <c r="BK762" i="10"/>
  <c r="BK730" i="10"/>
  <c r="BK722" i="10"/>
  <c r="BK746" i="10"/>
  <c r="BK745" i="10" s="1"/>
  <c r="BK714" i="10"/>
  <c r="BK706" i="10"/>
  <c r="BK698" i="10"/>
  <c r="BK690" i="10"/>
  <c r="BK682" i="10"/>
  <c r="BK674" i="10"/>
  <c r="BJ719" i="10"/>
  <c r="BJ713" i="10" s="1"/>
  <c r="BJ152" i="10"/>
  <c r="BJ153" i="10" s="1"/>
  <c r="BJ332" i="10"/>
  <c r="BJ333" i="10" s="1"/>
  <c r="BJ272" i="10"/>
  <c r="BJ273" i="10" s="1"/>
  <c r="BJ242" i="10"/>
  <c r="BJ243" i="10" s="1"/>
  <c r="BJ302" i="10"/>
  <c r="BJ303" i="10" s="1"/>
  <c r="BK391" i="10"/>
  <c r="BJ182" i="10"/>
  <c r="BJ183" i="10" s="1"/>
  <c r="BK361" i="10"/>
  <c r="BK300" i="10"/>
  <c r="BK330" i="10"/>
  <c r="BK301" i="10"/>
  <c r="BK331" i="10"/>
  <c r="BK270" i="10"/>
  <c r="BK241" i="10"/>
  <c r="BK240" i="10"/>
  <c r="BK271" i="10"/>
  <c r="BK210" i="10"/>
  <c r="BK211" i="10"/>
  <c r="BK180" i="10"/>
  <c r="BK181" i="10"/>
  <c r="BL358" i="10"/>
  <c r="BL388" i="10"/>
  <c r="BL328" i="10"/>
  <c r="BL298" i="10"/>
  <c r="BL268" i="10"/>
  <c r="BL238" i="10"/>
  <c r="BL178" i="10"/>
  <c r="BL208" i="10"/>
  <c r="BJ212" i="10"/>
  <c r="BJ213" i="10" s="1"/>
  <c r="BI392" i="10"/>
  <c r="BI393" i="10" s="1"/>
  <c r="BJ390" i="10" s="1"/>
  <c r="BI362" i="10"/>
  <c r="BI363" i="10" s="1"/>
  <c r="BL58" i="10"/>
  <c r="BL148" i="10"/>
  <c r="BJ32" i="10"/>
  <c r="BJ33" i="10" s="1"/>
  <c r="BK151" i="10"/>
  <c r="BK150" i="10"/>
  <c r="BJ92" i="10"/>
  <c r="BJ93" i="10" s="1"/>
  <c r="BJ62" i="10"/>
  <c r="BJ63" i="10" s="1"/>
  <c r="BK60" i="10"/>
  <c r="BK61" i="10"/>
  <c r="BJ122" i="10"/>
  <c r="BJ123" i="10" s="1"/>
  <c r="BK42" i="10"/>
  <c r="BK43" i="10" s="1"/>
  <c r="BK120" i="10"/>
  <c r="BK121" i="10"/>
  <c r="BK91" i="10"/>
  <c r="BK90" i="10"/>
  <c r="BL118" i="10"/>
  <c r="BL88" i="10"/>
  <c r="BL28" i="10"/>
  <c r="BK31" i="10"/>
  <c r="BK30" i="10"/>
  <c r="BL10" i="10"/>
  <c r="BM21" i="10"/>
  <c r="BH888" i="10" l="1"/>
  <c r="BK847" i="10"/>
  <c r="BK841" i="10" s="1"/>
  <c r="BL842" i="10"/>
  <c r="BL844" i="10"/>
  <c r="BL845" i="10" s="1"/>
  <c r="BI882" i="10"/>
  <c r="BC16" i="26"/>
  <c r="BC17" i="26" s="1"/>
  <c r="BC18" i="26" s="1"/>
  <c r="BJ665" i="10"/>
  <c r="BJ894" i="10"/>
  <c r="BJ801" i="10"/>
  <c r="BJ895" i="10"/>
  <c r="BI898" i="10"/>
  <c r="BJ673" i="10"/>
  <c r="BJ892" i="10"/>
  <c r="BK865" i="10"/>
  <c r="BJ865" i="10"/>
  <c r="BJ897" i="10"/>
  <c r="BK751" i="10"/>
  <c r="BL937" i="10"/>
  <c r="BL938" i="10" s="1"/>
  <c r="BL939" i="10" s="1"/>
  <c r="BL947" i="10" s="1"/>
  <c r="BL926" i="10" s="1"/>
  <c r="BK879" i="10"/>
  <c r="BK873" i="10" s="1"/>
  <c r="BK855" i="10"/>
  <c r="BK849" i="10" s="1"/>
  <c r="BL850" i="10"/>
  <c r="BL858" i="10"/>
  <c r="BL866" i="10"/>
  <c r="BL874" i="10"/>
  <c r="BL876" i="10"/>
  <c r="BL877" i="10" s="1"/>
  <c r="BL852" i="10"/>
  <c r="BL853" i="10" s="1"/>
  <c r="BL860" i="10"/>
  <c r="BL861" i="10" s="1"/>
  <c r="BL868" i="10"/>
  <c r="BL869" i="10" s="1"/>
  <c r="BD16" i="26"/>
  <c r="BD17" i="26" s="1"/>
  <c r="BD18" i="26" s="1"/>
  <c r="BK783" i="10"/>
  <c r="BK777" i="10" s="1"/>
  <c r="BL834" i="10"/>
  <c r="BL836" i="10"/>
  <c r="BL837" i="10" s="1"/>
  <c r="BK839" i="10"/>
  <c r="BK833" i="10" s="1"/>
  <c r="BK799" i="10"/>
  <c r="BK793" i="10" s="1"/>
  <c r="BK775" i="10"/>
  <c r="BK769" i="10" s="1"/>
  <c r="BK831" i="10"/>
  <c r="BK825" i="10" s="1"/>
  <c r="BK743" i="10"/>
  <c r="BK737" i="10" s="1"/>
  <c r="BL786" i="10"/>
  <c r="BL788" i="10"/>
  <c r="BL789" i="10" s="1"/>
  <c r="BK791" i="10"/>
  <c r="BK785" i="10" s="1"/>
  <c r="BK482" i="10"/>
  <c r="BK483" i="10" s="1"/>
  <c r="BM478" i="10"/>
  <c r="BL481" i="10"/>
  <c r="BL480" i="10"/>
  <c r="BK823" i="10"/>
  <c r="BK817" i="10" s="1"/>
  <c r="BL770" i="10"/>
  <c r="BL794" i="10"/>
  <c r="BL754" i="10"/>
  <c r="BL738" i="10"/>
  <c r="BL818" i="10"/>
  <c r="BL802" i="10"/>
  <c r="BL676" i="10"/>
  <c r="BL677" i="10" s="1"/>
  <c r="BL826" i="10"/>
  <c r="BL778" i="10"/>
  <c r="BL684" i="10"/>
  <c r="BL685" i="10" s="1"/>
  <c r="BL810" i="10"/>
  <c r="BL700" i="10"/>
  <c r="BL701" i="10" s="1"/>
  <c r="BL708" i="10"/>
  <c r="BL709" i="10" s="1"/>
  <c r="BL732" i="10"/>
  <c r="BL733" i="10" s="1"/>
  <c r="BL764" i="10"/>
  <c r="BL765" i="10" s="1"/>
  <c r="BL804" i="10"/>
  <c r="BL805" i="10" s="1"/>
  <c r="BL812" i="10"/>
  <c r="BL813" i="10" s="1"/>
  <c r="BL692" i="10"/>
  <c r="BL693" i="10" s="1"/>
  <c r="BL796" i="10"/>
  <c r="BL797" i="10" s="1"/>
  <c r="BL740" i="10"/>
  <c r="BL741" i="10" s="1"/>
  <c r="BL772" i="10"/>
  <c r="BL773" i="10" s="1"/>
  <c r="BL820" i="10"/>
  <c r="BL821" i="10" s="1"/>
  <c r="BL668" i="10"/>
  <c r="BL669" i="10" s="1"/>
  <c r="BL780" i="10"/>
  <c r="BL781" i="10" s="1"/>
  <c r="BL756" i="10"/>
  <c r="BL757" i="10" s="1"/>
  <c r="BL748" i="10"/>
  <c r="BL749" i="10" s="1"/>
  <c r="BL716" i="10"/>
  <c r="BL717" i="10" s="1"/>
  <c r="BL724" i="10"/>
  <c r="BL725" i="10" s="1"/>
  <c r="BL828" i="10"/>
  <c r="BL829" i="10" s="1"/>
  <c r="BK815" i="10"/>
  <c r="BK809" i="10" s="1"/>
  <c r="BK807" i="10"/>
  <c r="BK679" i="10"/>
  <c r="BK767" i="10"/>
  <c r="BK761" i="10" s="1"/>
  <c r="BL666" i="10"/>
  <c r="BK671" i="10"/>
  <c r="BM628" i="10"/>
  <c r="BK632" i="10"/>
  <c r="BK633" i="10" s="1"/>
  <c r="BL630" i="10" s="1"/>
  <c r="BL642" i="10"/>
  <c r="BL643" i="10" s="1"/>
  <c r="BL631" i="10"/>
  <c r="BK572" i="10"/>
  <c r="BK573" i="10" s="1"/>
  <c r="BL601" i="10"/>
  <c r="BK602" i="10"/>
  <c r="BK603" i="10" s="1"/>
  <c r="BL600" i="10" s="1"/>
  <c r="BM568" i="10"/>
  <c r="BM598" i="10"/>
  <c r="BL570" i="10"/>
  <c r="BL571" i="10"/>
  <c r="BK542" i="10"/>
  <c r="BK543" i="10" s="1"/>
  <c r="BL540" i="10" s="1"/>
  <c r="BK452" i="10"/>
  <c r="BK453" i="10" s="1"/>
  <c r="BK512" i="10"/>
  <c r="BK513" i="10" s="1"/>
  <c r="BM508" i="10"/>
  <c r="BM538" i="10"/>
  <c r="BL541" i="10"/>
  <c r="BL511" i="10"/>
  <c r="BL510" i="10"/>
  <c r="BM418" i="10"/>
  <c r="BM448" i="10"/>
  <c r="BL451" i="10"/>
  <c r="BL450" i="10"/>
  <c r="BL421" i="10"/>
  <c r="BK422" i="10"/>
  <c r="BK423" i="10" s="1"/>
  <c r="BL420" i="10" s="1"/>
  <c r="BK719" i="10"/>
  <c r="BK713" i="10" s="1"/>
  <c r="BK687" i="10"/>
  <c r="BK681" i="10" s="1"/>
  <c r="BK695" i="10"/>
  <c r="BK689" i="10" s="1"/>
  <c r="BK735" i="10"/>
  <c r="BK729" i="10" s="1"/>
  <c r="BK711" i="10"/>
  <c r="BK705" i="10" s="1"/>
  <c r="BK703" i="10"/>
  <c r="BK697" i="10" s="1"/>
  <c r="BL762" i="10"/>
  <c r="BL730" i="10"/>
  <c r="BL722" i="10"/>
  <c r="BL746" i="10"/>
  <c r="BL745" i="10" s="1"/>
  <c r="BL714" i="10"/>
  <c r="BL706" i="10"/>
  <c r="BL698" i="10"/>
  <c r="BL690" i="10"/>
  <c r="BL682" i="10"/>
  <c r="BL674" i="10"/>
  <c r="BK727" i="10"/>
  <c r="BK721" i="10" s="1"/>
  <c r="BK302" i="10"/>
  <c r="BK303" i="10" s="1"/>
  <c r="BK182" i="10"/>
  <c r="BK183" i="10" s="1"/>
  <c r="BK272" i="10"/>
  <c r="BK273" i="10" s="1"/>
  <c r="BK332" i="10"/>
  <c r="BK333" i="10" s="1"/>
  <c r="BK212" i="10"/>
  <c r="BK213" i="10" s="1"/>
  <c r="BM388" i="10"/>
  <c r="BM358" i="10"/>
  <c r="BM298" i="10"/>
  <c r="BM328" i="10"/>
  <c r="BM268" i="10"/>
  <c r="BM238" i="10"/>
  <c r="BM208" i="10"/>
  <c r="BM178" i="10"/>
  <c r="BK242" i="10"/>
  <c r="BK243" i="10" s="1"/>
  <c r="BL361" i="10"/>
  <c r="BL330" i="10"/>
  <c r="BL301" i="10"/>
  <c r="BL331" i="10"/>
  <c r="BL300" i="10"/>
  <c r="BL271" i="10"/>
  <c r="BL270" i="10"/>
  <c r="BL241" i="10"/>
  <c r="BL240" i="10"/>
  <c r="BL211" i="10"/>
  <c r="BL180" i="10"/>
  <c r="BL181" i="10"/>
  <c r="BL210" i="10"/>
  <c r="BL391" i="10"/>
  <c r="BJ392" i="10"/>
  <c r="BJ393" i="10" s="1"/>
  <c r="BK390" i="10" s="1"/>
  <c r="BJ360" i="10"/>
  <c r="BM58" i="10"/>
  <c r="BM148" i="10"/>
  <c r="BL151" i="10"/>
  <c r="BL150" i="10"/>
  <c r="BK152" i="10"/>
  <c r="BK153" i="10" s="1"/>
  <c r="BK92" i="10"/>
  <c r="BK93" i="10" s="1"/>
  <c r="BK32" i="10"/>
  <c r="BK33" i="10" s="1"/>
  <c r="BK62" i="10"/>
  <c r="BK63" i="10" s="1"/>
  <c r="BL60" i="10"/>
  <c r="BL61" i="10"/>
  <c r="BK122" i="10"/>
  <c r="BK123" i="10" s="1"/>
  <c r="BL42" i="10"/>
  <c r="BL43" i="10" s="1"/>
  <c r="BM28" i="10"/>
  <c r="BM118" i="10"/>
  <c r="BM88" i="10"/>
  <c r="BL121" i="10"/>
  <c r="BL91" i="10"/>
  <c r="BL120" i="10"/>
  <c r="BL90" i="10"/>
  <c r="BL31" i="10"/>
  <c r="BN21" i="10"/>
  <c r="BL30" i="10"/>
  <c r="BM10" i="10"/>
  <c r="BL847" i="10" l="1"/>
  <c r="BL841" i="10" s="1"/>
  <c r="BM842" i="10"/>
  <c r="BM844" i="10"/>
  <c r="BM845" i="10" s="1"/>
  <c r="BJ882" i="10"/>
  <c r="BE16" i="26" s="1"/>
  <c r="BE17" i="26" s="1"/>
  <c r="BE18" i="26" s="1"/>
  <c r="BJ898" i="10"/>
  <c r="BK673" i="10"/>
  <c r="BK892" i="10"/>
  <c r="BK897" i="10"/>
  <c r="BK665" i="10"/>
  <c r="BK894" i="10"/>
  <c r="BK801" i="10"/>
  <c r="BK895" i="10"/>
  <c r="BL751" i="10"/>
  <c r="BM937" i="10"/>
  <c r="BM938" i="10" s="1"/>
  <c r="BM939" i="10" s="1"/>
  <c r="BM947" i="10" s="1"/>
  <c r="BM926" i="10" s="1"/>
  <c r="BI888" i="10"/>
  <c r="BI662" i="10"/>
  <c r="BL871" i="10"/>
  <c r="BL855" i="10"/>
  <c r="BL849" i="10" s="1"/>
  <c r="BL879" i="10"/>
  <c r="BL873" i="10" s="1"/>
  <c r="BL863" i="10"/>
  <c r="BL857" i="10" s="1"/>
  <c r="BM850" i="10"/>
  <c r="BM858" i="10"/>
  <c r="BM866" i="10"/>
  <c r="BM874" i="10"/>
  <c r="BM860" i="10"/>
  <c r="BM861" i="10" s="1"/>
  <c r="BM852" i="10"/>
  <c r="BM853" i="10" s="1"/>
  <c r="BM876" i="10"/>
  <c r="BM877" i="10" s="1"/>
  <c r="BM868" i="10"/>
  <c r="BM869" i="10" s="1"/>
  <c r="BL831" i="10"/>
  <c r="BL825" i="10" s="1"/>
  <c r="BM834" i="10"/>
  <c r="BM836" i="10"/>
  <c r="BM837" i="10" s="1"/>
  <c r="BL839" i="10"/>
  <c r="BL833" i="10" s="1"/>
  <c r="BL775" i="10"/>
  <c r="BL769" i="10" s="1"/>
  <c r="BL799" i="10"/>
  <c r="BL793" i="10" s="1"/>
  <c r="BL783" i="10"/>
  <c r="BL777" i="10" s="1"/>
  <c r="BL482" i="10"/>
  <c r="BL483" i="10" s="1"/>
  <c r="BM786" i="10"/>
  <c r="BM788" i="10"/>
  <c r="BM789" i="10" s="1"/>
  <c r="BL791" i="10"/>
  <c r="BL785" i="10" s="1"/>
  <c r="BN478" i="10"/>
  <c r="BM481" i="10"/>
  <c r="BM480" i="10"/>
  <c r="BL759" i="10"/>
  <c r="BL753" i="10" s="1"/>
  <c r="BL743" i="10"/>
  <c r="BL737" i="10" s="1"/>
  <c r="BL823" i="10"/>
  <c r="BL817" i="10" s="1"/>
  <c r="BL815" i="10"/>
  <c r="BL809" i="10" s="1"/>
  <c r="BL807" i="10"/>
  <c r="BM754" i="10"/>
  <c r="BM770" i="10"/>
  <c r="BM794" i="10"/>
  <c r="BM738" i="10"/>
  <c r="BM802" i="10"/>
  <c r="BM818" i="10"/>
  <c r="BM676" i="10"/>
  <c r="BM677" i="10" s="1"/>
  <c r="BM826" i="10"/>
  <c r="BM778" i="10"/>
  <c r="BM810" i="10"/>
  <c r="BM700" i="10"/>
  <c r="BM701" i="10" s="1"/>
  <c r="BM684" i="10"/>
  <c r="BM685" i="10" s="1"/>
  <c r="BM708" i="10"/>
  <c r="BM709" i="10" s="1"/>
  <c r="BM732" i="10"/>
  <c r="BM733" i="10" s="1"/>
  <c r="BM764" i="10"/>
  <c r="BM765" i="10" s="1"/>
  <c r="BM804" i="10"/>
  <c r="BM805" i="10" s="1"/>
  <c r="BM812" i="10"/>
  <c r="BM813" i="10" s="1"/>
  <c r="BM692" i="10"/>
  <c r="BM693" i="10" s="1"/>
  <c r="BM820" i="10"/>
  <c r="BM821" i="10" s="1"/>
  <c r="BM724" i="10"/>
  <c r="BM725" i="10" s="1"/>
  <c r="BM668" i="10"/>
  <c r="BM669" i="10" s="1"/>
  <c r="BM828" i="10"/>
  <c r="BM829" i="10" s="1"/>
  <c r="BM796" i="10"/>
  <c r="BM797" i="10" s="1"/>
  <c r="BM748" i="10"/>
  <c r="BM749" i="10" s="1"/>
  <c r="BM780" i="10"/>
  <c r="BM781" i="10" s="1"/>
  <c r="BM772" i="10"/>
  <c r="BM773" i="10" s="1"/>
  <c r="BM716" i="10"/>
  <c r="BM717" i="10" s="1"/>
  <c r="BM740" i="10"/>
  <c r="BM741" i="10" s="1"/>
  <c r="BM756" i="10"/>
  <c r="BM757" i="10" s="1"/>
  <c r="BM666" i="10"/>
  <c r="BL671" i="10"/>
  <c r="BN628" i="10"/>
  <c r="BL572" i="10"/>
  <c r="BL573" i="10" s="1"/>
  <c r="BL632" i="10"/>
  <c r="BL633" i="10" s="1"/>
  <c r="BM630" i="10" s="1"/>
  <c r="BM642" i="10"/>
  <c r="BM643" i="10" s="1"/>
  <c r="BM631" i="10"/>
  <c r="BL602" i="10"/>
  <c r="BL603" i="10" s="1"/>
  <c r="BM600" i="10" s="1"/>
  <c r="BM601" i="10"/>
  <c r="BN568" i="10"/>
  <c r="BN598" i="10"/>
  <c r="BM570" i="10"/>
  <c r="BM571" i="10"/>
  <c r="BL512" i="10"/>
  <c r="BL513" i="10" s="1"/>
  <c r="BL542" i="10"/>
  <c r="BL543" i="10" s="1"/>
  <c r="BM540" i="10" s="1"/>
  <c r="BM541" i="10"/>
  <c r="BN508" i="10"/>
  <c r="BN538" i="10"/>
  <c r="BL452" i="10"/>
  <c r="BL453" i="10" s="1"/>
  <c r="BM511" i="10"/>
  <c r="BM510" i="10"/>
  <c r="BM451" i="10"/>
  <c r="BM450" i="10"/>
  <c r="BN418" i="10"/>
  <c r="BN448" i="10"/>
  <c r="BL422" i="10"/>
  <c r="BL423" i="10" s="1"/>
  <c r="BM420" i="10" s="1"/>
  <c r="BM421" i="10"/>
  <c r="BL695" i="10"/>
  <c r="BL689" i="10" s="1"/>
  <c r="BL711" i="10"/>
  <c r="BL705" i="10" s="1"/>
  <c r="BL719" i="10"/>
  <c r="BL713" i="10" s="1"/>
  <c r="BL767" i="10"/>
  <c r="BL761" i="10" s="1"/>
  <c r="BM762" i="10"/>
  <c r="BM746" i="10"/>
  <c r="BM745" i="10" s="1"/>
  <c r="BM730" i="10"/>
  <c r="BM714" i="10"/>
  <c r="BM706" i="10"/>
  <c r="BM698" i="10"/>
  <c r="BM690" i="10"/>
  <c r="BM682" i="10"/>
  <c r="BM674" i="10"/>
  <c r="BM722" i="10"/>
  <c r="BL687" i="10"/>
  <c r="BL681" i="10" s="1"/>
  <c r="BL727" i="10"/>
  <c r="BL721" i="10" s="1"/>
  <c r="BL735" i="10"/>
  <c r="BL729" i="10" s="1"/>
  <c r="BL679" i="10"/>
  <c r="BL703" i="10"/>
  <c r="BL697" i="10" s="1"/>
  <c r="BL332" i="10"/>
  <c r="BL333" i="10" s="1"/>
  <c r="BL182" i="10"/>
  <c r="BL183" i="10" s="1"/>
  <c r="BL242" i="10"/>
  <c r="BL243" i="10" s="1"/>
  <c r="BL302" i="10"/>
  <c r="BL303" i="10" s="1"/>
  <c r="BL212" i="10"/>
  <c r="BL213" i="10" s="1"/>
  <c r="BM361" i="10"/>
  <c r="BM331" i="10"/>
  <c r="BM300" i="10"/>
  <c r="BM330" i="10"/>
  <c r="BM301" i="10"/>
  <c r="BM270" i="10"/>
  <c r="BM241" i="10"/>
  <c r="BM240" i="10"/>
  <c r="BM271" i="10"/>
  <c r="BM181" i="10"/>
  <c r="BM210" i="10"/>
  <c r="BM211" i="10"/>
  <c r="BM180" i="10"/>
  <c r="BL152" i="10"/>
  <c r="BL153" i="10" s="1"/>
  <c r="BN388" i="10"/>
  <c r="BN358" i="10"/>
  <c r="BN328" i="10"/>
  <c r="BN298" i="10"/>
  <c r="BN268" i="10"/>
  <c r="BN238" i="10"/>
  <c r="BN208" i="10"/>
  <c r="BN178" i="10"/>
  <c r="BM391" i="10"/>
  <c r="BL272" i="10"/>
  <c r="BL273" i="10" s="1"/>
  <c r="BK392" i="10"/>
  <c r="BK393" i="10" s="1"/>
  <c r="BL390" i="10" s="1"/>
  <c r="BJ362" i="10"/>
  <c r="BJ363" i="10" s="1"/>
  <c r="BN58" i="10"/>
  <c r="BN148" i="10"/>
  <c r="BM151" i="10"/>
  <c r="BM150" i="10"/>
  <c r="BM60" i="10"/>
  <c r="BM61" i="10"/>
  <c r="BL32" i="10"/>
  <c r="BL33" i="10" s="1"/>
  <c r="BL122" i="10"/>
  <c r="BL123" i="10" s="1"/>
  <c r="BL62" i="10"/>
  <c r="BL63" i="10" s="1"/>
  <c r="BL92" i="10"/>
  <c r="BL93" i="10" s="1"/>
  <c r="BM42" i="10"/>
  <c r="BM43" i="10" s="1"/>
  <c r="BM120" i="10"/>
  <c r="BM121" i="10"/>
  <c r="BM91" i="10"/>
  <c r="BM90" i="10"/>
  <c r="BN118" i="10"/>
  <c r="BN88" i="10"/>
  <c r="BN28" i="10"/>
  <c r="BM31" i="10"/>
  <c r="BM30" i="10"/>
  <c r="BN10" i="10"/>
  <c r="BO21" i="10"/>
  <c r="BK882" i="10" l="1"/>
  <c r="BF16" i="26" s="1"/>
  <c r="BF17" i="26" s="1"/>
  <c r="BF18" i="26" s="1"/>
  <c r="BM847" i="10"/>
  <c r="BM841" i="10" s="1"/>
  <c r="BN842" i="10"/>
  <c r="BN844" i="10"/>
  <c r="BN845" i="10" s="1"/>
  <c r="BJ662" i="10"/>
  <c r="BJ888" i="10"/>
  <c r="BL801" i="10"/>
  <c r="BL895" i="10"/>
  <c r="BK898" i="10"/>
  <c r="BL665" i="10"/>
  <c r="BL894" i="10"/>
  <c r="BL673" i="10"/>
  <c r="BL892" i="10"/>
  <c r="BL865" i="10"/>
  <c r="BL897" i="10"/>
  <c r="BM751" i="10"/>
  <c r="BN937" i="10"/>
  <c r="BN938" i="10" s="1"/>
  <c r="BN939" i="10" s="1"/>
  <c r="BN947" i="10" s="1"/>
  <c r="BN926" i="10" s="1"/>
  <c r="BM863" i="10"/>
  <c r="BM857" i="10" s="1"/>
  <c r="BM855" i="10"/>
  <c r="BM849" i="10" s="1"/>
  <c r="BM871" i="10"/>
  <c r="BM879" i="10"/>
  <c r="BM873" i="10" s="1"/>
  <c r="BN850" i="10"/>
  <c r="BN858" i="10"/>
  <c r="BN866" i="10"/>
  <c r="BN874" i="10"/>
  <c r="BN860" i="10"/>
  <c r="BN861" i="10" s="1"/>
  <c r="BN868" i="10"/>
  <c r="BN869" i="10" s="1"/>
  <c r="BN876" i="10"/>
  <c r="BN877" i="10" s="1"/>
  <c r="BN852" i="10"/>
  <c r="BN853" i="10" s="1"/>
  <c r="BM743" i="10"/>
  <c r="BM737" i="10" s="1"/>
  <c r="BN834" i="10"/>
  <c r="BN836" i="10"/>
  <c r="BN837" i="10" s="1"/>
  <c r="BM839" i="10"/>
  <c r="BM833" i="10" s="1"/>
  <c r="BM759" i="10"/>
  <c r="BM753" i="10" s="1"/>
  <c r="BM775" i="10"/>
  <c r="BM769" i="10" s="1"/>
  <c r="BM711" i="10"/>
  <c r="BM705" i="10" s="1"/>
  <c r="BM703" i="10"/>
  <c r="BM697" i="10" s="1"/>
  <c r="BM823" i="10"/>
  <c r="BM817" i="10" s="1"/>
  <c r="BM783" i="10"/>
  <c r="BM777" i="10" s="1"/>
  <c r="BN786" i="10"/>
  <c r="BN788" i="10"/>
  <c r="BN789" i="10" s="1"/>
  <c r="BM791" i="10"/>
  <c r="BM785" i="10" s="1"/>
  <c r="BM482" i="10"/>
  <c r="BM483" i="10" s="1"/>
  <c r="BN481" i="10"/>
  <c r="BN480" i="10"/>
  <c r="BO478" i="10"/>
  <c r="BM695" i="10"/>
  <c r="BM689" i="10" s="1"/>
  <c r="BM831" i="10"/>
  <c r="BM825" i="10" s="1"/>
  <c r="BM799" i="10"/>
  <c r="BM793" i="10" s="1"/>
  <c r="BM815" i="10"/>
  <c r="BM809" i="10" s="1"/>
  <c r="BM807" i="10"/>
  <c r="BN754" i="10"/>
  <c r="BN770" i="10"/>
  <c r="BN794" i="10"/>
  <c r="BN738" i="10"/>
  <c r="BN802" i="10"/>
  <c r="BN818" i="10"/>
  <c r="BN676" i="10"/>
  <c r="BN677" i="10" s="1"/>
  <c r="BN826" i="10"/>
  <c r="BN778" i="10"/>
  <c r="BN684" i="10"/>
  <c r="BN685" i="10" s="1"/>
  <c r="BN700" i="10"/>
  <c r="BN701" i="10" s="1"/>
  <c r="BN810" i="10"/>
  <c r="BN708" i="10"/>
  <c r="BN709" i="10" s="1"/>
  <c r="BN732" i="10"/>
  <c r="BN733" i="10" s="1"/>
  <c r="BN764" i="10"/>
  <c r="BN765" i="10" s="1"/>
  <c r="BN804" i="10"/>
  <c r="BN805" i="10" s="1"/>
  <c r="BN812" i="10"/>
  <c r="BN813" i="10" s="1"/>
  <c r="BN756" i="10"/>
  <c r="BN757" i="10" s="1"/>
  <c r="BN748" i="10"/>
  <c r="BN749" i="10" s="1"/>
  <c r="BN740" i="10"/>
  <c r="BN741" i="10" s="1"/>
  <c r="BN692" i="10"/>
  <c r="BN693" i="10" s="1"/>
  <c r="BN828" i="10"/>
  <c r="BN829" i="10" s="1"/>
  <c r="BN668" i="10"/>
  <c r="BN669" i="10" s="1"/>
  <c r="BN724" i="10"/>
  <c r="BN725" i="10" s="1"/>
  <c r="BN796" i="10"/>
  <c r="BN797" i="10" s="1"/>
  <c r="BN780" i="10"/>
  <c r="BN781" i="10" s="1"/>
  <c r="BN772" i="10"/>
  <c r="BN773" i="10" s="1"/>
  <c r="BN820" i="10"/>
  <c r="BN821" i="10" s="1"/>
  <c r="BN716" i="10"/>
  <c r="BN717" i="10" s="1"/>
  <c r="BM719" i="10"/>
  <c r="BM713" i="10" s="1"/>
  <c r="BN666" i="10"/>
  <c r="BM671" i="10"/>
  <c r="BO628" i="10"/>
  <c r="BM632" i="10"/>
  <c r="BM633" i="10" s="1"/>
  <c r="BN630" i="10" s="1"/>
  <c r="BN642" i="10"/>
  <c r="BN643" i="10" s="1"/>
  <c r="BN631" i="10"/>
  <c r="BO568" i="10"/>
  <c r="BO598" i="10"/>
  <c r="BN601" i="10"/>
  <c r="BN600" i="10"/>
  <c r="BM572" i="10"/>
  <c r="BM573" i="10" s="1"/>
  <c r="BM602" i="10"/>
  <c r="BM603" i="10" s="1"/>
  <c r="BN571" i="10"/>
  <c r="BN570" i="10"/>
  <c r="BM542" i="10"/>
  <c r="BM543" i="10" s="1"/>
  <c r="BO508" i="10"/>
  <c r="BO538" i="10"/>
  <c r="BN541" i="10"/>
  <c r="BN540" i="10"/>
  <c r="BM512" i="10"/>
  <c r="BM513" i="10" s="1"/>
  <c r="BN510" i="10"/>
  <c r="BN511" i="10"/>
  <c r="BM727" i="10"/>
  <c r="BM721" i="10" s="1"/>
  <c r="BM422" i="10"/>
  <c r="BM423" i="10" s="1"/>
  <c r="BO418" i="10"/>
  <c r="BO448" i="10"/>
  <c r="BN451" i="10"/>
  <c r="BN450" i="10"/>
  <c r="BM452" i="10"/>
  <c r="BM453" i="10" s="1"/>
  <c r="BN421" i="10"/>
  <c r="BN420" i="10"/>
  <c r="BM735" i="10"/>
  <c r="BM729" i="10" s="1"/>
  <c r="BM679" i="10"/>
  <c r="BM687" i="10"/>
  <c r="BM681" i="10" s="1"/>
  <c r="BN762" i="10"/>
  <c r="BN746" i="10"/>
  <c r="BN745" i="10" s="1"/>
  <c r="BN730" i="10"/>
  <c r="BN722" i="10"/>
  <c r="BN714" i="10"/>
  <c r="BN706" i="10"/>
  <c r="BN698" i="10"/>
  <c r="BN690" i="10"/>
  <c r="BN682" i="10"/>
  <c r="BN674" i="10"/>
  <c r="BM767" i="10"/>
  <c r="BM761" i="10" s="1"/>
  <c r="BM272" i="10"/>
  <c r="BM273" i="10" s="1"/>
  <c r="BM302" i="10"/>
  <c r="BM303" i="10" s="1"/>
  <c r="BM242" i="10"/>
  <c r="BM243" i="10" s="1"/>
  <c r="BM332" i="10"/>
  <c r="BM333" i="10" s="1"/>
  <c r="BM152" i="10"/>
  <c r="BM153" i="10" s="1"/>
  <c r="BO388" i="10"/>
  <c r="BO298" i="10"/>
  <c r="BO358" i="10"/>
  <c r="BO328" i="10"/>
  <c r="BO268" i="10"/>
  <c r="BO238" i="10"/>
  <c r="BO178" i="10"/>
  <c r="BO208" i="10"/>
  <c r="BM212" i="10"/>
  <c r="BM213" i="10" s="1"/>
  <c r="BN361" i="10"/>
  <c r="BN391" i="10"/>
  <c r="BN360" i="10"/>
  <c r="BN300" i="10"/>
  <c r="BN330" i="10"/>
  <c r="BN301" i="10"/>
  <c r="BN331" i="10"/>
  <c r="BN270" i="10"/>
  <c r="BN241" i="10"/>
  <c r="BN240" i="10"/>
  <c r="BN271" i="10"/>
  <c r="BN181" i="10"/>
  <c r="BN210" i="10"/>
  <c r="BN211" i="10"/>
  <c r="BN180" i="10"/>
  <c r="BM182" i="10"/>
  <c r="BM183" i="10" s="1"/>
  <c r="BL392" i="10"/>
  <c r="BL393" i="10" s="1"/>
  <c r="BM390" i="10" s="1"/>
  <c r="BK360" i="10"/>
  <c r="BO58" i="10"/>
  <c r="BO148" i="10"/>
  <c r="BN150" i="10"/>
  <c r="BN151" i="10"/>
  <c r="BM32" i="10"/>
  <c r="BM33" i="10" s="1"/>
  <c r="BM92" i="10"/>
  <c r="BM93" i="10" s="1"/>
  <c r="BM122" i="10"/>
  <c r="BM123" i="10" s="1"/>
  <c r="BN61" i="10"/>
  <c r="BN60" i="10"/>
  <c r="BM62" i="10"/>
  <c r="BM63" i="10" s="1"/>
  <c r="BN42" i="10"/>
  <c r="BN43" i="10" s="1"/>
  <c r="BN120" i="10"/>
  <c r="BN121" i="10"/>
  <c r="BN91" i="10"/>
  <c r="BN90" i="10"/>
  <c r="BO118" i="10"/>
  <c r="BO88" i="10"/>
  <c r="BO28" i="10"/>
  <c r="BN31" i="10"/>
  <c r="BO10" i="10"/>
  <c r="BN30" i="10"/>
  <c r="BK662" i="10" l="1"/>
  <c r="BK888" i="10"/>
  <c r="BL882" i="10"/>
  <c r="BG16" i="26" s="1"/>
  <c r="BG17" i="26" s="1"/>
  <c r="BG18" i="26" s="1"/>
  <c r="BN847" i="10"/>
  <c r="BN841" i="10" s="1"/>
  <c r="BO842" i="10"/>
  <c r="BO844" i="10"/>
  <c r="BO845" i="10" s="1"/>
  <c r="BM673" i="10"/>
  <c r="BM892" i="10"/>
  <c r="BL898" i="10"/>
  <c r="BM665" i="10"/>
  <c r="BM894" i="10"/>
  <c r="BM801" i="10"/>
  <c r="BM895" i="10"/>
  <c r="BM865" i="10"/>
  <c r="BM897" i="10"/>
  <c r="BN751" i="10"/>
  <c r="BO937" i="10"/>
  <c r="BO938" i="10" s="1"/>
  <c r="BO939" i="10" s="1"/>
  <c r="C16" i="25" s="1" a="1"/>
  <c r="BN871" i="10"/>
  <c r="BN855" i="10"/>
  <c r="BN849" i="10" s="1"/>
  <c r="BN863" i="10"/>
  <c r="BN857" i="10" s="1"/>
  <c r="BN879" i="10"/>
  <c r="BN873" i="10" s="1"/>
  <c r="BO850" i="10"/>
  <c r="BO858" i="10"/>
  <c r="BO866" i="10"/>
  <c r="BO874" i="10"/>
  <c r="BO876" i="10"/>
  <c r="BO877" i="10" s="1"/>
  <c r="BO868" i="10"/>
  <c r="BO869" i="10" s="1"/>
  <c r="BO860" i="10"/>
  <c r="BO861" i="10" s="1"/>
  <c r="BO852" i="10"/>
  <c r="BO853" i="10" s="1"/>
  <c r="BN823" i="10"/>
  <c r="BN817" i="10" s="1"/>
  <c r="BO834" i="10"/>
  <c r="BO836" i="10"/>
  <c r="BO837" i="10" s="1"/>
  <c r="BN839" i="10"/>
  <c r="BN833" i="10" s="1"/>
  <c r="BN743" i="10"/>
  <c r="BN737" i="10" s="1"/>
  <c r="BN831" i="10"/>
  <c r="BN825" i="10" s="1"/>
  <c r="BN775" i="10"/>
  <c r="BN769" i="10" s="1"/>
  <c r="BN759" i="10"/>
  <c r="BN753" i="10" s="1"/>
  <c r="BN482" i="10"/>
  <c r="BN483" i="10" s="1"/>
  <c r="BO786" i="10"/>
  <c r="BO788" i="10"/>
  <c r="BO789" i="10" s="1"/>
  <c r="BN791" i="10"/>
  <c r="BN785" i="10" s="1"/>
  <c r="BO481" i="10"/>
  <c r="BO480" i="10"/>
  <c r="BN807" i="10"/>
  <c r="BN783" i="10"/>
  <c r="BN777" i="10" s="1"/>
  <c r="BN799" i="10"/>
  <c r="BN793" i="10" s="1"/>
  <c r="BO794" i="10"/>
  <c r="BO770" i="10"/>
  <c r="BO738" i="10"/>
  <c r="BO754" i="10"/>
  <c r="BO802" i="10"/>
  <c r="BO818" i="10"/>
  <c r="BO676" i="10"/>
  <c r="BO677" i="10" s="1"/>
  <c r="BO778" i="10"/>
  <c r="BO826" i="10"/>
  <c r="BO684" i="10"/>
  <c r="BO685" i="10" s="1"/>
  <c r="BO700" i="10"/>
  <c r="BO701" i="10" s="1"/>
  <c r="BO810" i="10"/>
  <c r="BO708" i="10"/>
  <c r="BO709" i="10" s="1"/>
  <c r="BO732" i="10"/>
  <c r="BO733" i="10" s="1"/>
  <c r="BO764" i="10"/>
  <c r="BO765" i="10" s="1"/>
  <c r="BO804" i="10"/>
  <c r="BO805" i="10" s="1"/>
  <c r="BO812" i="10"/>
  <c r="BO813" i="10" s="1"/>
  <c r="BO692" i="10"/>
  <c r="BO693" i="10" s="1"/>
  <c r="BO820" i="10"/>
  <c r="BO821" i="10" s="1"/>
  <c r="BO796" i="10"/>
  <c r="BO797" i="10" s="1"/>
  <c r="J797" i="10" s="1"/>
  <c r="BO780" i="10"/>
  <c r="BO781" i="10" s="1"/>
  <c r="BO668" i="10"/>
  <c r="BO669" i="10" s="1"/>
  <c r="J669" i="10" s="1"/>
  <c r="BO772" i="10"/>
  <c r="BO773" i="10" s="1"/>
  <c r="J773" i="10" s="1"/>
  <c r="BO748" i="10"/>
  <c r="BO749" i="10" s="1"/>
  <c r="BO724" i="10"/>
  <c r="BO725" i="10" s="1"/>
  <c r="BO828" i="10"/>
  <c r="BO829" i="10" s="1"/>
  <c r="BO756" i="10"/>
  <c r="BO757" i="10" s="1"/>
  <c r="J757" i="10" s="1"/>
  <c r="BO716" i="10"/>
  <c r="BO717" i="10" s="1"/>
  <c r="BO740" i="10"/>
  <c r="BO741" i="10" s="1"/>
  <c r="J741" i="10" s="1"/>
  <c r="BN815" i="10"/>
  <c r="BN809" i="10" s="1"/>
  <c r="BN767" i="10"/>
  <c r="BN761" i="10" s="1"/>
  <c r="BO666" i="10"/>
  <c r="BN671" i="10"/>
  <c r="BO631" i="10"/>
  <c r="BN632" i="10"/>
  <c r="BN633" i="10" s="1"/>
  <c r="BO630" i="10" s="1"/>
  <c r="BN572" i="10"/>
  <c r="BN573" i="10" s="1"/>
  <c r="BN602" i="10"/>
  <c r="BN603" i="10" s="1"/>
  <c r="BO601" i="10"/>
  <c r="BO600" i="10"/>
  <c r="BO571" i="10"/>
  <c r="BO570" i="10"/>
  <c r="BN542" i="10"/>
  <c r="BN543" i="10" s="1"/>
  <c r="BO540" i="10"/>
  <c r="BO541" i="10"/>
  <c r="BN512" i="10"/>
  <c r="BN513" i="10" s="1"/>
  <c r="BO510" i="10"/>
  <c r="BO511" i="10"/>
  <c r="BN452" i="10"/>
  <c r="BN453" i="10" s="1"/>
  <c r="BN422" i="10"/>
  <c r="BN423" i="10" s="1"/>
  <c r="BO450" i="10"/>
  <c r="BO451" i="10"/>
  <c r="BO421" i="10"/>
  <c r="BO420" i="10"/>
  <c r="BN695" i="10"/>
  <c r="BN689" i="10" s="1"/>
  <c r="BN687" i="10"/>
  <c r="BN681" i="10" s="1"/>
  <c r="BN735" i="10"/>
  <c r="BN729" i="10" s="1"/>
  <c r="BN727" i="10"/>
  <c r="BN721" i="10" s="1"/>
  <c r="BN679" i="10"/>
  <c r="BN711" i="10"/>
  <c r="BN705" i="10" s="1"/>
  <c r="BN719" i="10"/>
  <c r="BN713" i="10" s="1"/>
  <c r="BO762" i="10"/>
  <c r="BO746" i="10"/>
  <c r="BO745" i="10" s="1"/>
  <c r="BO730" i="10"/>
  <c r="BO714" i="10"/>
  <c r="BO706" i="10"/>
  <c r="BO698" i="10"/>
  <c r="BO722" i="10"/>
  <c r="BO690" i="10"/>
  <c r="BO682" i="10"/>
  <c r="BO674" i="10"/>
  <c r="BN703" i="10"/>
  <c r="BN697" i="10" s="1"/>
  <c r="BN302" i="10"/>
  <c r="BN303" i="10" s="1"/>
  <c r="BN212" i="10"/>
  <c r="BN213" i="10" s="1"/>
  <c r="BN332" i="10"/>
  <c r="BN333" i="10" s="1"/>
  <c r="BN182" i="10"/>
  <c r="BN183" i="10" s="1"/>
  <c r="BN32" i="10"/>
  <c r="BN33" i="10" s="1"/>
  <c r="BN242" i="10"/>
  <c r="BN243" i="10" s="1"/>
  <c r="BN362" i="10"/>
  <c r="BN363" i="10" s="1"/>
  <c r="BO360" i="10"/>
  <c r="BO361" i="10"/>
  <c r="BO391" i="10"/>
  <c r="BO300" i="10"/>
  <c r="BO330" i="10"/>
  <c r="BO301" i="10"/>
  <c r="BO331" i="10"/>
  <c r="BO270" i="10"/>
  <c r="BO241" i="10"/>
  <c r="BO240" i="10"/>
  <c r="BO271" i="10"/>
  <c r="BO210" i="10"/>
  <c r="BO211" i="10"/>
  <c r="BO180" i="10"/>
  <c r="BO181" i="10"/>
  <c r="BN272" i="10"/>
  <c r="BN273" i="10" s="1"/>
  <c r="BM392" i="10"/>
  <c r="BM393" i="10" s="1"/>
  <c r="BK362" i="10"/>
  <c r="BK363" i="10" s="1"/>
  <c r="BO151" i="10"/>
  <c r="BO150" i="10"/>
  <c r="BN122" i="10"/>
  <c r="BN123" i="10" s="1"/>
  <c r="BN152" i="10"/>
  <c r="BN153" i="10" s="1"/>
  <c r="BO60" i="10"/>
  <c r="BO61" i="10"/>
  <c r="BN92" i="10"/>
  <c r="BN93" i="10" s="1"/>
  <c r="BN62" i="10"/>
  <c r="BN63" i="10" s="1"/>
  <c r="BO42" i="10"/>
  <c r="BO43" i="10" s="1"/>
  <c r="BO120" i="10"/>
  <c r="BO121" i="10"/>
  <c r="BO91" i="10"/>
  <c r="BO90" i="10"/>
  <c r="BO31" i="10"/>
  <c r="BO30" i="10"/>
  <c r="C16" i="25" l="1"/>
  <c r="C51" i="25"/>
  <c r="C46" i="25"/>
  <c r="C47" i="25"/>
  <c r="C23" i="25"/>
  <c r="C58" i="25"/>
  <c r="C38" i="25"/>
  <c r="C22" i="25"/>
  <c r="C57" i="25"/>
  <c r="C41" i="25"/>
  <c r="C25" i="25"/>
  <c r="C55" i="25"/>
  <c r="C56" i="25"/>
  <c r="C40" i="25"/>
  <c r="C24" i="25"/>
  <c r="C43" i="25"/>
  <c r="C18" i="25"/>
  <c r="C39" i="25"/>
  <c r="C19" i="25"/>
  <c r="C54" i="25"/>
  <c r="C34" i="25"/>
  <c r="C69" i="25"/>
  <c r="C53" i="25"/>
  <c r="C37" i="25"/>
  <c r="C21" i="25"/>
  <c r="C68" i="25"/>
  <c r="C52" i="25"/>
  <c r="C36" i="25"/>
  <c r="C20" i="25"/>
  <c r="C27" i="25"/>
  <c r="C35" i="25"/>
  <c r="C70" i="25"/>
  <c r="C50" i="25"/>
  <c r="C65" i="25"/>
  <c r="C49" i="25"/>
  <c r="C17" i="25"/>
  <c r="C48" i="25"/>
  <c r="C71" i="25"/>
  <c r="C59" i="25"/>
  <c r="C31" i="25"/>
  <c r="C42" i="25"/>
  <c r="C61" i="25"/>
  <c r="C45" i="25"/>
  <c r="C67" i="25"/>
  <c r="C44" i="25"/>
  <c r="C63" i="25"/>
  <c r="C30" i="25"/>
  <c r="C33" i="25"/>
  <c r="C64" i="25"/>
  <c r="C32" i="25"/>
  <c r="C66" i="25"/>
  <c r="C62" i="25"/>
  <c r="C26" i="25"/>
  <c r="C29" i="25"/>
  <c r="C60" i="25"/>
  <c r="C28" i="25"/>
  <c r="BL662" i="10"/>
  <c r="BL888" i="10"/>
  <c r="BO847" i="10"/>
  <c r="BO841" i="10" s="1"/>
  <c r="J841" i="10" s="1"/>
  <c r="BM882" i="10"/>
  <c r="BH16" i="26" s="1"/>
  <c r="BH17" i="26" s="1"/>
  <c r="BH18" i="26" s="1"/>
  <c r="BN865" i="10"/>
  <c r="BN897" i="10"/>
  <c r="BM898" i="10"/>
  <c r="BN673" i="10"/>
  <c r="BN892" i="10"/>
  <c r="BN801" i="10"/>
  <c r="BN895" i="10"/>
  <c r="BN665" i="10"/>
  <c r="BN894" i="10"/>
  <c r="BO751" i="10"/>
  <c r="J751" i="10" s="1"/>
  <c r="J749" i="10"/>
  <c r="J939" i="10"/>
  <c r="BO947" i="10"/>
  <c r="J947" i="10" s="1"/>
  <c r="BO879" i="10"/>
  <c r="BO873" i="10" s="1"/>
  <c r="J873" i="10" s="1"/>
  <c r="BO871" i="10"/>
  <c r="BO855" i="10"/>
  <c r="BO849" i="10" s="1"/>
  <c r="BO863" i="10"/>
  <c r="BO857" i="10" s="1"/>
  <c r="J857" i="10" s="1"/>
  <c r="BO839" i="10"/>
  <c r="BO833" i="10" s="1"/>
  <c r="J833" i="10" s="1"/>
  <c r="BO831" i="10"/>
  <c r="BO825" i="10" s="1"/>
  <c r="J825" i="10" s="1"/>
  <c r="BO735" i="10"/>
  <c r="BO729" i="10" s="1"/>
  <c r="BO783" i="10"/>
  <c r="BO777" i="10" s="1"/>
  <c r="J777" i="10" s="1"/>
  <c r="BO482" i="10"/>
  <c r="BO483" i="10" s="1"/>
  <c r="E484" i="10" s="1"/>
  <c r="BO791" i="10"/>
  <c r="BO785" i="10" s="1"/>
  <c r="J785" i="10" s="1"/>
  <c r="BO823" i="10"/>
  <c r="BO817" i="10" s="1"/>
  <c r="J817" i="10" s="1"/>
  <c r="BO807" i="10"/>
  <c r="BO815" i="10"/>
  <c r="BO809" i="10" s="1"/>
  <c r="J738" i="10"/>
  <c r="BO743" i="10"/>
  <c r="J794" i="10"/>
  <c r="BO799" i="10"/>
  <c r="J754" i="10"/>
  <c r="BO759" i="10"/>
  <c r="J770" i="10"/>
  <c r="BO775" i="10"/>
  <c r="J666" i="10"/>
  <c r="BO719" i="10"/>
  <c r="BO713" i="10" s="1"/>
  <c r="BO671" i="10"/>
  <c r="BO767" i="10"/>
  <c r="BO761" i="10" s="1"/>
  <c r="BO632" i="10"/>
  <c r="BO633" i="10" s="1"/>
  <c r="E634" i="10" s="1"/>
  <c r="BO602" i="10"/>
  <c r="BO603" i="10" s="1"/>
  <c r="E604" i="10" s="1"/>
  <c r="BO572" i="10"/>
  <c r="BO573" i="10" s="1"/>
  <c r="E574" i="10" s="1"/>
  <c r="BO542" i="10"/>
  <c r="BO543" i="10" s="1"/>
  <c r="E544" i="10" s="1"/>
  <c r="BO512" i="10"/>
  <c r="BO513" i="10" s="1"/>
  <c r="E514" i="10" s="1"/>
  <c r="BO727" i="10"/>
  <c r="BO721" i="10" s="1"/>
  <c r="BO452" i="10"/>
  <c r="BO453" i="10" s="1"/>
  <c r="E454" i="10" s="1"/>
  <c r="BO422" i="10"/>
  <c r="BO423" i="10" s="1"/>
  <c r="E424" i="10" s="1"/>
  <c r="BO695" i="10"/>
  <c r="BO689" i="10" s="1"/>
  <c r="BO687" i="10"/>
  <c r="BO681" i="10" s="1"/>
  <c r="BO332" i="10"/>
  <c r="BO333" i="10" s="1"/>
  <c r="E334" i="10" s="1"/>
  <c r="BO711" i="10"/>
  <c r="BO705" i="10" s="1"/>
  <c r="BO679" i="10"/>
  <c r="BO703" i="10"/>
  <c r="BO697" i="10" s="1"/>
  <c r="BO362" i="10"/>
  <c r="BO363" i="10" s="1"/>
  <c r="BO302" i="10"/>
  <c r="BO303" i="10" s="1"/>
  <c r="E304" i="10" s="1"/>
  <c r="BO152" i="10"/>
  <c r="BO153" i="10" s="1"/>
  <c r="E154" i="10" s="1"/>
  <c r="BO182" i="10"/>
  <c r="BO183" i="10" s="1"/>
  <c r="E184" i="10" s="1"/>
  <c r="BO272" i="10"/>
  <c r="BO273" i="10" s="1"/>
  <c r="E274" i="10" s="1"/>
  <c r="BO32" i="10"/>
  <c r="BO33" i="10" s="1"/>
  <c r="E34" i="10" s="1"/>
  <c r="BO212" i="10"/>
  <c r="BO213" i="10" s="1"/>
  <c r="E214" i="10" s="1"/>
  <c r="BO242" i="10"/>
  <c r="BO243" i="10" s="1"/>
  <c r="E244" i="10" s="1"/>
  <c r="BN390" i="10"/>
  <c r="BL360" i="10"/>
  <c r="BO92" i="10"/>
  <c r="BO93" i="10" s="1"/>
  <c r="BO122" i="10"/>
  <c r="BO123" i="10" s="1"/>
  <c r="E124" i="10" s="1"/>
  <c r="BO62" i="10"/>
  <c r="BO63" i="10" s="1"/>
  <c r="E64" i="10" s="1"/>
  <c r="BM662" i="10" l="1"/>
  <c r="BM888" i="10"/>
  <c r="BN882" i="10"/>
  <c r="BI16" i="26" s="1"/>
  <c r="BI17" i="26" s="1"/>
  <c r="BI18" i="26" s="1"/>
  <c r="J849" i="10"/>
  <c r="BO673" i="10"/>
  <c r="BO892" i="10"/>
  <c r="BO865" i="10"/>
  <c r="J865" i="10" s="1"/>
  <c r="BO897" i="10"/>
  <c r="J897" i="10" s="1"/>
  <c r="BO894" i="10"/>
  <c r="J894" i="10" s="1"/>
  <c r="BO801" i="10"/>
  <c r="J801" i="10" s="1"/>
  <c r="BO895" i="10"/>
  <c r="J895" i="10" s="1"/>
  <c r="BN898" i="10"/>
  <c r="BO926" i="10"/>
  <c r="J926" i="10" s="1"/>
  <c r="J809" i="10"/>
  <c r="BE522" i="10"/>
  <c r="BE523" i="10" s="1"/>
  <c r="BF522" i="10"/>
  <c r="BF523" i="10" s="1"/>
  <c r="BG522" i="10"/>
  <c r="BG523" i="10" s="1"/>
  <c r="BH522" i="10"/>
  <c r="BH523" i="10" s="1"/>
  <c r="BI522" i="10"/>
  <c r="BI523" i="10" s="1"/>
  <c r="BJ522" i="10"/>
  <c r="BJ523" i="10" s="1"/>
  <c r="BK522" i="10"/>
  <c r="BK523" i="10" s="1"/>
  <c r="BL522" i="10"/>
  <c r="BL523" i="10" s="1"/>
  <c r="BM522" i="10"/>
  <c r="BM523" i="10" s="1"/>
  <c r="BN522" i="10"/>
  <c r="BN523" i="10" s="1"/>
  <c r="BO522" i="10"/>
  <c r="BO523" i="10" s="1"/>
  <c r="BE492" i="10"/>
  <c r="BE493" i="10" s="1"/>
  <c r="BF492" i="10"/>
  <c r="BF493" i="10" s="1"/>
  <c r="BG492" i="10"/>
  <c r="BG493" i="10" s="1"/>
  <c r="BH492" i="10"/>
  <c r="BH493" i="10" s="1"/>
  <c r="BI492" i="10"/>
  <c r="BI493" i="10" s="1"/>
  <c r="BJ492" i="10"/>
  <c r="BJ493" i="10" s="1"/>
  <c r="BK492" i="10"/>
  <c r="BK493" i="10" s="1"/>
  <c r="BL492" i="10"/>
  <c r="BL493" i="10" s="1"/>
  <c r="BM492" i="10"/>
  <c r="BM493" i="10" s="1"/>
  <c r="BN492" i="10"/>
  <c r="BN493" i="10" s="1"/>
  <c r="BO492" i="10"/>
  <c r="BO493" i="10" s="1"/>
  <c r="AB492" i="10"/>
  <c r="AB493" i="10" s="1"/>
  <c r="AC492" i="10"/>
  <c r="AC493" i="10" s="1"/>
  <c r="AD492" i="10"/>
  <c r="AD493" i="10" s="1"/>
  <c r="I472" i="10"/>
  <c r="L488" i="10"/>
  <c r="AE492" i="10"/>
  <c r="AE493" i="10" s="1"/>
  <c r="AF492" i="10"/>
  <c r="AF493" i="10" s="1"/>
  <c r="AG492" i="10"/>
  <c r="AG493" i="10" s="1"/>
  <c r="AH492" i="10"/>
  <c r="AH493" i="10" s="1"/>
  <c r="AI492" i="10"/>
  <c r="AI493" i="10" s="1"/>
  <c r="AJ492" i="10"/>
  <c r="AJ493" i="10" s="1"/>
  <c r="AK492" i="10"/>
  <c r="AK493" i="10" s="1"/>
  <c r="AL492" i="10"/>
  <c r="AL493" i="10" s="1"/>
  <c r="AM492" i="10"/>
  <c r="AM493" i="10" s="1"/>
  <c r="AN492" i="10"/>
  <c r="AN493" i="10" s="1"/>
  <c r="AO492" i="10"/>
  <c r="AO493" i="10" s="1"/>
  <c r="AP492" i="10"/>
  <c r="AP493" i="10" s="1"/>
  <c r="AQ492" i="10"/>
  <c r="AQ493" i="10" s="1"/>
  <c r="AR492" i="10"/>
  <c r="AR493" i="10" s="1"/>
  <c r="AS492" i="10"/>
  <c r="AS493" i="10" s="1"/>
  <c r="AT492" i="10"/>
  <c r="AT493" i="10" s="1"/>
  <c r="AU492" i="10"/>
  <c r="AU493" i="10" s="1"/>
  <c r="AV492" i="10"/>
  <c r="AV493" i="10" s="1"/>
  <c r="AW492" i="10"/>
  <c r="AW493" i="10" s="1"/>
  <c r="AX492" i="10"/>
  <c r="AX493" i="10" s="1"/>
  <c r="AY492" i="10"/>
  <c r="AY493" i="10" s="1"/>
  <c r="AZ492" i="10"/>
  <c r="AZ493" i="10" s="1"/>
  <c r="BA492" i="10"/>
  <c r="BA493" i="10" s="1"/>
  <c r="BB492" i="10"/>
  <c r="BB493" i="10" s="1"/>
  <c r="BC492" i="10"/>
  <c r="BC493" i="10" s="1"/>
  <c r="BD492" i="10"/>
  <c r="BD493" i="10" s="1"/>
  <c r="BO769" i="10"/>
  <c r="J769" i="10" s="1"/>
  <c r="J775" i="10"/>
  <c r="BO793" i="10"/>
  <c r="J793" i="10" s="1"/>
  <c r="J799" i="10"/>
  <c r="BO753" i="10"/>
  <c r="J753" i="10" s="1"/>
  <c r="J759" i="10"/>
  <c r="BO737" i="10"/>
  <c r="J737" i="10" s="1"/>
  <c r="J743" i="10"/>
  <c r="J671" i="10"/>
  <c r="BO665" i="10"/>
  <c r="J745" i="10"/>
  <c r="BN392" i="10"/>
  <c r="BN393" i="10" s="1"/>
  <c r="BL362" i="10"/>
  <c r="BL363" i="10" s="1"/>
  <c r="BN888" i="10" l="1"/>
  <c r="BN662" i="10"/>
  <c r="BO882" i="10"/>
  <c r="BJ16" i="26" s="1"/>
  <c r="BJ17" i="26" s="1"/>
  <c r="BJ18" i="26" s="1"/>
  <c r="F18" i="26" s="1"/>
  <c r="BO898" i="10"/>
  <c r="J898" i="10" s="1"/>
  <c r="F10" i="26" s="1"/>
  <c r="J892" i="10"/>
  <c r="K18" i="25"/>
  <c r="K19" i="25"/>
  <c r="K20" i="25"/>
  <c r="K17" i="25"/>
  <c r="J665" i="10"/>
  <c r="L489" i="10"/>
  <c r="BO642" i="10"/>
  <c r="BO643" i="10" s="1"/>
  <c r="I502" i="10"/>
  <c r="J705" i="10"/>
  <c r="J761" i="10"/>
  <c r="J713" i="10"/>
  <c r="J697" i="10"/>
  <c r="J689" i="10"/>
  <c r="J681" i="10"/>
  <c r="J673" i="10"/>
  <c r="J721" i="10"/>
  <c r="J729" i="10"/>
  <c r="I202" i="10"/>
  <c r="I232" i="10"/>
  <c r="I172" i="10"/>
  <c r="I142" i="10"/>
  <c r="BO390" i="10"/>
  <c r="BM360" i="10"/>
  <c r="I112" i="10"/>
  <c r="I22" i="10"/>
  <c r="I52" i="10"/>
  <c r="C18" i="26" l="1"/>
  <c r="D18" i="26"/>
  <c r="K32" i="25"/>
  <c r="L32" i="25" s="1"/>
  <c r="D32" i="25"/>
  <c r="K36" i="25"/>
  <c r="L36" i="25" s="1"/>
  <c r="D36" i="25"/>
  <c r="K21" i="25"/>
  <c r="L21" i="25" s="1"/>
  <c r="D21" i="25"/>
  <c r="K38" i="25"/>
  <c r="L38" i="25" s="1"/>
  <c r="D38" i="25"/>
  <c r="K55" i="25"/>
  <c r="L55" i="25" s="1"/>
  <c r="D55" i="25"/>
  <c r="K25" i="25"/>
  <c r="L25" i="25" s="1"/>
  <c r="D25" i="25"/>
  <c r="K42" i="25"/>
  <c r="L42" i="25" s="1"/>
  <c r="D42" i="25"/>
  <c r="K63" i="25"/>
  <c r="L63" i="25" s="1"/>
  <c r="D63" i="25"/>
  <c r="K44" i="25"/>
  <c r="L44" i="25" s="1"/>
  <c r="D44" i="25"/>
  <c r="K29" i="25"/>
  <c r="L29" i="25" s="1"/>
  <c r="D29" i="25"/>
  <c r="K46" i="25"/>
  <c r="L46" i="25" s="1"/>
  <c r="D46" i="25"/>
  <c r="K71" i="25"/>
  <c r="L71" i="25" s="1"/>
  <c r="D71" i="25"/>
  <c r="K57" i="25"/>
  <c r="L57" i="25" s="1"/>
  <c r="D57" i="25"/>
  <c r="K66" i="25"/>
  <c r="L66" i="25" s="1"/>
  <c r="D66" i="25"/>
  <c r="K64" i="25"/>
  <c r="L64" i="25" s="1"/>
  <c r="D64" i="25"/>
  <c r="K52" i="25"/>
  <c r="L52" i="25" s="1"/>
  <c r="D52" i="25"/>
  <c r="K41" i="25"/>
  <c r="L41" i="25" s="1"/>
  <c r="D41" i="25"/>
  <c r="K54" i="25"/>
  <c r="L54" i="25" s="1"/>
  <c r="D54" i="25"/>
  <c r="K24" i="25"/>
  <c r="L24" i="25" s="1"/>
  <c r="D24" i="25"/>
  <c r="K45" i="25"/>
  <c r="L45" i="25" s="1"/>
  <c r="D45" i="25"/>
  <c r="K58" i="25"/>
  <c r="L58" i="25" s="1"/>
  <c r="D58" i="25"/>
  <c r="K40" i="25"/>
  <c r="L40" i="25" s="1"/>
  <c r="D40" i="25"/>
  <c r="K60" i="25"/>
  <c r="L60" i="25" s="1"/>
  <c r="D60" i="25"/>
  <c r="K49" i="25"/>
  <c r="L49" i="25" s="1"/>
  <c r="D49" i="25"/>
  <c r="K62" i="25"/>
  <c r="L62" i="25" s="1"/>
  <c r="D62" i="25"/>
  <c r="K48" i="25"/>
  <c r="L48" i="25" s="1"/>
  <c r="D48" i="25"/>
  <c r="K27" i="25"/>
  <c r="L27" i="25" s="1"/>
  <c r="D27" i="25"/>
  <c r="K68" i="25"/>
  <c r="L68" i="25" s="1"/>
  <c r="D68" i="25"/>
  <c r="K61" i="25"/>
  <c r="L61" i="25" s="1"/>
  <c r="D61" i="25"/>
  <c r="K70" i="25"/>
  <c r="L70" i="25" s="1"/>
  <c r="D70" i="25"/>
  <c r="K56" i="25"/>
  <c r="L56" i="25" s="1"/>
  <c r="D56" i="25"/>
  <c r="K69" i="25"/>
  <c r="L69" i="25" s="1"/>
  <c r="D69" i="25"/>
  <c r="K37" i="25"/>
  <c r="L37" i="25" s="1"/>
  <c r="D37" i="25"/>
  <c r="K53" i="25"/>
  <c r="L53" i="25" s="1"/>
  <c r="D53" i="25"/>
  <c r="K59" i="25"/>
  <c r="L59" i="25" s="1"/>
  <c r="D59" i="25"/>
  <c r="K23" i="25"/>
  <c r="L23" i="25" s="1"/>
  <c r="D23" i="25"/>
  <c r="K65" i="25"/>
  <c r="L65" i="25" s="1"/>
  <c r="D65" i="25"/>
  <c r="K34" i="25"/>
  <c r="L34" i="25" s="1"/>
  <c r="D34" i="25"/>
  <c r="K47" i="25"/>
  <c r="L47" i="25" s="1"/>
  <c r="D47" i="25"/>
  <c r="K43" i="25"/>
  <c r="L43" i="25" s="1"/>
  <c r="D43" i="25"/>
  <c r="K22" i="25"/>
  <c r="L22" i="25" s="1"/>
  <c r="D22" i="25"/>
  <c r="K31" i="25"/>
  <c r="L31" i="25" s="1"/>
  <c r="D31" i="25"/>
  <c r="K51" i="25"/>
  <c r="L51" i="25" s="1"/>
  <c r="D51" i="25"/>
  <c r="K26" i="25"/>
  <c r="L26" i="25" s="1"/>
  <c r="D26" i="25"/>
  <c r="K35" i="25"/>
  <c r="L35" i="25" s="1"/>
  <c r="D35" i="25"/>
  <c r="K28" i="25"/>
  <c r="L28" i="25" s="1"/>
  <c r="D28" i="25"/>
  <c r="K67" i="25"/>
  <c r="L67" i="25" s="1"/>
  <c r="D67" i="25"/>
  <c r="K30" i="25"/>
  <c r="L30" i="25" s="1"/>
  <c r="D30" i="25"/>
  <c r="K39" i="25"/>
  <c r="L39" i="25" s="1"/>
  <c r="D39" i="25"/>
  <c r="K33" i="25"/>
  <c r="L33" i="25" s="1"/>
  <c r="D33" i="25"/>
  <c r="K50" i="25"/>
  <c r="L50" i="25" s="1"/>
  <c r="D50" i="25"/>
  <c r="K16" i="25"/>
  <c r="C13" i="25"/>
  <c r="BO888" i="10"/>
  <c r="J888" i="10" s="1"/>
  <c r="BO662" i="10"/>
  <c r="J882" i="10"/>
  <c r="F11" i="26" s="1"/>
  <c r="F12" i="26" s="1"/>
  <c r="BM582" i="10"/>
  <c r="BM583" i="10" s="1"/>
  <c r="BN582" i="10"/>
  <c r="BN583" i="10" s="1"/>
  <c r="BO582" i="10"/>
  <c r="BO583" i="10" s="1"/>
  <c r="BK582" i="10"/>
  <c r="BK583" i="10" s="1"/>
  <c r="BL582" i="10"/>
  <c r="BL583" i="10" s="1"/>
  <c r="BL612" i="10"/>
  <c r="BL613" i="10" s="1"/>
  <c r="BM612" i="10"/>
  <c r="BM613" i="10" s="1"/>
  <c r="BN612" i="10"/>
  <c r="BN613" i="10" s="1"/>
  <c r="BO612" i="10"/>
  <c r="BO613" i="10" s="1"/>
  <c r="I532" i="10"/>
  <c r="BK552" i="10"/>
  <c r="BK553" i="10" s="1"/>
  <c r="BL552" i="10"/>
  <c r="BL553" i="10" s="1"/>
  <c r="BM552" i="10"/>
  <c r="BM553" i="10" s="1"/>
  <c r="BN552" i="10"/>
  <c r="BN553" i="10" s="1"/>
  <c r="BO552" i="10"/>
  <c r="BO553" i="10" s="1"/>
  <c r="I442" i="10"/>
  <c r="BB462" i="10"/>
  <c r="BB463" i="10" s="1"/>
  <c r="BC462" i="10"/>
  <c r="BC463" i="10" s="1"/>
  <c r="BD462" i="10"/>
  <c r="BD463" i="10" s="1"/>
  <c r="BE462" i="10"/>
  <c r="BE463" i="10" s="1"/>
  <c r="BF462" i="10"/>
  <c r="BF463" i="10" s="1"/>
  <c r="BG462" i="10"/>
  <c r="BG463" i="10" s="1"/>
  <c r="BH462" i="10"/>
  <c r="BH463" i="10" s="1"/>
  <c r="BI462" i="10"/>
  <c r="BI463" i="10" s="1"/>
  <c r="BJ462" i="10"/>
  <c r="BJ463" i="10" s="1"/>
  <c r="BK462" i="10"/>
  <c r="BK463" i="10" s="1"/>
  <c r="BL462" i="10"/>
  <c r="BL463" i="10" s="1"/>
  <c r="BM462" i="10"/>
  <c r="BM463" i="10" s="1"/>
  <c r="BN462" i="10"/>
  <c r="BN463" i="10" s="1"/>
  <c r="BO462" i="10"/>
  <c r="BO463" i="10" s="1"/>
  <c r="BB432" i="10"/>
  <c r="BB433" i="10" s="1"/>
  <c r="BC432" i="10"/>
  <c r="BC433" i="10" s="1"/>
  <c r="BD432" i="10"/>
  <c r="BD433" i="10" s="1"/>
  <c r="BE432" i="10"/>
  <c r="BE433" i="10" s="1"/>
  <c r="BF432" i="10"/>
  <c r="BF433" i="10" s="1"/>
  <c r="BG432" i="10"/>
  <c r="BG433" i="10" s="1"/>
  <c r="BH432" i="10"/>
  <c r="BH433" i="10" s="1"/>
  <c r="BI432" i="10"/>
  <c r="BI433" i="10" s="1"/>
  <c r="BJ432" i="10"/>
  <c r="BJ433" i="10" s="1"/>
  <c r="BK432" i="10"/>
  <c r="BK433" i="10" s="1"/>
  <c r="BL432" i="10"/>
  <c r="BL433" i="10" s="1"/>
  <c r="BM432" i="10"/>
  <c r="BM433" i="10" s="1"/>
  <c r="BN432" i="10"/>
  <c r="BN433" i="10" s="1"/>
  <c r="BO432" i="10"/>
  <c r="BO433" i="10" s="1"/>
  <c r="I322" i="10"/>
  <c r="AY342" i="10"/>
  <c r="AY343" i="10" s="1"/>
  <c r="AZ342" i="10"/>
  <c r="AZ343" i="10" s="1"/>
  <c r="BA342" i="10"/>
  <c r="BA343" i="10" s="1"/>
  <c r="BB342" i="10"/>
  <c r="BB343" i="10" s="1"/>
  <c r="BC342" i="10"/>
  <c r="BC343" i="10" s="1"/>
  <c r="BE342" i="10"/>
  <c r="BE343" i="10" s="1"/>
  <c r="BD342" i="10"/>
  <c r="BD343" i="10" s="1"/>
  <c r="I292" i="10"/>
  <c r="AW312" i="10"/>
  <c r="AW313" i="10" s="1"/>
  <c r="AX312" i="10"/>
  <c r="AX313" i="10" s="1"/>
  <c r="AY312" i="10"/>
  <c r="AY313" i="10" s="1"/>
  <c r="BA312" i="10"/>
  <c r="BA313" i="10" s="1"/>
  <c r="AZ312" i="10"/>
  <c r="AZ313" i="10" s="1"/>
  <c r="I262" i="10"/>
  <c r="AP282" i="10"/>
  <c r="AP283" i="10" s="1"/>
  <c r="AQ282" i="10"/>
  <c r="AQ283" i="10" s="1"/>
  <c r="AR282" i="10"/>
  <c r="AR283" i="10" s="1"/>
  <c r="AS282" i="10"/>
  <c r="AS283" i="10" s="1"/>
  <c r="AT282" i="10"/>
  <c r="AT283" i="10" s="1"/>
  <c r="AU282" i="10"/>
  <c r="AU283" i="10" s="1"/>
  <c r="AW282" i="10"/>
  <c r="AW283" i="10" s="1"/>
  <c r="AV282" i="10"/>
  <c r="AV283" i="10" s="1"/>
  <c r="I562" i="10"/>
  <c r="AP582" i="10"/>
  <c r="AP583" i="10" s="1"/>
  <c r="AQ582" i="10"/>
  <c r="AQ583" i="10" s="1"/>
  <c r="AR582" i="10"/>
  <c r="AR583" i="10" s="1"/>
  <c r="AS582" i="10"/>
  <c r="AS583" i="10" s="1"/>
  <c r="AT582" i="10"/>
  <c r="AT583" i="10" s="1"/>
  <c r="AU582" i="10"/>
  <c r="AU583" i="10" s="1"/>
  <c r="AV582" i="10"/>
  <c r="AV583" i="10" s="1"/>
  <c r="AW582" i="10"/>
  <c r="AW583" i="10" s="1"/>
  <c r="AX582" i="10"/>
  <c r="AX583" i="10" s="1"/>
  <c r="AY582" i="10"/>
  <c r="AY583" i="10" s="1"/>
  <c r="AZ582" i="10"/>
  <c r="AZ583" i="10" s="1"/>
  <c r="BA582" i="10"/>
  <c r="BA583" i="10" s="1"/>
  <c r="BB582" i="10"/>
  <c r="BB583" i="10" s="1"/>
  <c r="BC582" i="10"/>
  <c r="BC583" i="10" s="1"/>
  <c r="BD582" i="10"/>
  <c r="BD583" i="10" s="1"/>
  <c r="BE582" i="10"/>
  <c r="BE583" i="10" s="1"/>
  <c r="BF582" i="10"/>
  <c r="BF583" i="10" s="1"/>
  <c r="BG582" i="10"/>
  <c r="BG583" i="10" s="1"/>
  <c r="BH582" i="10"/>
  <c r="BH583" i="10" s="1"/>
  <c r="BI582" i="10"/>
  <c r="BI583" i="10" s="1"/>
  <c r="BJ582" i="10"/>
  <c r="BJ583" i="10" s="1"/>
  <c r="I622" i="10"/>
  <c r="BD642" i="10"/>
  <c r="BD643" i="10" s="1"/>
  <c r="BE642" i="10"/>
  <c r="BE643" i="10" s="1"/>
  <c r="BF642" i="10"/>
  <c r="BF643" i="10" s="1"/>
  <c r="BG642" i="10"/>
  <c r="BG643" i="10" s="1"/>
  <c r="BH642" i="10"/>
  <c r="BH643" i="10" s="1"/>
  <c r="BI642" i="10"/>
  <c r="BI643" i="10" s="1"/>
  <c r="BJ642" i="10"/>
  <c r="BJ643" i="10" s="1"/>
  <c r="BK642" i="10"/>
  <c r="BK643" i="10" s="1"/>
  <c r="L490" i="10"/>
  <c r="L491" i="10" s="1"/>
  <c r="L494" i="10" s="1"/>
  <c r="L472" i="10" s="1"/>
  <c r="M487" i="10"/>
  <c r="M488" i="10"/>
  <c r="BK612" i="10"/>
  <c r="BK613" i="10" s="1"/>
  <c r="I592" i="10"/>
  <c r="BA432" i="10"/>
  <c r="BA433" i="10" s="1"/>
  <c r="I412" i="10"/>
  <c r="AT642" i="10"/>
  <c r="AT643" i="10" s="1"/>
  <c r="AU642" i="10"/>
  <c r="AU643" i="10" s="1"/>
  <c r="AV642" i="10"/>
  <c r="AV643" i="10" s="1"/>
  <c r="AW642" i="10"/>
  <c r="AW643" i="10" s="1"/>
  <c r="AX642" i="10"/>
  <c r="AX643" i="10" s="1"/>
  <c r="AY642" i="10"/>
  <c r="AY643" i="10" s="1"/>
  <c r="AZ642" i="10"/>
  <c r="AZ643" i="10" s="1"/>
  <c r="BA642" i="10"/>
  <c r="BA643" i="10" s="1"/>
  <c r="BB642" i="10"/>
  <c r="BB643" i="10" s="1"/>
  <c r="BC642" i="10"/>
  <c r="BC643" i="10" s="1"/>
  <c r="L638" i="10"/>
  <c r="Y642" i="10"/>
  <c r="Y643" i="10" s="1"/>
  <c r="Z642" i="10"/>
  <c r="Z643" i="10" s="1"/>
  <c r="AA642" i="10"/>
  <c r="AA643" i="10" s="1"/>
  <c r="AB642" i="10"/>
  <c r="AB643" i="10" s="1"/>
  <c r="AC642" i="10"/>
  <c r="AC643" i="10" s="1"/>
  <c r="AD642" i="10"/>
  <c r="AD643" i="10" s="1"/>
  <c r="AE642" i="10"/>
  <c r="AE643" i="10" s="1"/>
  <c r="AF642" i="10"/>
  <c r="AF643" i="10" s="1"/>
  <c r="AG642" i="10"/>
  <c r="AG643" i="10" s="1"/>
  <c r="AH642" i="10"/>
  <c r="AH643" i="10" s="1"/>
  <c r="AI642" i="10"/>
  <c r="AI643" i="10" s="1"/>
  <c r="AJ642" i="10"/>
  <c r="AJ643" i="10" s="1"/>
  <c r="AK642" i="10"/>
  <c r="AK643" i="10" s="1"/>
  <c r="AL642" i="10"/>
  <c r="AL643" i="10" s="1"/>
  <c r="AM642" i="10"/>
  <c r="AM643" i="10" s="1"/>
  <c r="AN642" i="10"/>
  <c r="AN643" i="10" s="1"/>
  <c r="AO642" i="10"/>
  <c r="AO643" i="10" s="1"/>
  <c r="AP642" i="10"/>
  <c r="AP643" i="10" s="1"/>
  <c r="AQ642" i="10"/>
  <c r="AQ643" i="10" s="1"/>
  <c r="AR642" i="10"/>
  <c r="AR643" i="10" s="1"/>
  <c r="AS642" i="10"/>
  <c r="AS643" i="10" s="1"/>
  <c r="L608" i="10"/>
  <c r="AF612" i="10"/>
  <c r="AF613" i="10" s="1"/>
  <c r="AG612" i="10"/>
  <c r="AG613" i="10" s="1"/>
  <c r="AH612" i="10"/>
  <c r="AH613" i="10" s="1"/>
  <c r="AI612" i="10"/>
  <c r="AI613" i="10" s="1"/>
  <c r="AJ612" i="10"/>
  <c r="AJ613" i="10" s="1"/>
  <c r="AK612" i="10"/>
  <c r="AK613" i="10" s="1"/>
  <c r="AL612" i="10"/>
  <c r="AL613" i="10" s="1"/>
  <c r="AM612" i="10"/>
  <c r="AM613" i="10" s="1"/>
  <c r="AN612" i="10"/>
  <c r="AN613" i="10" s="1"/>
  <c r="AO612" i="10"/>
  <c r="AO613" i="10" s="1"/>
  <c r="AP612" i="10"/>
  <c r="AP613" i="10" s="1"/>
  <c r="AQ612" i="10"/>
  <c r="AQ613" i="10" s="1"/>
  <c r="AR612" i="10"/>
  <c r="AR613" i="10" s="1"/>
  <c r="AS612" i="10"/>
  <c r="AS613" i="10" s="1"/>
  <c r="AT612" i="10"/>
  <c r="AT613" i="10" s="1"/>
  <c r="AU612" i="10"/>
  <c r="AU613" i="10" s="1"/>
  <c r="AV612" i="10"/>
  <c r="AV613" i="10" s="1"/>
  <c r="AW612" i="10"/>
  <c r="AW613" i="10" s="1"/>
  <c r="AX612" i="10"/>
  <c r="AX613" i="10" s="1"/>
  <c r="AY612" i="10"/>
  <c r="AY613" i="10" s="1"/>
  <c r="AZ612" i="10"/>
  <c r="AZ613" i="10" s="1"/>
  <c r="BA612" i="10"/>
  <c r="BA613" i="10" s="1"/>
  <c r="BB612" i="10"/>
  <c r="BB613" i="10" s="1"/>
  <c r="BC612" i="10"/>
  <c r="BC613" i="10" s="1"/>
  <c r="BD612" i="10"/>
  <c r="BD613" i="10" s="1"/>
  <c r="BE612" i="10"/>
  <c r="BE613" i="10" s="1"/>
  <c r="BF612" i="10"/>
  <c r="BF613" i="10" s="1"/>
  <c r="BG612" i="10"/>
  <c r="BG613" i="10" s="1"/>
  <c r="BH612" i="10"/>
  <c r="BH613" i="10" s="1"/>
  <c r="BI612" i="10"/>
  <c r="BI613" i="10" s="1"/>
  <c r="BJ612" i="10"/>
  <c r="BJ613" i="10" s="1"/>
  <c r="AK582" i="10"/>
  <c r="AK583" i="10" s="1"/>
  <c r="AL582" i="10"/>
  <c r="AL583" i="10" s="1"/>
  <c r="AM582" i="10"/>
  <c r="AM583" i="10" s="1"/>
  <c r="AN582" i="10"/>
  <c r="AN583" i="10" s="1"/>
  <c r="AO582" i="10"/>
  <c r="AO583" i="10" s="1"/>
  <c r="L578" i="10"/>
  <c r="AA582" i="10"/>
  <c r="AA583" i="10" s="1"/>
  <c r="AB582" i="10"/>
  <c r="AB583" i="10" s="1"/>
  <c r="AC582" i="10"/>
  <c r="AC583" i="10" s="1"/>
  <c r="AD582" i="10"/>
  <c r="AD583" i="10" s="1"/>
  <c r="AE582" i="10"/>
  <c r="AE583" i="10" s="1"/>
  <c r="AF582" i="10"/>
  <c r="AF583" i="10" s="1"/>
  <c r="AG582" i="10"/>
  <c r="AG583" i="10" s="1"/>
  <c r="AH582" i="10"/>
  <c r="AH583" i="10" s="1"/>
  <c r="AI582" i="10"/>
  <c r="AI583" i="10" s="1"/>
  <c r="AJ582" i="10"/>
  <c r="AJ583" i="10" s="1"/>
  <c r="BE552" i="10"/>
  <c r="BE553" i="10" s="1"/>
  <c r="BF552" i="10"/>
  <c r="BF553" i="10" s="1"/>
  <c r="BG552" i="10"/>
  <c r="BG553" i="10" s="1"/>
  <c r="BH552" i="10"/>
  <c r="BH553" i="10" s="1"/>
  <c r="BI552" i="10"/>
  <c r="BI553" i="10" s="1"/>
  <c r="BJ552" i="10"/>
  <c r="BJ553" i="10" s="1"/>
  <c r="L548" i="10"/>
  <c r="AE552" i="10"/>
  <c r="AE553" i="10" s="1"/>
  <c r="AF552" i="10"/>
  <c r="AF553" i="10" s="1"/>
  <c r="AG552" i="10"/>
  <c r="AG553" i="10" s="1"/>
  <c r="AH552" i="10"/>
  <c r="AH553" i="10" s="1"/>
  <c r="AI552" i="10"/>
  <c r="AI553" i="10" s="1"/>
  <c r="AJ552" i="10"/>
  <c r="AJ553" i="10" s="1"/>
  <c r="AK552" i="10"/>
  <c r="AK553" i="10" s="1"/>
  <c r="AL552" i="10"/>
  <c r="AL553" i="10" s="1"/>
  <c r="AM552" i="10"/>
  <c r="AM553" i="10" s="1"/>
  <c r="AN552" i="10"/>
  <c r="AN553" i="10" s="1"/>
  <c r="AO552" i="10"/>
  <c r="AO553" i="10" s="1"/>
  <c r="AP552" i="10"/>
  <c r="AP553" i="10" s="1"/>
  <c r="AQ552" i="10"/>
  <c r="AQ553" i="10" s="1"/>
  <c r="AR552" i="10"/>
  <c r="AR553" i="10" s="1"/>
  <c r="AS552" i="10"/>
  <c r="AS553" i="10" s="1"/>
  <c r="AT552" i="10"/>
  <c r="AT553" i="10" s="1"/>
  <c r="AU552" i="10"/>
  <c r="AU553" i="10" s="1"/>
  <c r="AV552" i="10"/>
  <c r="AV553" i="10" s="1"/>
  <c r="AW552" i="10"/>
  <c r="AW553" i="10" s="1"/>
  <c r="AX552" i="10"/>
  <c r="AX553" i="10" s="1"/>
  <c r="AY552" i="10"/>
  <c r="AY553" i="10" s="1"/>
  <c r="AZ552" i="10"/>
  <c r="AZ553" i="10" s="1"/>
  <c r="BA552" i="10"/>
  <c r="BA553" i="10" s="1"/>
  <c r="BB552" i="10"/>
  <c r="BB553" i="10" s="1"/>
  <c r="BC552" i="10"/>
  <c r="BC553" i="10" s="1"/>
  <c r="BD552" i="10"/>
  <c r="BD553" i="10" s="1"/>
  <c r="BB522" i="10"/>
  <c r="BB523" i="10" s="1"/>
  <c r="BC522" i="10"/>
  <c r="BC523" i="10" s="1"/>
  <c r="BD522" i="10"/>
  <c r="BD523" i="10" s="1"/>
  <c r="L518" i="10"/>
  <c r="AB522" i="10"/>
  <c r="AB523" i="10" s="1"/>
  <c r="AC522" i="10"/>
  <c r="AC523" i="10" s="1"/>
  <c r="AD522" i="10"/>
  <c r="AD523" i="10" s="1"/>
  <c r="AE522" i="10"/>
  <c r="AE523" i="10" s="1"/>
  <c r="AF522" i="10"/>
  <c r="AF523" i="10" s="1"/>
  <c r="AG522" i="10"/>
  <c r="AG523" i="10" s="1"/>
  <c r="AH522" i="10"/>
  <c r="AH523" i="10" s="1"/>
  <c r="AI522" i="10"/>
  <c r="AI523" i="10" s="1"/>
  <c r="AJ522" i="10"/>
  <c r="AJ523" i="10" s="1"/>
  <c r="AK522" i="10"/>
  <c r="AK523" i="10" s="1"/>
  <c r="AL522" i="10"/>
  <c r="AL523" i="10" s="1"/>
  <c r="AM522" i="10"/>
  <c r="AM523" i="10" s="1"/>
  <c r="AN522" i="10"/>
  <c r="AN523" i="10" s="1"/>
  <c r="AO522" i="10"/>
  <c r="AO523" i="10" s="1"/>
  <c r="AP522" i="10"/>
  <c r="AP523" i="10" s="1"/>
  <c r="AQ522" i="10"/>
  <c r="AQ523" i="10" s="1"/>
  <c r="AR522" i="10"/>
  <c r="AR523" i="10" s="1"/>
  <c r="AS522" i="10"/>
  <c r="AS523" i="10" s="1"/>
  <c r="AT522" i="10"/>
  <c r="AT523" i="10" s="1"/>
  <c r="AU522" i="10"/>
  <c r="AU523" i="10" s="1"/>
  <c r="AV522" i="10"/>
  <c r="AV523" i="10" s="1"/>
  <c r="AW522" i="10"/>
  <c r="AW523" i="10" s="1"/>
  <c r="AX522" i="10"/>
  <c r="AX523" i="10" s="1"/>
  <c r="AY522" i="10"/>
  <c r="AY523" i="10" s="1"/>
  <c r="AZ522" i="10"/>
  <c r="AZ523" i="10" s="1"/>
  <c r="BA522" i="10"/>
  <c r="BA523" i="10" s="1"/>
  <c r="Y462" i="10"/>
  <c r="Y463" i="10" s="1"/>
  <c r="Z462" i="10"/>
  <c r="Z463" i="10" s="1"/>
  <c r="AA462" i="10"/>
  <c r="AA463" i="10" s="1"/>
  <c r="L458" i="10"/>
  <c r="AB462" i="10"/>
  <c r="AB463" i="10" s="1"/>
  <c r="AC462" i="10"/>
  <c r="AC463" i="10" s="1"/>
  <c r="AD462" i="10"/>
  <c r="AD463" i="10" s="1"/>
  <c r="AE462" i="10"/>
  <c r="AE463" i="10" s="1"/>
  <c r="AF462" i="10"/>
  <c r="AF463" i="10" s="1"/>
  <c r="AG462" i="10"/>
  <c r="AG463" i="10" s="1"/>
  <c r="AH462" i="10"/>
  <c r="AH463" i="10" s="1"/>
  <c r="AI462" i="10"/>
  <c r="AI463" i="10" s="1"/>
  <c r="AJ462" i="10"/>
  <c r="AJ463" i="10" s="1"/>
  <c r="AK462" i="10"/>
  <c r="AK463" i="10" s="1"/>
  <c r="AL462" i="10"/>
  <c r="AL463" i="10" s="1"/>
  <c r="AM462" i="10"/>
  <c r="AM463" i="10" s="1"/>
  <c r="AN462" i="10"/>
  <c r="AN463" i="10" s="1"/>
  <c r="AO462" i="10"/>
  <c r="AO463" i="10" s="1"/>
  <c r="AP462" i="10"/>
  <c r="AP463" i="10" s="1"/>
  <c r="AQ462" i="10"/>
  <c r="AQ463" i="10" s="1"/>
  <c r="AR462" i="10"/>
  <c r="AR463" i="10" s="1"/>
  <c r="AS462" i="10"/>
  <c r="AS463" i="10" s="1"/>
  <c r="AT462" i="10"/>
  <c r="AT463" i="10" s="1"/>
  <c r="AU462" i="10"/>
  <c r="AU463" i="10" s="1"/>
  <c r="AV462" i="10"/>
  <c r="AV463" i="10" s="1"/>
  <c r="AW462" i="10"/>
  <c r="AW463" i="10" s="1"/>
  <c r="AX462" i="10"/>
  <c r="AX463" i="10" s="1"/>
  <c r="AY462" i="10"/>
  <c r="AY463" i="10" s="1"/>
  <c r="AZ462" i="10"/>
  <c r="AZ463" i="10" s="1"/>
  <c r="BA462" i="10"/>
  <c r="BA463" i="10" s="1"/>
  <c r="L428" i="10"/>
  <c r="AA432" i="10"/>
  <c r="AA433" i="10" s="1"/>
  <c r="AB432" i="10"/>
  <c r="AB433" i="10" s="1"/>
  <c r="AC432" i="10"/>
  <c r="AC433" i="10" s="1"/>
  <c r="AD432" i="10"/>
  <c r="AD433" i="10" s="1"/>
  <c r="AE432" i="10"/>
  <c r="AE433" i="10" s="1"/>
  <c r="AF432" i="10"/>
  <c r="AF433" i="10" s="1"/>
  <c r="AG432" i="10"/>
  <c r="AG433" i="10" s="1"/>
  <c r="AH432" i="10"/>
  <c r="AH433" i="10" s="1"/>
  <c r="AI432" i="10"/>
  <c r="AI433" i="10" s="1"/>
  <c r="AJ432" i="10"/>
  <c r="AJ433" i="10" s="1"/>
  <c r="AK432" i="10"/>
  <c r="AK433" i="10" s="1"/>
  <c r="AL432" i="10"/>
  <c r="AL433" i="10" s="1"/>
  <c r="AM432" i="10"/>
  <c r="AM433" i="10" s="1"/>
  <c r="AN432" i="10"/>
  <c r="AN433" i="10" s="1"/>
  <c r="AO432" i="10"/>
  <c r="AO433" i="10" s="1"/>
  <c r="AP432" i="10"/>
  <c r="AP433" i="10" s="1"/>
  <c r="AQ432" i="10"/>
  <c r="AQ433" i="10" s="1"/>
  <c r="AR432" i="10"/>
  <c r="AR433" i="10" s="1"/>
  <c r="AS432" i="10"/>
  <c r="AS433" i="10" s="1"/>
  <c r="AT432" i="10"/>
  <c r="AT433" i="10" s="1"/>
  <c r="AU432" i="10"/>
  <c r="AU433" i="10" s="1"/>
  <c r="AV432" i="10"/>
  <c r="AV433" i="10" s="1"/>
  <c r="AW432" i="10"/>
  <c r="AW433" i="10" s="1"/>
  <c r="AX432" i="10"/>
  <c r="AX433" i="10" s="1"/>
  <c r="AY432" i="10"/>
  <c r="AY433" i="10" s="1"/>
  <c r="AZ432" i="10"/>
  <c r="AZ433" i="10" s="1"/>
  <c r="Y342" i="10"/>
  <c r="Y343" i="10" s="1"/>
  <c r="Z342" i="10"/>
  <c r="Z343" i="10" s="1"/>
  <c r="AA342" i="10"/>
  <c r="AA343" i="10" s="1"/>
  <c r="AB342" i="10"/>
  <c r="AB343" i="10" s="1"/>
  <c r="AC342" i="10"/>
  <c r="AC343" i="10" s="1"/>
  <c r="AD342" i="10"/>
  <c r="AD343" i="10" s="1"/>
  <c r="AE342" i="10"/>
  <c r="AE343" i="10" s="1"/>
  <c r="AF342" i="10"/>
  <c r="AF343" i="10" s="1"/>
  <c r="AG342" i="10"/>
  <c r="AG343" i="10" s="1"/>
  <c r="AH342" i="10"/>
  <c r="AH343" i="10" s="1"/>
  <c r="AI342" i="10"/>
  <c r="AI343" i="10" s="1"/>
  <c r="AJ342" i="10"/>
  <c r="AJ343" i="10" s="1"/>
  <c r="AK342" i="10"/>
  <c r="AK343" i="10" s="1"/>
  <c r="AL342" i="10"/>
  <c r="AL343" i="10" s="1"/>
  <c r="AM342" i="10"/>
  <c r="AM343" i="10" s="1"/>
  <c r="AN342" i="10"/>
  <c r="AN343" i="10" s="1"/>
  <c r="AO342" i="10"/>
  <c r="AO343" i="10" s="1"/>
  <c r="AP342" i="10"/>
  <c r="AP343" i="10" s="1"/>
  <c r="AQ342" i="10"/>
  <c r="AQ343" i="10" s="1"/>
  <c r="AR342" i="10"/>
  <c r="AR343" i="10" s="1"/>
  <c r="AS342" i="10"/>
  <c r="AS343" i="10" s="1"/>
  <c r="AT342" i="10"/>
  <c r="AT343" i="10" s="1"/>
  <c r="AU342" i="10"/>
  <c r="AU343" i="10" s="1"/>
  <c r="AV342" i="10"/>
  <c r="AV343" i="10" s="1"/>
  <c r="AW342" i="10"/>
  <c r="AW343" i="10" s="1"/>
  <c r="AX342" i="10"/>
  <c r="AX343" i="10" s="1"/>
  <c r="AO312" i="10"/>
  <c r="AO313" i="10" s="1"/>
  <c r="AP312" i="10"/>
  <c r="AP313" i="10" s="1"/>
  <c r="AQ312" i="10"/>
  <c r="AQ313" i="10" s="1"/>
  <c r="AR312" i="10"/>
  <c r="AR313" i="10" s="1"/>
  <c r="AS312" i="10"/>
  <c r="AS313" i="10" s="1"/>
  <c r="AT312" i="10"/>
  <c r="AT313" i="10" s="1"/>
  <c r="AU312" i="10"/>
  <c r="AU313" i="10" s="1"/>
  <c r="AV312" i="10"/>
  <c r="AV313" i="10" s="1"/>
  <c r="O312" i="10"/>
  <c r="O313" i="10" s="1"/>
  <c r="P312" i="10"/>
  <c r="P313" i="10" s="1"/>
  <c r="Q312" i="10"/>
  <c r="Q313" i="10" s="1"/>
  <c r="R312" i="10"/>
  <c r="R313" i="10" s="1"/>
  <c r="S312" i="10"/>
  <c r="S313" i="10" s="1"/>
  <c r="T312" i="10"/>
  <c r="T313" i="10" s="1"/>
  <c r="U312" i="10"/>
  <c r="U313" i="10" s="1"/>
  <c r="V312" i="10"/>
  <c r="V313" i="10" s="1"/>
  <c r="W312" i="10"/>
  <c r="W313" i="10" s="1"/>
  <c r="X312" i="10"/>
  <c r="X313" i="10" s="1"/>
  <c r="Y312" i="10"/>
  <c r="Y313" i="10" s="1"/>
  <c r="Z312" i="10"/>
  <c r="Z313" i="10" s="1"/>
  <c r="AA312" i="10"/>
  <c r="AA313" i="10" s="1"/>
  <c r="AB312" i="10"/>
  <c r="AB313" i="10" s="1"/>
  <c r="AC312" i="10"/>
  <c r="AC313" i="10" s="1"/>
  <c r="AD312" i="10"/>
  <c r="AD313" i="10" s="1"/>
  <c r="AE312" i="10"/>
  <c r="AE313" i="10" s="1"/>
  <c r="AF312" i="10"/>
  <c r="AF313" i="10" s="1"/>
  <c r="AG312" i="10"/>
  <c r="AG313" i="10" s="1"/>
  <c r="AH312" i="10"/>
  <c r="AH313" i="10" s="1"/>
  <c r="AI312" i="10"/>
  <c r="AI313" i="10" s="1"/>
  <c r="AJ312" i="10"/>
  <c r="AJ313" i="10" s="1"/>
  <c r="AK312" i="10"/>
  <c r="AK313" i="10" s="1"/>
  <c r="AL312" i="10"/>
  <c r="AL313" i="10" s="1"/>
  <c r="AM312" i="10"/>
  <c r="AM313" i="10" s="1"/>
  <c r="AN312" i="10"/>
  <c r="AN313" i="10" s="1"/>
  <c r="AK282" i="10"/>
  <c r="AK283" i="10" s="1"/>
  <c r="AL282" i="10"/>
  <c r="AL283" i="10" s="1"/>
  <c r="AM282" i="10"/>
  <c r="AM283" i="10" s="1"/>
  <c r="AN282" i="10"/>
  <c r="AN283" i="10" s="1"/>
  <c r="AO282" i="10"/>
  <c r="AO283" i="10" s="1"/>
  <c r="Q282" i="10"/>
  <c r="Q283" i="10" s="1"/>
  <c r="R282" i="10"/>
  <c r="R283" i="10" s="1"/>
  <c r="S282" i="10"/>
  <c r="S283" i="10" s="1"/>
  <c r="T282" i="10"/>
  <c r="T283" i="10" s="1"/>
  <c r="U282" i="10"/>
  <c r="U283" i="10" s="1"/>
  <c r="V282" i="10"/>
  <c r="V283" i="10" s="1"/>
  <c r="W282" i="10"/>
  <c r="W283" i="10" s="1"/>
  <c r="X282" i="10"/>
  <c r="X283" i="10" s="1"/>
  <c r="Y282" i="10"/>
  <c r="Y283" i="10" s="1"/>
  <c r="Z282" i="10"/>
  <c r="Z283" i="10" s="1"/>
  <c r="AA282" i="10"/>
  <c r="AA283" i="10" s="1"/>
  <c r="AB282" i="10"/>
  <c r="AB283" i="10" s="1"/>
  <c r="AC282" i="10"/>
  <c r="AC283" i="10" s="1"/>
  <c r="AD282" i="10"/>
  <c r="AD283" i="10" s="1"/>
  <c r="AE282" i="10"/>
  <c r="AE283" i="10" s="1"/>
  <c r="AF282" i="10"/>
  <c r="AF283" i="10" s="1"/>
  <c r="AG282" i="10"/>
  <c r="AG283" i="10" s="1"/>
  <c r="AH282" i="10"/>
  <c r="AH283" i="10" s="1"/>
  <c r="AI282" i="10"/>
  <c r="AI283" i="10" s="1"/>
  <c r="AJ282" i="10"/>
  <c r="AJ283" i="10" s="1"/>
  <c r="AD252" i="10"/>
  <c r="AD253" i="10" s="1"/>
  <c r="AK252" i="10"/>
  <c r="AK253" i="10" s="1"/>
  <c r="U252" i="10"/>
  <c r="U253" i="10" s="1"/>
  <c r="AB252" i="10"/>
  <c r="AB253" i="10" s="1"/>
  <c r="AI252" i="10"/>
  <c r="AI253" i="10" s="1"/>
  <c r="Z252" i="10"/>
  <c r="Z253" i="10" s="1"/>
  <c r="AG252" i="10"/>
  <c r="AG253" i="10" s="1"/>
  <c r="X252" i="10"/>
  <c r="X253" i="10" s="1"/>
  <c r="AE252" i="10"/>
  <c r="AE253" i="10" s="1"/>
  <c r="AO252" i="10"/>
  <c r="AO253" i="10" s="1"/>
  <c r="AN252" i="10"/>
  <c r="AN253" i="10" s="1"/>
  <c r="AH252" i="10"/>
  <c r="AH253" i="10" s="1"/>
  <c r="Y252" i="10"/>
  <c r="Y253" i="10" s="1"/>
  <c r="AM252" i="10"/>
  <c r="AM253" i="10" s="1"/>
  <c r="AL252" i="10"/>
  <c r="AL253" i="10" s="1"/>
  <c r="V252" i="10"/>
  <c r="V253" i="10" s="1"/>
  <c r="AC252" i="10"/>
  <c r="AC253" i="10" s="1"/>
  <c r="AJ252" i="10"/>
  <c r="AJ253" i="10" s="1"/>
  <c r="AA252" i="10"/>
  <c r="AA253" i="10" s="1"/>
  <c r="AF252" i="10"/>
  <c r="AF253" i="10" s="1"/>
  <c r="W252" i="10"/>
  <c r="W253" i="10" s="1"/>
  <c r="AP252" i="10"/>
  <c r="AP253" i="10" s="1"/>
  <c r="AQ252" i="10"/>
  <c r="AQ253" i="10" s="1"/>
  <c r="AR252" i="10"/>
  <c r="AR253" i="10" s="1"/>
  <c r="AS252" i="10"/>
  <c r="AS253" i="10" s="1"/>
  <c r="S222" i="10"/>
  <c r="S223" i="10" s="1"/>
  <c r="T222" i="10"/>
  <c r="T223" i="10" s="1"/>
  <c r="U222" i="10"/>
  <c r="U223" i="10" s="1"/>
  <c r="V222" i="10"/>
  <c r="V223" i="10" s="1"/>
  <c r="W222" i="10"/>
  <c r="W223" i="10" s="1"/>
  <c r="X222" i="10"/>
  <c r="X223" i="10" s="1"/>
  <c r="Y222" i="10"/>
  <c r="Y223" i="10" s="1"/>
  <c r="Z222" i="10"/>
  <c r="Z223" i="10" s="1"/>
  <c r="AA222" i="10"/>
  <c r="AA223" i="10" s="1"/>
  <c r="AB222" i="10"/>
  <c r="AB223" i="10" s="1"/>
  <c r="AC222" i="10"/>
  <c r="AC223" i="10" s="1"/>
  <c r="AD222" i="10"/>
  <c r="AD223" i="10" s="1"/>
  <c r="AE222" i="10"/>
  <c r="AE223" i="10" s="1"/>
  <c r="AF222" i="10"/>
  <c r="AF223" i="10" s="1"/>
  <c r="AG222" i="10"/>
  <c r="AG223" i="10" s="1"/>
  <c r="AH222" i="10"/>
  <c r="AH223" i="10" s="1"/>
  <c r="AI222" i="10"/>
  <c r="AI223" i="10" s="1"/>
  <c r="AJ222" i="10"/>
  <c r="AJ223" i="10" s="1"/>
  <c r="Q192" i="10"/>
  <c r="Q193" i="10" s="1"/>
  <c r="R192" i="10"/>
  <c r="R193" i="10" s="1"/>
  <c r="S192" i="10"/>
  <c r="S193" i="10" s="1"/>
  <c r="T192" i="10"/>
  <c r="T193" i="10" s="1"/>
  <c r="U192" i="10"/>
  <c r="U193" i="10" s="1"/>
  <c r="V192" i="10"/>
  <c r="V193" i="10" s="1"/>
  <c r="W192" i="10"/>
  <c r="W193" i="10" s="1"/>
  <c r="X192" i="10"/>
  <c r="X193" i="10" s="1"/>
  <c r="Y192" i="10"/>
  <c r="Y193" i="10" s="1"/>
  <c r="Z192" i="10"/>
  <c r="Z193" i="10" s="1"/>
  <c r="AA192" i="10"/>
  <c r="AA193" i="10" s="1"/>
  <c r="AB192" i="10"/>
  <c r="AB193" i="10" s="1"/>
  <c r="AC192" i="10"/>
  <c r="AC193" i="10" s="1"/>
  <c r="AD192" i="10"/>
  <c r="AD193" i="10" s="1"/>
  <c r="AE192" i="10"/>
  <c r="AE193" i="10" s="1"/>
  <c r="AG192" i="10"/>
  <c r="AG193" i="10" s="1"/>
  <c r="AF192" i="10"/>
  <c r="AF193" i="10" s="1"/>
  <c r="AH192" i="10"/>
  <c r="AH193" i="10" s="1"/>
  <c r="AI192" i="10"/>
  <c r="AI193" i="10" s="1"/>
  <c r="Q162" i="10"/>
  <c r="Q163" i="10" s="1"/>
  <c r="R162" i="10"/>
  <c r="R163" i="10" s="1"/>
  <c r="S162" i="10"/>
  <c r="S163" i="10" s="1"/>
  <c r="T162" i="10"/>
  <c r="T163" i="10" s="1"/>
  <c r="U162" i="10"/>
  <c r="U163" i="10" s="1"/>
  <c r="V162" i="10"/>
  <c r="V163" i="10" s="1"/>
  <c r="W162" i="10"/>
  <c r="W163" i="10" s="1"/>
  <c r="X162" i="10"/>
  <c r="X163" i="10" s="1"/>
  <c r="Y162" i="10"/>
  <c r="Y163" i="10" s="1"/>
  <c r="Z162" i="10"/>
  <c r="Z163" i="10" s="1"/>
  <c r="AA162" i="10"/>
  <c r="AA163" i="10" s="1"/>
  <c r="AB162" i="10"/>
  <c r="AB163" i="10" s="1"/>
  <c r="Q132" i="10"/>
  <c r="Q133" i="10" s="1"/>
  <c r="R132" i="10"/>
  <c r="R133" i="10" s="1"/>
  <c r="S132" i="10"/>
  <c r="S133" i="10" s="1"/>
  <c r="T132" i="10"/>
  <c r="T133" i="10" s="1"/>
  <c r="U132" i="10"/>
  <c r="U133" i="10" s="1"/>
  <c r="V132" i="10"/>
  <c r="V133" i="10" s="1"/>
  <c r="W132" i="10"/>
  <c r="W133" i="10" s="1"/>
  <c r="X132" i="10"/>
  <c r="X133" i="10" s="1"/>
  <c r="L68" i="10"/>
  <c r="L69" i="10" s="1"/>
  <c r="M68" i="10" s="1"/>
  <c r="Q72" i="10"/>
  <c r="Q73" i="10" s="1"/>
  <c r="S72" i="10"/>
  <c r="S73" i="10" s="1"/>
  <c r="T72" i="10"/>
  <c r="T73" i="10" s="1"/>
  <c r="R72" i="10"/>
  <c r="R73" i="10" s="1"/>
  <c r="U72" i="10"/>
  <c r="U73" i="10" s="1"/>
  <c r="V72" i="10"/>
  <c r="V73" i="10" s="1"/>
  <c r="W72" i="10"/>
  <c r="W73" i="10" s="1"/>
  <c r="X72" i="10"/>
  <c r="X73" i="10" s="1"/>
  <c r="Y72" i="10"/>
  <c r="Y73" i="10" s="1"/>
  <c r="Z72" i="10"/>
  <c r="Z73" i="10" s="1"/>
  <c r="AA72" i="10"/>
  <c r="AA73" i="10" s="1"/>
  <c r="AB72" i="10"/>
  <c r="AB73" i="10" s="1"/>
  <c r="AC72" i="10"/>
  <c r="AC73" i="10" s="1"/>
  <c r="AD72" i="10"/>
  <c r="AD73" i="10" s="1"/>
  <c r="AE72" i="10"/>
  <c r="AE73" i="10" s="1"/>
  <c r="AF72" i="10"/>
  <c r="AF73" i="10" s="1"/>
  <c r="AG72" i="10"/>
  <c r="AG73" i="10" s="1"/>
  <c r="AH72" i="10"/>
  <c r="AH73" i="10" s="1"/>
  <c r="AI72" i="10"/>
  <c r="AI73" i="10" s="1"/>
  <c r="AJ72" i="10"/>
  <c r="AJ73" i="10" s="1"/>
  <c r="AK72" i="10"/>
  <c r="AK73" i="10" s="1"/>
  <c r="AL72" i="10"/>
  <c r="AL73" i="10" s="1"/>
  <c r="AM72" i="10"/>
  <c r="AM73" i="10" s="1"/>
  <c r="AN72" i="10"/>
  <c r="AN73" i="10" s="1"/>
  <c r="AO72" i="10"/>
  <c r="AO73" i="10" s="1"/>
  <c r="AP72" i="10"/>
  <c r="AP73" i="10" s="1"/>
  <c r="AQ72" i="10"/>
  <c r="AQ73" i="10" s="1"/>
  <c r="AR72" i="10"/>
  <c r="AR73" i="10" s="1"/>
  <c r="AS72" i="10"/>
  <c r="AS73" i="10" s="1"/>
  <c r="AT72" i="10"/>
  <c r="AT73" i="10" s="1"/>
  <c r="AU72" i="10"/>
  <c r="AU73" i="10" s="1"/>
  <c r="AV72" i="10"/>
  <c r="AV73" i="10" s="1"/>
  <c r="AW72" i="10"/>
  <c r="AW73" i="10" s="1"/>
  <c r="AX72" i="10"/>
  <c r="AX73" i="10" s="1"/>
  <c r="AY72" i="10"/>
  <c r="AY73" i="10" s="1"/>
  <c r="AZ72" i="10"/>
  <c r="AZ73" i="10" s="1"/>
  <c r="BA72" i="10"/>
  <c r="BA73" i="10" s="1"/>
  <c r="BB72" i="10"/>
  <c r="BB73" i="10" s="1"/>
  <c r="BC72" i="10"/>
  <c r="BC73" i="10" s="1"/>
  <c r="BD72" i="10"/>
  <c r="BD73" i="10" s="1"/>
  <c r="BE72" i="10"/>
  <c r="BE73" i="10" s="1"/>
  <c r="BF72" i="10"/>
  <c r="BF73" i="10" s="1"/>
  <c r="BG72" i="10"/>
  <c r="BG73" i="10" s="1"/>
  <c r="BH72" i="10"/>
  <c r="BH73" i="10" s="1"/>
  <c r="BI72" i="10"/>
  <c r="BI73" i="10" s="1"/>
  <c r="BJ72" i="10"/>
  <c r="BJ73" i="10" s="1"/>
  <c r="BK72" i="10"/>
  <c r="BK73" i="10" s="1"/>
  <c r="BL72" i="10"/>
  <c r="BL73" i="10" s="1"/>
  <c r="BM72" i="10"/>
  <c r="BM73" i="10" s="1"/>
  <c r="BN72" i="10"/>
  <c r="BN73" i="10" s="1"/>
  <c r="BO72" i="10"/>
  <c r="BO73" i="10" s="1"/>
  <c r="BF342" i="10"/>
  <c r="BF343" i="10" s="1"/>
  <c r="BG342" i="10"/>
  <c r="BG343" i="10" s="1"/>
  <c r="AK222" i="10"/>
  <c r="AK223" i="10" s="1"/>
  <c r="AL222" i="10"/>
  <c r="AL223" i="10" s="1"/>
  <c r="AT252" i="10"/>
  <c r="AT253" i="10" s="1"/>
  <c r="AU252" i="10"/>
  <c r="AU253" i="10" s="1"/>
  <c r="N42" i="10"/>
  <c r="N43" i="10" s="1"/>
  <c r="N17" i="10" s="1"/>
  <c r="O42" i="10"/>
  <c r="O43" i="10" s="1"/>
  <c r="O17" i="10" s="1"/>
  <c r="AX282" i="10"/>
  <c r="AX283" i="10" s="1"/>
  <c r="AY282" i="10"/>
  <c r="AY283" i="10" s="1"/>
  <c r="AC162" i="10"/>
  <c r="AC163" i="10" s="1"/>
  <c r="AD162" i="10"/>
  <c r="AD163" i="10" s="1"/>
  <c r="AJ192" i="10"/>
  <c r="AJ193" i="10" s="1"/>
  <c r="AK192" i="10"/>
  <c r="AK193" i="10" s="1"/>
  <c r="Y132" i="10"/>
  <c r="Y133" i="10" s="1"/>
  <c r="Z132" i="10"/>
  <c r="Z133" i="10" s="1"/>
  <c r="BB312" i="10"/>
  <c r="BB313" i="10" s="1"/>
  <c r="BC312" i="10"/>
  <c r="BC313" i="10" s="1"/>
  <c r="BO312" i="10"/>
  <c r="BO313" i="10" s="1"/>
  <c r="BI312" i="10"/>
  <c r="BI313" i="10" s="1"/>
  <c r="BG312" i="10"/>
  <c r="BG313" i="10" s="1"/>
  <c r="BL312" i="10"/>
  <c r="BL313" i="10" s="1"/>
  <c r="BK312" i="10"/>
  <c r="BK313" i="10" s="1"/>
  <c r="BN282" i="10"/>
  <c r="BN283" i="10" s="1"/>
  <c r="BN312" i="10"/>
  <c r="BN313" i="10" s="1"/>
  <c r="BJ312" i="10"/>
  <c r="BJ313" i="10" s="1"/>
  <c r="BD312" i="10"/>
  <c r="BD313" i="10" s="1"/>
  <c r="BM282" i="10"/>
  <c r="BM283" i="10" s="1"/>
  <c r="BM312" i="10"/>
  <c r="BM313" i="10" s="1"/>
  <c r="BE312" i="10"/>
  <c r="BE313" i="10" s="1"/>
  <c r="BH282" i="10"/>
  <c r="BH283" i="10" s="1"/>
  <c r="BF312" i="10"/>
  <c r="BF313" i="10" s="1"/>
  <c r="BH312" i="10"/>
  <c r="BH313" i="10" s="1"/>
  <c r="L308" i="10"/>
  <c r="L309" i="10" s="1"/>
  <c r="M308" i="10" s="1"/>
  <c r="J662" i="10"/>
  <c r="BL282" i="10"/>
  <c r="BL283" i="10" s="1"/>
  <c r="BO282" i="10"/>
  <c r="BO283" i="10" s="1"/>
  <c r="BJ282" i="10"/>
  <c r="BJ283" i="10" s="1"/>
  <c r="BI282" i="10"/>
  <c r="BI283" i="10" s="1"/>
  <c r="BK282" i="10"/>
  <c r="BK283" i="10" s="1"/>
  <c r="BG282" i="10"/>
  <c r="BG283" i="10" s="1"/>
  <c r="BB282" i="10"/>
  <c r="BB283" i="10" s="1"/>
  <c r="BM162" i="10"/>
  <c r="BM163" i="10" s="1"/>
  <c r="BD162" i="10"/>
  <c r="BD163" i="10" s="1"/>
  <c r="BL162" i="10"/>
  <c r="BL163" i="10" s="1"/>
  <c r="AZ162" i="10"/>
  <c r="AZ163" i="10" s="1"/>
  <c r="L278" i="10"/>
  <c r="L279" i="10" s="1"/>
  <c r="M278" i="10" s="1"/>
  <c r="BI162" i="10"/>
  <c r="BI163" i="10" s="1"/>
  <c r="BN162" i="10"/>
  <c r="BN163" i="10" s="1"/>
  <c r="BH162" i="10"/>
  <c r="BH163" i="10" s="1"/>
  <c r="AZ282" i="10"/>
  <c r="AZ283" i="10" s="1"/>
  <c r="BE162" i="10"/>
  <c r="BE163" i="10" s="1"/>
  <c r="BA162" i="10"/>
  <c r="BA163" i="10" s="1"/>
  <c r="AS162" i="10"/>
  <c r="AS163" i="10" s="1"/>
  <c r="BF282" i="10"/>
  <c r="BF283" i="10" s="1"/>
  <c r="BO162" i="10"/>
  <c r="BO163" i="10" s="1"/>
  <c r="BK162" i="10"/>
  <c r="BK163" i="10" s="1"/>
  <c r="BG162" i="10"/>
  <c r="BG163" i="10" s="1"/>
  <c r="BC162" i="10"/>
  <c r="BC163" i="10" s="1"/>
  <c r="AX162" i="10"/>
  <c r="AX163" i="10" s="1"/>
  <c r="BJ162" i="10"/>
  <c r="BJ163" i="10" s="1"/>
  <c r="BF162" i="10"/>
  <c r="BF163" i="10" s="1"/>
  <c r="BB162" i="10"/>
  <c r="BB163" i="10" s="1"/>
  <c r="AW162" i="10"/>
  <c r="AW163" i="10" s="1"/>
  <c r="BE282" i="10"/>
  <c r="BE283" i="10" s="1"/>
  <c r="BA282" i="10"/>
  <c r="BA283" i="10" s="1"/>
  <c r="AU162" i="10"/>
  <c r="AU163" i="10" s="1"/>
  <c r="AK162" i="10"/>
  <c r="AK163" i="10" s="1"/>
  <c r="AP162" i="10"/>
  <c r="AP163" i="10" s="1"/>
  <c r="AM162" i="10"/>
  <c r="AM163" i="10" s="1"/>
  <c r="BD282" i="10"/>
  <c r="BD283" i="10" s="1"/>
  <c r="AY162" i="10"/>
  <c r="AY163" i="10" s="1"/>
  <c r="AT162" i="10"/>
  <c r="AT163" i="10" s="1"/>
  <c r="AO162" i="10"/>
  <c r="AO163" i="10" s="1"/>
  <c r="AI162" i="10"/>
  <c r="AI163" i="10" s="1"/>
  <c r="BC282" i="10"/>
  <c r="BC283" i="10" s="1"/>
  <c r="AG162" i="10"/>
  <c r="AG163" i="10" s="1"/>
  <c r="AQ162" i="10"/>
  <c r="AQ163" i="10" s="1"/>
  <c r="AL162" i="10"/>
  <c r="AL163" i="10" s="1"/>
  <c r="AV162" i="10"/>
  <c r="AV163" i="10" s="1"/>
  <c r="AR162" i="10"/>
  <c r="AR163" i="10" s="1"/>
  <c r="AN162" i="10"/>
  <c r="AN163" i="10" s="1"/>
  <c r="AJ162" i="10"/>
  <c r="AJ163" i="10" s="1"/>
  <c r="AF162" i="10"/>
  <c r="AF163" i="10" s="1"/>
  <c r="L158" i="10"/>
  <c r="L159" i="10" s="1"/>
  <c r="L160" i="10" s="1"/>
  <c r="L161" i="10" s="1"/>
  <c r="L164" i="10" s="1"/>
  <c r="L142" i="10" s="1"/>
  <c r="AP222" i="10"/>
  <c r="AP223" i="10" s="1"/>
  <c r="AN222" i="10"/>
  <c r="AN223" i="10" s="1"/>
  <c r="L218" i="10"/>
  <c r="L219" i="10" s="1"/>
  <c r="M218" i="10" s="1"/>
  <c r="AO222" i="10"/>
  <c r="AO223" i="10" s="1"/>
  <c r="AM222" i="10"/>
  <c r="AM223" i="10" s="1"/>
  <c r="AQ222" i="10"/>
  <c r="AQ223" i="10" s="1"/>
  <c r="AR222" i="10"/>
  <c r="AR223" i="10" s="1"/>
  <c r="AS222" i="10"/>
  <c r="AS223" i="10" s="1"/>
  <c r="AT222" i="10"/>
  <c r="AT223" i="10" s="1"/>
  <c r="AU222" i="10"/>
  <c r="AU223" i="10" s="1"/>
  <c r="AV222" i="10"/>
  <c r="AV223" i="10" s="1"/>
  <c r="AW222" i="10"/>
  <c r="AW223" i="10" s="1"/>
  <c r="AX222" i="10"/>
  <c r="AX223" i="10" s="1"/>
  <c r="AY222" i="10"/>
  <c r="AY223" i="10" s="1"/>
  <c r="AZ222" i="10"/>
  <c r="AZ223" i="10" s="1"/>
  <c r="BA222" i="10"/>
  <c r="BA223" i="10" s="1"/>
  <c r="BB222" i="10"/>
  <c r="BB223" i="10" s="1"/>
  <c r="BC222" i="10"/>
  <c r="BC223" i="10" s="1"/>
  <c r="BD222" i="10"/>
  <c r="BD223" i="10" s="1"/>
  <c r="BE222" i="10"/>
  <c r="BE223" i="10" s="1"/>
  <c r="BF222" i="10"/>
  <c r="BF223" i="10" s="1"/>
  <c r="BG222" i="10"/>
  <c r="BG223" i="10" s="1"/>
  <c r="BH222" i="10"/>
  <c r="BH223" i="10" s="1"/>
  <c r="BI222" i="10"/>
  <c r="BI223" i="10" s="1"/>
  <c r="BJ222" i="10"/>
  <c r="BJ223" i="10" s="1"/>
  <c r="BK222" i="10"/>
  <c r="BK223" i="10" s="1"/>
  <c r="BL222" i="10"/>
  <c r="BL223" i="10" s="1"/>
  <c r="BM222" i="10"/>
  <c r="BM223" i="10" s="1"/>
  <c r="BN222" i="10"/>
  <c r="BN223" i="10" s="1"/>
  <c r="BO222" i="10"/>
  <c r="BO223" i="10" s="1"/>
  <c r="AM192" i="10"/>
  <c r="AM193" i="10" s="1"/>
  <c r="L188" i="10"/>
  <c r="L189" i="10" s="1"/>
  <c r="M188" i="10" s="1"/>
  <c r="AL192" i="10"/>
  <c r="AL193" i="10" s="1"/>
  <c r="AN192" i="10"/>
  <c r="AN193" i="10" s="1"/>
  <c r="AO192" i="10"/>
  <c r="AO193" i="10" s="1"/>
  <c r="AP192" i="10"/>
  <c r="AP193" i="10" s="1"/>
  <c r="AQ192" i="10"/>
  <c r="AQ193" i="10" s="1"/>
  <c r="AR192" i="10"/>
  <c r="AR193" i="10" s="1"/>
  <c r="AS192" i="10"/>
  <c r="AS193" i="10" s="1"/>
  <c r="AT192" i="10"/>
  <c r="AT193" i="10" s="1"/>
  <c r="AU192" i="10"/>
  <c r="AU193" i="10" s="1"/>
  <c r="AV192" i="10"/>
  <c r="AV193" i="10" s="1"/>
  <c r="AW192" i="10"/>
  <c r="AW193" i="10" s="1"/>
  <c r="AX192" i="10"/>
  <c r="AX193" i="10" s="1"/>
  <c r="AY192" i="10"/>
  <c r="AY193" i="10" s="1"/>
  <c r="AZ192" i="10"/>
  <c r="AZ193" i="10" s="1"/>
  <c r="BA192" i="10"/>
  <c r="BA193" i="10" s="1"/>
  <c r="BB192" i="10"/>
  <c r="BB193" i="10" s="1"/>
  <c r="BC192" i="10"/>
  <c r="BC193" i="10" s="1"/>
  <c r="BD192" i="10"/>
  <c r="BD193" i="10" s="1"/>
  <c r="BE192" i="10"/>
  <c r="BE193" i="10" s="1"/>
  <c r="BF192" i="10"/>
  <c r="BF193" i="10" s="1"/>
  <c r="BG192" i="10"/>
  <c r="BG193" i="10" s="1"/>
  <c r="BH192" i="10"/>
  <c r="BH193" i="10" s="1"/>
  <c r="BI192" i="10"/>
  <c r="BI193" i="10" s="1"/>
  <c r="BJ192" i="10"/>
  <c r="BJ193" i="10" s="1"/>
  <c r="BK192" i="10"/>
  <c r="BK193" i="10" s="1"/>
  <c r="BL192" i="10"/>
  <c r="BL193" i="10" s="1"/>
  <c r="BM192" i="10"/>
  <c r="BM193" i="10" s="1"/>
  <c r="BN192" i="10"/>
  <c r="BN193" i="10" s="1"/>
  <c r="BO192" i="10"/>
  <c r="BO193" i="10" s="1"/>
  <c r="AH162" i="10"/>
  <c r="AH163" i="10" s="1"/>
  <c r="AE162" i="10"/>
  <c r="AE163" i="10" s="1"/>
  <c r="BB252" i="10"/>
  <c r="BB253" i="10" s="1"/>
  <c r="L248" i="10"/>
  <c r="L249" i="10" s="1"/>
  <c r="M248" i="10" s="1"/>
  <c r="AZ252" i="10"/>
  <c r="AZ253" i="10" s="1"/>
  <c r="AX252" i="10"/>
  <c r="AX253" i="10" s="1"/>
  <c r="AV252" i="10"/>
  <c r="AV253" i="10" s="1"/>
  <c r="BD252" i="10"/>
  <c r="BD253" i="10" s="1"/>
  <c r="BC252" i="10"/>
  <c r="BC253" i="10" s="1"/>
  <c r="BA252" i="10"/>
  <c r="BA253" i="10" s="1"/>
  <c r="AY252" i="10"/>
  <c r="AY253" i="10" s="1"/>
  <c r="AW252" i="10"/>
  <c r="AW253" i="10" s="1"/>
  <c r="BE252" i="10"/>
  <c r="BE253" i="10" s="1"/>
  <c r="BF252" i="10"/>
  <c r="BF253" i="10" s="1"/>
  <c r="BG252" i="10"/>
  <c r="BG253" i="10" s="1"/>
  <c r="BH252" i="10"/>
  <c r="BH253" i="10" s="1"/>
  <c r="BI252" i="10"/>
  <c r="BI253" i="10" s="1"/>
  <c r="BJ252" i="10"/>
  <c r="BJ253" i="10" s="1"/>
  <c r="BK252" i="10"/>
  <c r="BK253" i="10" s="1"/>
  <c r="BL252" i="10"/>
  <c r="BL253" i="10" s="1"/>
  <c r="BM252" i="10"/>
  <c r="BM253" i="10" s="1"/>
  <c r="BN252" i="10"/>
  <c r="BN253" i="10" s="1"/>
  <c r="BO252" i="10"/>
  <c r="BO253" i="10" s="1"/>
  <c r="BK342" i="10"/>
  <c r="BK343" i="10" s="1"/>
  <c r="BJ342" i="10"/>
  <c r="BJ343" i="10" s="1"/>
  <c r="L338" i="10"/>
  <c r="L339" i="10" s="1"/>
  <c r="M338" i="10" s="1"/>
  <c r="BL342" i="10"/>
  <c r="BL343" i="10" s="1"/>
  <c r="BI342" i="10"/>
  <c r="BI343" i="10" s="1"/>
  <c r="BH342" i="10"/>
  <c r="BH343" i="10" s="1"/>
  <c r="BM342" i="10"/>
  <c r="BM343" i="10" s="1"/>
  <c r="BN342" i="10"/>
  <c r="BN343" i="10" s="1"/>
  <c r="BO342" i="10"/>
  <c r="BO343" i="10" s="1"/>
  <c r="BO392" i="10"/>
  <c r="BO393" i="10" s="1"/>
  <c r="E394" i="10" s="1"/>
  <c r="BM362" i="10"/>
  <c r="BM363" i="10" s="1"/>
  <c r="E364" i="10" s="1"/>
  <c r="AA132" i="10"/>
  <c r="AA133" i="10" s="1"/>
  <c r="AB132" i="10"/>
  <c r="AB133" i="10" s="1"/>
  <c r="AC132" i="10"/>
  <c r="AC133" i="10" s="1"/>
  <c r="AD132" i="10"/>
  <c r="AD133" i="10" s="1"/>
  <c r="AE132" i="10"/>
  <c r="AE133" i="10" s="1"/>
  <c r="AF132" i="10"/>
  <c r="AF133" i="10" s="1"/>
  <c r="AG132" i="10"/>
  <c r="AG133" i="10" s="1"/>
  <c r="AH132" i="10"/>
  <c r="AH133" i="10" s="1"/>
  <c r="AI132" i="10"/>
  <c r="AI133" i="10" s="1"/>
  <c r="AJ132" i="10"/>
  <c r="AJ133" i="10" s="1"/>
  <c r="AK132" i="10"/>
  <c r="AK133" i="10" s="1"/>
  <c r="AL132" i="10"/>
  <c r="AL133" i="10" s="1"/>
  <c r="BM132" i="10"/>
  <c r="BM133" i="10" s="1"/>
  <c r="BI132" i="10"/>
  <c r="BI133" i="10" s="1"/>
  <c r="BE132" i="10"/>
  <c r="BE133" i="10" s="1"/>
  <c r="BA132" i="10"/>
  <c r="BA133" i="10" s="1"/>
  <c r="AW132" i="10"/>
  <c r="AW133" i="10" s="1"/>
  <c r="AS132" i="10"/>
  <c r="AS133" i="10" s="1"/>
  <c r="AO132" i="10"/>
  <c r="AO133" i="10" s="1"/>
  <c r="BL132" i="10"/>
  <c r="BL133" i="10" s="1"/>
  <c r="BH132" i="10"/>
  <c r="BH133" i="10" s="1"/>
  <c r="BD132" i="10"/>
  <c r="BD133" i="10" s="1"/>
  <c r="AZ132" i="10"/>
  <c r="AZ133" i="10" s="1"/>
  <c r="AV132" i="10"/>
  <c r="AV133" i="10" s="1"/>
  <c r="AR132" i="10"/>
  <c r="AR133" i="10" s="1"/>
  <c r="AN132" i="10"/>
  <c r="AN133" i="10" s="1"/>
  <c r="BO132" i="10"/>
  <c r="BO133" i="10" s="1"/>
  <c r="BK132" i="10"/>
  <c r="BK133" i="10" s="1"/>
  <c r="BG132" i="10"/>
  <c r="BG133" i="10" s="1"/>
  <c r="BC132" i="10"/>
  <c r="BC133" i="10" s="1"/>
  <c r="AY132" i="10"/>
  <c r="AY133" i="10" s="1"/>
  <c r="AU132" i="10"/>
  <c r="AU133" i="10" s="1"/>
  <c r="AQ132" i="10"/>
  <c r="AQ133" i="10" s="1"/>
  <c r="AM132" i="10"/>
  <c r="AM133" i="10" s="1"/>
  <c r="BN132" i="10"/>
  <c r="BN133" i="10" s="1"/>
  <c r="BJ132" i="10"/>
  <c r="BJ133" i="10" s="1"/>
  <c r="BF132" i="10"/>
  <c r="BF133" i="10" s="1"/>
  <c r="BB132" i="10"/>
  <c r="BB133" i="10" s="1"/>
  <c r="AX132" i="10"/>
  <c r="AX133" i="10" s="1"/>
  <c r="AT132" i="10"/>
  <c r="AT133" i="10" s="1"/>
  <c r="AP132" i="10"/>
  <c r="AP133" i="10" s="1"/>
  <c r="P42" i="10"/>
  <c r="P43" i="10" s="1"/>
  <c r="Q42" i="10"/>
  <c r="Q43" i="10" s="1"/>
  <c r="R42" i="10"/>
  <c r="R43" i="10" s="1"/>
  <c r="S42" i="10"/>
  <c r="S43" i="10" s="1"/>
  <c r="T42" i="10"/>
  <c r="T43" i="10" s="1"/>
  <c r="U42" i="10"/>
  <c r="U43" i="10" s="1"/>
  <c r="V42" i="10"/>
  <c r="V43" i="10" s="1"/>
  <c r="W42" i="10"/>
  <c r="W43" i="10" s="1"/>
  <c r="X42" i="10"/>
  <c r="X43" i="10" s="1"/>
  <c r="Y42" i="10"/>
  <c r="Y43" i="10" s="1"/>
  <c r="Z42" i="10"/>
  <c r="Z43" i="10" s="1"/>
  <c r="AA42" i="10"/>
  <c r="AA43" i="10" s="1"/>
  <c r="AB42" i="10"/>
  <c r="AB43" i="10" s="1"/>
  <c r="AC42" i="10"/>
  <c r="AC43" i="10" s="1"/>
  <c r="AD42" i="10"/>
  <c r="AD43" i="10" s="1"/>
  <c r="AE42" i="10"/>
  <c r="AE43" i="10" s="1"/>
  <c r="AF42" i="10"/>
  <c r="AF43" i="10" s="1"/>
  <c r="AG42" i="10"/>
  <c r="AG43" i="10" s="1"/>
  <c r="AH42" i="10"/>
  <c r="AH43" i="10" s="1"/>
  <c r="AI42" i="10"/>
  <c r="AI43" i="10" s="1"/>
  <c r="AJ42" i="10"/>
  <c r="AJ43" i="10" s="1"/>
  <c r="AK42" i="10"/>
  <c r="AK43" i="10" s="1"/>
  <c r="AL42" i="10"/>
  <c r="AL43" i="10" s="1"/>
  <c r="AM42" i="10"/>
  <c r="AM43" i="10" s="1"/>
  <c r="AN42" i="10"/>
  <c r="AN43" i="10" s="1"/>
  <c r="AO42" i="10"/>
  <c r="AO43" i="10" s="1"/>
  <c r="L128" i="10"/>
  <c r="L129" i="10" s="1"/>
  <c r="M128" i="10" s="1"/>
  <c r="P91" i="10"/>
  <c r="L38" i="10"/>
  <c r="AJ91" i="10"/>
  <c r="AK91" i="10"/>
  <c r="AL91" i="10"/>
  <c r="K13" i="25" l="1"/>
  <c r="F39" i="26" s="1"/>
  <c r="C12" i="26"/>
  <c r="D12" i="26"/>
  <c r="P17" i="10"/>
  <c r="C14" i="25"/>
  <c r="D14" i="25" s="1"/>
  <c r="E14" i="25" s="1"/>
  <c r="E16" i="25" s="1"/>
  <c r="E17" i="25" s="1"/>
  <c r="E18" i="25" s="1"/>
  <c r="E19" i="25" s="1"/>
  <c r="E20" i="25" s="1"/>
  <c r="E21" i="25" s="1"/>
  <c r="E22" i="25" s="1"/>
  <c r="E23" i="25" s="1"/>
  <c r="E24" i="25" s="1"/>
  <c r="E25" i="25" s="1"/>
  <c r="E26" i="25" s="1"/>
  <c r="E27" i="25" s="1"/>
  <c r="E28" i="25" s="1"/>
  <c r="E29" i="25" s="1"/>
  <c r="E30" i="25" s="1"/>
  <c r="E31" i="25" s="1"/>
  <c r="E32" i="25" s="1"/>
  <c r="E33" i="25" s="1"/>
  <c r="E34" i="25" s="1"/>
  <c r="E35" i="25" s="1"/>
  <c r="E36" i="25" s="1"/>
  <c r="E37" i="25" s="1"/>
  <c r="E38" i="25" s="1"/>
  <c r="E39" i="25" s="1"/>
  <c r="E40" i="25" s="1"/>
  <c r="E41" i="25" s="1"/>
  <c r="E42" i="25" s="1"/>
  <c r="E43" i="25" s="1"/>
  <c r="E44" i="25" s="1"/>
  <c r="E45" i="25" s="1"/>
  <c r="E46" i="25" s="1"/>
  <c r="E47" i="25" s="1"/>
  <c r="E48" i="25" s="1"/>
  <c r="E49" i="25" s="1"/>
  <c r="E50" i="25" s="1"/>
  <c r="E51" i="25" s="1"/>
  <c r="E52" i="25" s="1"/>
  <c r="E53" i="25" s="1"/>
  <c r="E54" i="25" s="1"/>
  <c r="E55" i="25" s="1"/>
  <c r="E56" i="25" s="1"/>
  <c r="E57" i="25" s="1"/>
  <c r="E58" i="25" s="1"/>
  <c r="E59" i="25" s="1"/>
  <c r="E60" i="25" s="1"/>
  <c r="E61" i="25" s="1"/>
  <c r="E62" i="25" s="1"/>
  <c r="E63" i="25" s="1"/>
  <c r="E64" i="25" s="1"/>
  <c r="E65" i="25" s="1"/>
  <c r="E66" i="25" s="1"/>
  <c r="E67" i="25" s="1"/>
  <c r="E68" i="25" s="1"/>
  <c r="E69" i="25" s="1"/>
  <c r="E70" i="25" s="1"/>
  <c r="E71" i="25" s="1"/>
  <c r="D13" i="25"/>
  <c r="I352" i="10"/>
  <c r="BA372" i="10"/>
  <c r="BA373" i="10" s="1"/>
  <c r="BB372" i="10"/>
  <c r="BB373" i="10" s="1"/>
  <c r="BC372" i="10"/>
  <c r="BC373" i="10" s="1"/>
  <c r="BD372" i="10"/>
  <c r="BD373" i="10" s="1"/>
  <c r="BE372" i="10"/>
  <c r="BE373" i="10" s="1"/>
  <c r="BF372" i="10"/>
  <c r="BF373" i="10" s="1"/>
  <c r="BG372" i="10"/>
  <c r="BG373" i="10" s="1"/>
  <c r="BI372" i="10"/>
  <c r="BI373" i="10" s="1"/>
  <c r="BH372" i="10"/>
  <c r="BH373" i="10" s="1"/>
  <c r="BJ372" i="10"/>
  <c r="BJ373" i="10" s="1"/>
  <c r="M489" i="10"/>
  <c r="M490" i="10" s="1"/>
  <c r="M491" i="10" s="1"/>
  <c r="M494" i="10" s="1"/>
  <c r="M472" i="10" s="1"/>
  <c r="L639" i="10"/>
  <c r="L609" i="10"/>
  <c r="L579" i="10"/>
  <c r="L549" i="10"/>
  <c r="L519" i="10"/>
  <c r="L459" i="10"/>
  <c r="L429" i="10"/>
  <c r="AW372" i="10"/>
  <c r="AW373" i="10" s="1"/>
  <c r="AX372" i="10"/>
  <c r="AX373" i="10" s="1"/>
  <c r="AY372" i="10"/>
  <c r="AY373" i="10" s="1"/>
  <c r="AZ372" i="10"/>
  <c r="AZ373" i="10" s="1"/>
  <c r="W372" i="10"/>
  <c r="W373" i="10" s="1"/>
  <c r="X372" i="10"/>
  <c r="X373" i="10" s="1"/>
  <c r="Y372" i="10"/>
  <c r="Y373" i="10" s="1"/>
  <c r="Z372" i="10"/>
  <c r="Z373" i="10" s="1"/>
  <c r="AA372" i="10"/>
  <c r="AA373" i="10" s="1"/>
  <c r="AB372" i="10"/>
  <c r="AB373" i="10" s="1"/>
  <c r="AC372" i="10"/>
  <c r="AC373" i="10" s="1"/>
  <c r="AD372" i="10"/>
  <c r="AD373" i="10" s="1"/>
  <c r="AE372" i="10"/>
  <c r="AE373" i="10" s="1"/>
  <c r="AF372" i="10"/>
  <c r="AF373" i="10" s="1"/>
  <c r="AG372" i="10"/>
  <c r="AG373" i="10" s="1"/>
  <c r="AH372" i="10"/>
  <c r="AH373" i="10" s="1"/>
  <c r="AI372" i="10"/>
  <c r="AI373" i="10" s="1"/>
  <c r="AJ372" i="10"/>
  <c r="AJ373" i="10" s="1"/>
  <c r="AK372" i="10"/>
  <c r="AK373" i="10" s="1"/>
  <c r="AL372" i="10"/>
  <c r="AL373" i="10" s="1"/>
  <c r="AM372" i="10"/>
  <c r="AM373" i="10" s="1"/>
  <c r="AN372" i="10"/>
  <c r="AN373" i="10" s="1"/>
  <c r="AO372" i="10"/>
  <c r="AO373" i="10" s="1"/>
  <c r="AP372" i="10"/>
  <c r="AP373" i="10" s="1"/>
  <c r="AQ372" i="10"/>
  <c r="AQ373" i="10" s="1"/>
  <c r="AR372" i="10"/>
  <c r="AR373" i="10" s="1"/>
  <c r="AS372" i="10"/>
  <c r="AS373" i="10" s="1"/>
  <c r="AT372" i="10"/>
  <c r="AT373" i="10" s="1"/>
  <c r="AU372" i="10"/>
  <c r="AU373" i="10" s="1"/>
  <c r="AV372" i="10"/>
  <c r="AV373" i="10" s="1"/>
  <c r="M158" i="10"/>
  <c r="M157" i="10"/>
  <c r="L70" i="10"/>
  <c r="L71" i="10" s="1"/>
  <c r="L74" i="10" s="1"/>
  <c r="L52" i="10" s="1"/>
  <c r="M67" i="10"/>
  <c r="M307" i="10"/>
  <c r="M309" i="10" s="1"/>
  <c r="N308" i="10" s="1"/>
  <c r="L310" i="10"/>
  <c r="L311" i="10" s="1"/>
  <c r="L314" i="10" s="1"/>
  <c r="L292" i="10" s="1"/>
  <c r="BK372" i="10"/>
  <c r="BK373" i="10" s="1"/>
  <c r="BL372" i="10"/>
  <c r="BL373" i="10" s="1"/>
  <c r="M277" i="10"/>
  <c r="M279" i="10" s="1"/>
  <c r="M280" i="10" s="1"/>
  <c r="M281" i="10" s="1"/>
  <c r="M284" i="10" s="1"/>
  <c r="M262" i="10" s="1"/>
  <c r="L280" i="10"/>
  <c r="L281" i="10" s="1"/>
  <c r="L284" i="10" s="1"/>
  <c r="L262" i="10" s="1"/>
  <c r="L39" i="10"/>
  <c r="M247" i="10"/>
  <c r="M249" i="10" s="1"/>
  <c r="L250" i="10"/>
  <c r="L251" i="10" s="1"/>
  <c r="L254" i="10" s="1"/>
  <c r="L232" i="10" s="1"/>
  <c r="L220" i="10"/>
  <c r="L221" i="10" s="1"/>
  <c r="L224" i="10" s="1"/>
  <c r="L202" i="10" s="1"/>
  <c r="M217" i="10"/>
  <c r="M337" i="10"/>
  <c r="M339" i="10" s="1"/>
  <c r="L340" i="10"/>
  <c r="L341" i="10" s="1"/>
  <c r="L344" i="10" s="1"/>
  <c r="L322" i="10" s="1"/>
  <c r="M187" i="10"/>
  <c r="M189" i="10" s="1"/>
  <c r="L190" i="10"/>
  <c r="L191" i="10" s="1"/>
  <c r="L194" i="10" s="1"/>
  <c r="L172" i="10" s="1"/>
  <c r="BM372" i="10"/>
  <c r="BM373" i="10" s="1"/>
  <c r="L368" i="10"/>
  <c r="L369" i="10" s="1"/>
  <c r="M368" i="10" s="1"/>
  <c r="BO372" i="10"/>
  <c r="BO373" i="10" s="1"/>
  <c r="BN372" i="10"/>
  <c r="BN373" i="10" s="1"/>
  <c r="P92" i="10"/>
  <c r="P93" i="10" s="1"/>
  <c r="L130" i="10"/>
  <c r="L131" i="10" s="1"/>
  <c r="L134" i="10" s="1"/>
  <c r="L112" i="10" s="1"/>
  <c r="M127" i="10"/>
  <c r="L13" i="25" l="1"/>
  <c r="Q64" i="25" s="1"/>
  <c r="K14" i="25"/>
  <c r="M14" i="25" s="1"/>
  <c r="M16" i="25" s="1"/>
  <c r="L40" i="10"/>
  <c r="N487" i="10"/>
  <c r="N488" i="10"/>
  <c r="L640" i="10"/>
  <c r="L641" i="10" s="1"/>
  <c r="M637" i="10"/>
  <c r="M638" i="10"/>
  <c r="L610" i="10"/>
  <c r="L611" i="10" s="1"/>
  <c r="L614" i="10" s="1"/>
  <c r="L592" i="10" s="1"/>
  <c r="M607" i="10"/>
  <c r="M608" i="10"/>
  <c r="L580" i="10"/>
  <c r="L581" i="10" s="1"/>
  <c r="L584" i="10" s="1"/>
  <c r="L562" i="10" s="1"/>
  <c r="M577" i="10"/>
  <c r="M578" i="10"/>
  <c r="L550" i="10"/>
  <c r="L551" i="10" s="1"/>
  <c r="L554" i="10" s="1"/>
  <c r="L532" i="10" s="1"/>
  <c r="L657" i="10" s="1"/>
  <c r="M547" i="10"/>
  <c r="M548" i="10"/>
  <c r="L520" i="10"/>
  <c r="L521" i="10" s="1"/>
  <c r="L524" i="10" s="1"/>
  <c r="L502" i="10" s="1"/>
  <c r="M517" i="10"/>
  <c r="M518" i="10"/>
  <c r="L460" i="10"/>
  <c r="L461" i="10" s="1"/>
  <c r="M457" i="10"/>
  <c r="M458" i="10"/>
  <c r="M159" i="10"/>
  <c r="M160" i="10" s="1"/>
  <c r="M161" i="10" s="1"/>
  <c r="M164" i="10" s="1"/>
  <c r="M142" i="10" s="1"/>
  <c r="L430" i="10"/>
  <c r="L431" i="10" s="1"/>
  <c r="L434" i="10" s="1"/>
  <c r="L412" i="10" s="1"/>
  <c r="M427" i="10"/>
  <c r="M428" i="10"/>
  <c r="N307" i="10"/>
  <c r="N309" i="10" s="1"/>
  <c r="N310" i="10" s="1"/>
  <c r="N311" i="10" s="1"/>
  <c r="N314" i="10" s="1"/>
  <c r="N292" i="10" s="1"/>
  <c r="M310" i="10"/>
  <c r="M311" i="10" s="1"/>
  <c r="M314" i="10" s="1"/>
  <c r="M292" i="10" s="1"/>
  <c r="Q90" i="10"/>
  <c r="Q92" i="10" s="1"/>
  <c r="Q93" i="10" s="1"/>
  <c r="R90" i="10" s="1"/>
  <c r="M69" i="10"/>
  <c r="M70" i="10" s="1"/>
  <c r="M71" i="10" s="1"/>
  <c r="M74" i="10" s="1"/>
  <c r="M52" i="10" s="1"/>
  <c r="M38" i="10"/>
  <c r="M37" i="10"/>
  <c r="M219" i="10"/>
  <c r="M220" i="10" s="1"/>
  <c r="M221" i="10" s="1"/>
  <c r="M224" i="10" s="1"/>
  <c r="M202" i="10" s="1"/>
  <c r="M340" i="10"/>
  <c r="M341" i="10" s="1"/>
  <c r="M344" i="10" s="1"/>
  <c r="M322" i="10" s="1"/>
  <c r="N337" i="10"/>
  <c r="N338" i="10"/>
  <c r="N277" i="10"/>
  <c r="N278" i="10"/>
  <c r="M190" i="10"/>
  <c r="M191" i="10" s="1"/>
  <c r="M194" i="10" s="1"/>
  <c r="M172" i="10" s="1"/>
  <c r="N187" i="10"/>
  <c r="N188" i="10"/>
  <c r="M250" i="10"/>
  <c r="M251" i="10" s="1"/>
  <c r="M254" i="10" s="1"/>
  <c r="M232" i="10" s="1"/>
  <c r="N247" i="10"/>
  <c r="N248" i="10"/>
  <c r="M367" i="10"/>
  <c r="L370" i="10"/>
  <c r="L371" i="10" s="1"/>
  <c r="L374" i="10" s="1"/>
  <c r="L352" i="10" s="1"/>
  <c r="M129" i="10"/>
  <c r="M130" i="10" s="1"/>
  <c r="M131" i="10" s="1"/>
  <c r="M134" i="10" s="1"/>
  <c r="M112" i="10" s="1"/>
  <c r="Q49" i="25" l="1"/>
  <c r="Q69" i="25"/>
  <c r="Q62" i="25"/>
  <c r="Q19" i="25"/>
  <c r="L14" i="25"/>
  <c r="Q22" i="25"/>
  <c r="Q47" i="25"/>
  <c r="Q33" i="25"/>
  <c r="Q54" i="25"/>
  <c r="Q71" i="25"/>
  <c r="Q45" i="25"/>
  <c r="Q38" i="25"/>
  <c r="Q39" i="25"/>
  <c r="Q24" i="25"/>
  <c r="Q36" i="25"/>
  <c r="Q51" i="25"/>
  <c r="Q21" i="25"/>
  <c r="Q65" i="25"/>
  <c r="Q42" i="25"/>
  <c r="Q23" i="25"/>
  <c r="Q67" i="25"/>
  <c r="Q44" i="25"/>
  <c r="Q52" i="25"/>
  <c r="Q29" i="25"/>
  <c r="Q53" i="25"/>
  <c r="Q30" i="25"/>
  <c r="Q58" i="25"/>
  <c r="Q31" i="25"/>
  <c r="Q63" i="25"/>
  <c r="Q28" i="25"/>
  <c r="Q56" i="25"/>
  <c r="Q68" i="25"/>
  <c r="Q17" i="25"/>
  <c r="Q37" i="25"/>
  <c r="Q61" i="25"/>
  <c r="Q26" i="25"/>
  <c r="Q46" i="25"/>
  <c r="Q70" i="25"/>
  <c r="Q35" i="25"/>
  <c r="Q55" i="25"/>
  <c r="Q20" i="25"/>
  <c r="Q40" i="25"/>
  <c r="Q60" i="25"/>
  <c r="Q25" i="25"/>
  <c r="Q41" i="25"/>
  <c r="Q57" i="25"/>
  <c r="Q18" i="25"/>
  <c r="Q34" i="25"/>
  <c r="Q50" i="25"/>
  <c r="Q66" i="25"/>
  <c r="Q27" i="25"/>
  <c r="Q43" i="25"/>
  <c r="Q59" i="25"/>
  <c r="Q16" i="25"/>
  <c r="Q32" i="25"/>
  <c r="Q48" i="25"/>
  <c r="M17" i="25"/>
  <c r="R16" i="25"/>
  <c r="L41" i="10"/>
  <c r="L44" i="10" s="1"/>
  <c r="L22" i="10" s="1"/>
  <c r="BE402" i="10"/>
  <c r="BE403" i="10" s="1"/>
  <c r="BF402" i="10"/>
  <c r="BF403" i="10" s="1"/>
  <c r="BG402" i="10"/>
  <c r="BG403" i="10" s="1"/>
  <c r="BH402" i="10"/>
  <c r="BH403" i="10" s="1"/>
  <c r="BI402" i="10"/>
  <c r="BI403" i="10" s="1"/>
  <c r="BJ402" i="10"/>
  <c r="BJ403" i="10" s="1"/>
  <c r="BK402" i="10"/>
  <c r="BK403" i="10" s="1"/>
  <c r="BL402" i="10"/>
  <c r="BL403" i="10" s="1"/>
  <c r="BM402" i="10"/>
  <c r="BM403" i="10" s="1"/>
  <c r="I382" i="10"/>
  <c r="AU402" i="10"/>
  <c r="AU403" i="10" s="1"/>
  <c r="AV402" i="10"/>
  <c r="AV403" i="10" s="1"/>
  <c r="AW402" i="10"/>
  <c r="AW403" i="10" s="1"/>
  <c r="AX402" i="10"/>
  <c r="AX403" i="10" s="1"/>
  <c r="AY402" i="10"/>
  <c r="AY403" i="10" s="1"/>
  <c r="AZ402" i="10"/>
  <c r="AZ403" i="10" s="1"/>
  <c r="BA402" i="10"/>
  <c r="BA403" i="10" s="1"/>
  <c r="BB402" i="10"/>
  <c r="BB403" i="10" s="1"/>
  <c r="BC402" i="10"/>
  <c r="BC403" i="10" s="1"/>
  <c r="BD402" i="10"/>
  <c r="BD403" i="10" s="1"/>
  <c r="L464" i="10"/>
  <c r="N489" i="10"/>
  <c r="N490" i="10" s="1"/>
  <c r="N491" i="10" s="1"/>
  <c r="N494" i="10" s="1"/>
  <c r="N472" i="10" s="1"/>
  <c r="L644" i="10"/>
  <c r="M639" i="10"/>
  <c r="M640" i="10" s="1"/>
  <c r="M641" i="10" s="1"/>
  <c r="M609" i="10"/>
  <c r="M610" i="10" s="1"/>
  <c r="M611" i="10" s="1"/>
  <c r="M614" i="10" s="1"/>
  <c r="M592" i="10" s="1"/>
  <c r="M579" i="10"/>
  <c r="M580" i="10" s="1"/>
  <c r="M581" i="10" s="1"/>
  <c r="M584" i="10" s="1"/>
  <c r="M562" i="10" s="1"/>
  <c r="N158" i="10"/>
  <c r="N157" i="10"/>
  <c r="M549" i="10"/>
  <c r="M550" i="10" s="1"/>
  <c r="M551" i="10" s="1"/>
  <c r="M554" i="10" s="1"/>
  <c r="M532" i="10" s="1"/>
  <c r="M657" i="10" s="1"/>
  <c r="M519" i="10"/>
  <c r="M520" i="10" s="1"/>
  <c r="M521" i="10" s="1"/>
  <c r="M524" i="10" s="1"/>
  <c r="M502" i="10" s="1"/>
  <c r="M459" i="10"/>
  <c r="M460" i="10" s="1"/>
  <c r="M461" i="10" s="1"/>
  <c r="M429" i="10"/>
  <c r="M430" i="10" s="1"/>
  <c r="M431" i="10" s="1"/>
  <c r="M434" i="10" s="1"/>
  <c r="M412" i="10" s="1"/>
  <c r="AK402" i="10"/>
  <c r="AK403" i="10" s="1"/>
  <c r="AL402" i="10"/>
  <c r="AL403" i="10" s="1"/>
  <c r="AM402" i="10"/>
  <c r="AM403" i="10" s="1"/>
  <c r="AN402" i="10"/>
  <c r="AN403" i="10" s="1"/>
  <c r="AO402" i="10"/>
  <c r="AO403" i="10" s="1"/>
  <c r="V402" i="10"/>
  <c r="V403" i="10" s="1"/>
  <c r="W402" i="10"/>
  <c r="W403" i="10" s="1"/>
  <c r="X402" i="10"/>
  <c r="X403" i="10" s="1"/>
  <c r="Y402" i="10"/>
  <c r="Y403" i="10" s="1"/>
  <c r="Z402" i="10"/>
  <c r="Z403" i="10" s="1"/>
  <c r="AA402" i="10"/>
  <c r="AA403" i="10" s="1"/>
  <c r="AB402" i="10"/>
  <c r="AB403" i="10" s="1"/>
  <c r="AC402" i="10"/>
  <c r="AC403" i="10" s="1"/>
  <c r="AD402" i="10"/>
  <c r="AD403" i="10" s="1"/>
  <c r="AE402" i="10"/>
  <c r="AE403" i="10" s="1"/>
  <c r="AF402" i="10"/>
  <c r="AF403" i="10" s="1"/>
  <c r="AG402" i="10"/>
  <c r="AG403" i="10" s="1"/>
  <c r="AH402" i="10"/>
  <c r="AH403" i="10" s="1"/>
  <c r="AI402" i="10"/>
  <c r="AI403" i="10" s="1"/>
  <c r="AJ402" i="10"/>
  <c r="AJ403" i="10" s="1"/>
  <c r="N67" i="10"/>
  <c r="N68" i="10"/>
  <c r="M39" i="10"/>
  <c r="BO402" i="10"/>
  <c r="BO403" i="10" s="1"/>
  <c r="BN402" i="10"/>
  <c r="BN403" i="10" s="1"/>
  <c r="N249" i="10"/>
  <c r="N250" i="10" s="1"/>
  <c r="N251" i="10" s="1"/>
  <c r="N254" i="10" s="1"/>
  <c r="N232" i="10" s="1"/>
  <c r="N279" i="10"/>
  <c r="N339" i="10"/>
  <c r="N340" i="10" s="1"/>
  <c r="N341" i="10" s="1"/>
  <c r="N344" i="10" s="1"/>
  <c r="N322" i="10" s="1"/>
  <c r="N189" i="10"/>
  <c r="N190" i="10" s="1"/>
  <c r="N191" i="10" s="1"/>
  <c r="N194" i="10" s="1"/>
  <c r="N172" i="10" s="1"/>
  <c r="N217" i="10"/>
  <c r="N218" i="10"/>
  <c r="O307" i="10"/>
  <c r="O308" i="10"/>
  <c r="L398" i="10"/>
  <c r="L399" i="10" s="1"/>
  <c r="M398" i="10" s="1"/>
  <c r="M369" i="10"/>
  <c r="M370" i="10" s="1"/>
  <c r="M371" i="10" s="1"/>
  <c r="M374" i="10" s="1"/>
  <c r="M352" i="10" s="1"/>
  <c r="R92" i="10"/>
  <c r="R93" i="10" s="1"/>
  <c r="S90" i="10" s="1"/>
  <c r="N127" i="10"/>
  <c r="N128" i="10"/>
  <c r="Q13" i="25" l="1"/>
  <c r="F40" i="26" s="1"/>
  <c r="M18" i="25"/>
  <c r="R17" i="25"/>
  <c r="N38" i="10"/>
  <c r="M464" i="10"/>
  <c r="L442" i="10"/>
  <c r="O487" i="10"/>
  <c r="O488" i="10"/>
  <c r="N159" i="10"/>
  <c r="N160" i="10" s="1"/>
  <c r="N161" i="10" s="1"/>
  <c r="N164" i="10" s="1"/>
  <c r="N142" i="10" s="1"/>
  <c r="M40" i="10"/>
  <c r="M644" i="10"/>
  <c r="L622" i="10"/>
  <c r="N637" i="10"/>
  <c r="N638" i="10"/>
  <c r="N607" i="10"/>
  <c r="N608" i="10"/>
  <c r="N577" i="10"/>
  <c r="N578" i="10"/>
  <c r="N547" i="10"/>
  <c r="N548" i="10"/>
  <c r="N37" i="10"/>
  <c r="N517" i="10"/>
  <c r="N518" i="10"/>
  <c r="N457" i="10"/>
  <c r="N458" i="10"/>
  <c r="N427" i="10"/>
  <c r="N428" i="10"/>
  <c r="N69" i="10"/>
  <c r="O309" i="10"/>
  <c r="N219" i="10"/>
  <c r="O337" i="10"/>
  <c r="O338" i="10"/>
  <c r="N280" i="10"/>
  <c r="N281" i="10" s="1"/>
  <c r="N284" i="10" s="1"/>
  <c r="N262" i="10" s="1"/>
  <c r="O277" i="10"/>
  <c r="O278" i="10"/>
  <c r="L400" i="10"/>
  <c r="L401" i="10" s="1"/>
  <c r="L404" i="10" s="1"/>
  <c r="L382" i="10" s="1"/>
  <c r="L656" i="10" s="1"/>
  <c r="O187" i="10"/>
  <c r="O188" i="10"/>
  <c r="O247" i="10"/>
  <c r="O248" i="10"/>
  <c r="M397" i="10"/>
  <c r="M399" i="10" s="1"/>
  <c r="N367" i="10"/>
  <c r="N368" i="10"/>
  <c r="S92" i="10"/>
  <c r="S93" i="10" s="1"/>
  <c r="T90" i="10" s="1"/>
  <c r="N129" i="10"/>
  <c r="M19" i="25" l="1"/>
  <c r="R18" i="25"/>
  <c r="N39" i="10"/>
  <c r="N40" i="10" s="1"/>
  <c r="M41" i="10"/>
  <c r="M442" i="10"/>
  <c r="O489" i="10"/>
  <c r="O490" i="10" s="1"/>
  <c r="O491" i="10" s="1"/>
  <c r="O494" i="10" s="1"/>
  <c r="O472" i="10" s="1"/>
  <c r="O158" i="10"/>
  <c r="O157" i="10"/>
  <c r="M622" i="10"/>
  <c r="N639" i="10"/>
  <c r="N640" i="10" s="1"/>
  <c r="N641" i="10" s="1"/>
  <c r="N609" i="10"/>
  <c r="N610" i="10" s="1"/>
  <c r="N611" i="10" s="1"/>
  <c r="N614" i="10" s="1"/>
  <c r="N592" i="10" s="1"/>
  <c r="N579" i="10"/>
  <c r="N580" i="10" s="1"/>
  <c r="N581" i="10" s="1"/>
  <c r="N584" i="10" s="1"/>
  <c r="N562" i="10" s="1"/>
  <c r="N549" i="10"/>
  <c r="N550" i="10" s="1"/>
  <c r="N551" i="10" s="1"/>
  <c r="N554" i="10" s="1"/>
  <c r="N532" i="10" s="1"/>
  <c r="N657" i="10" s="1"/>
  <c r="N519" i="10"/>
  <c r="N459" i="10"/>
  <c r="N460" i="10" s="1"/>
  <c r="N461" i="10" s="1"/>
  <c r="N429" i="10"/>
  <c r="N430" i="10" s="1"/>
  <c r="N431" i="10" s="1"/>
  <c r="N434" i="10" s="1"/>
  <c r="N412" i="10" s="1"/>
  <c r="N70" i="10"/>
  <c r="N71" i="10" s="1"/>
  <c r="N74" i="10" s="1"/>
  <c r="N52" i="10" s="1"/>
  <c r="O67" i="10"/>
  <c r="O68" i="10"/>
  <c r="O249" i="10"/>
  <c r="O250" i="10" s="1"/>
  <c r="O251" i="10" s="1"/>
  <c r="O254" i="10" s="1"/>
  <c r="O232" i="10" s="1"/>
  <c r="O189" i="10"/>
  <c r="O339" i="10"/>
  <c r="O340" i="10" s="1"/>
  <c r="O341" i="10" s="1"/>
  <c r="O344" i="10" s="1"/>
  <c r="O322" i="10" s="1"/>
  <c r="O279" i="10"/>
  <c r="N220" i="10"/>
  <c r="N221" i="10" s="1"/>
  <c r="N224" i="10" s="1"/>
  <c r="N202" i="10" s="1"/>
  <c r="O217" i="10"/>
  <c r="O218" i="10"/>
  <c r="O310" i="10"/>
  <c r="O311" i="10" s="1"/>
  <c r="O314" i="10" s="1"/>
  <c r="O292" i="10" s="1"/>
  <c r="P307" i="10"/>
  <c r="P308" i="10"/>
  <c r="N397" i="10"/>
  <c r="N398" i="10"/>
  <c r="M400" i="10"/>
  <c r="M401" i="10" s="1"/>
  <c r="M404" i="10" s="1"/>
  <c r="M382" i="10" s="1"/>
  <c r="N369" i="10"/>
  <c r="N370" i="10" s="1"/>
  <c r="N371" i="10" s="1"/>
  <c r="N374" i="10" s="1"/>
  <c r="N352" i="10" s="1"/>
  <c r="T92" i="10"/>
  <c r="T93" i="10" s="1"/>
  <c r="U90" i="10" s="1"/>
  <c r="N130" i="10"/>
  <c r="N131" i="10" s="1"/>
  <c r="N134" i="10" s="1"/>
  <c r="N112" i="10" s="1"/>
  <c r="O127" i="10"/>
  <c r="O128" i="10"/>
  <c r="M20" i="25" l="1"/>
  <c r="R19" i="25"/>
  <c r="M44" i="10"/>
  <c r="M22" i="10" s="1"/>
  <c r="M656" i="10" s="1"/>
  <c r="O38" i="10"/>
  <c r="O37" i="10"/>
  <c r="N41" i="10"/>
  <c r="N44" i="10" s="1"/>
  <c r="O159" i="10"/>
  <c r="O160" i="10" s="1"/>
  <c r="O161" i="10" s="1"/>
  <c r="O164" i="10" s="1"/>
  <c r="O142" i="10" s="1"/>
  <c r="N464" i="10"/>
  <c r="P487" i="10"/>
  <c r="P488" i="10"/>
  <c r="N644" i="10"/>
  <c r="O637" i="10"/>
  <c r="O638" i="10"/>
  <c r="O607" i="10"/>
  <c r="O608" i="10"/>
  <c r="O577" i="10"/>
  <c r="O578" i="10"/>
  <c r="O547" i="10"/>
  <c r="O548" i="10"/>
  <c r="O517" i="10"/>
  <c r="O518" i="10"/>
  <c r="N520" i="10"/>
  <c r="N521" i="10" s="1"/>
  <c r="N524" i="10" s="1"/>
  <c r="N502" i="10" s="1"/>
  <c r="O457" i="10"/>
  <c r="O458" i="10"/>
  <c r="O427" i="10"/>
  <c r="O428" i="10"/>
  <c r="O69" i="10"/>
  <c r="O219" i="10"/>
  <c r="P217" i="10" s="1"/>
  <c r="P309" i="10"/>
  <c r="P310" i="10" s="1"/>
  <c r="P311" i="10" s="1"/>
  <c r="P314" i="10" s="1"/>
  <c r="P292" i="10" s="1"/>
  <c r="O280" i="10"/>
  <c r="O281" i="10" s="1"/>
  <c r="O284" i="10" s="1"/>
  <c r="O262" i="10" s="1"/>
  <c r="P277" i="10"/>
  <c r="P278" i="10"/>
  <c r="O190" i="10"/>
  <c r="O191" i="10" s="1"/>
  <c r="O194" i="10" s="1"/>
  <c r="O172" i="10" s="1"/>
  <c r="P187" i="10"/>
  <c r="P188" i="10"/>
  <c r="P337" i="10"/>
  <c r="P338" i="10"/>
  <c r="P247" i="10"/>
  <c r="P248" i="10"/>
  <c r="N399" i="10"/>
  <c r="O367" i="10"/>
  <c r="O368" i="10"/>
  <c r="U92" i="10"/>
  <c r="U93" i="10" s="1"/>
  <c r="V90" i="10" s="1"/>
  <c r="O129" i="10"/>
  <c r="M21" i="25" l="1"/>
  <c r="R20" i="25"/>
  <c r="O39" i="10"/>
  <c r="P38" i="10" s="1"/>
  <c r="P158" i="10"/>
  <c r="P157" i="10"/>
  <c r="N442" i="10"/>
  <c r="P489" i="10"/>
  <c r="P490" i="10" s="1"/>
  <c r="P491" i="10" s="1"/>
  <c r="P494" i="10" s="1"/>
  <c r="P472" i="10" s="1"/>
  <c r="N622" i="10"/>
  <c r="O639" i="10"/>
  <c r="O640" i="10" s="1"/>
  <c r="O641" i="10" s="1"/>
  <c r="O609" i="10"/>
  <c r="O610" i="10" s="1"/>
  <c r="O611" i="10" s="1"/>
  <c r="O614" i="10" s="1"/>
  <c r="O592" i="10" s="1"/>
  <c r="O579" i="10"/>
  <c r="O580" i="10" s="1"/>
  <c r="O581" i="10" s="1"/>
  <c r="O584" i="10" s="1"/>
  <c r="O562" i="10" s="1"/>
  <c r="O549" i="10"/>
  <c r="O550" i="10" s="1"/>
  <c r="O551" i="10" s="1"/>
  <c r="O554" i="10" s="1"/>
  <c r="O532" i="10" s="1"/>
  <c r="O657" i="10" s="1"/>
  <c r="O519" i="10"/>
  <c r="O520" i="10" s="1"/>
  <c r="O521" i="10" s="1"/>
  <c r="O524" i="10" s="1"/>
  <c r="O502" i="10" s="1"/>
  <c r="O459" i="10"/>
  <c r="O460" i="10" s="1"/>
  <c r="O461" i="10" s="1"/>
  <c r="O429" i="10"/>
  <c r="O430" i="10" s="1"/>
  <c r="O431" i="10" s="1"/>
  <c r="O434" i="10" s="1"/>
  <c r="O412" i="10" s="1"/>
  <c r="O70" i="10"/>
  <c r="O71" i="10" s="1"/>
  <c r="O74" i="10" s="1"/>
  <c r="O52" i="10" s="1"/>
  <c r="P67" i="10"/>
  <c r="P68" i="10"/>
  <c r="O40" i="10"/>
  <c r="O220" i="10"/>
  <c r="O221" i="10" s="1"/>
  <c r="O224" i="10" s="1"/>
  <c r="O202" i="10" s="1"/>
  <c r="P218" i="10"/>
  <c r="P219" i="10" s="1"/>
  <c r="P220" i="10" s="1"/>
  <c r="P221" i="10" s="1"/>
  <c r="P224" i="10" s="1"/>
  <c r="P202" i="10" s="1"/>
  <c r="N22" i="10"/>
  <c r="P279" i="10"/>
  <c r="Q277" i="10" s="1"/>
  <c r="P189" i="10"/>
  <c r="Q188" i="10" s="1"/>
  <c r="P249" i="10"/>
  <c r="P250" i="10" s="1"/>
  <c r="P251" i="10" s="1"/>
  <c r="P254" i="10" s="1"/>
  <c r="P232" i="10" s="1"/>
  <c r="P339" i="10"/>
  <c r="P340" i="10" s="1"/>
  <c r="P341" i="10" s="1"/>
  <c r="P344" i="10" s="1"/>
  <c r="P322" i="10" s="1"/>
  <c r="Q307" i="10"/>
  <c r="Q308" i="10"/>
  <c r="O398" i="10"/>
  <c r="O397" i="10"/>
  <c r="N400" i="10"/>
  <c r="N401" i="10" s="1"/>
  <c r="N404" i="10" s="1"/>
  <c r="N382" i="10" s="1"/>
  <c r="O369" i="10"/>
  <c r="O370" i="10" s="1"/>
  <c r="O371" i="10" s="1"/>
  <c r="O374" i="10" s="1"/>
  <c r="O352" i="10" s="1"/>
  <c r="V92" i="10"/>
  <c r="V93" i="10" s="1"/>
  <c r="W90" i="10" s="1"/>
  <c r="O130" i="10"/>
  <c r="O131" i="10" s="1"/>
  <c r="O134" i="10" s="1"/>
  <c r="O112" i="10" s="1"/>
  <c r="P127" i="10"/>
  <c r="P128" i="10"/>
  <c r="N656" i="10" l="1"/>
  <c r="M22" i="25"/>
  <c r="R21" i="25"/>
  <c r="P37" i="10"/>
  <c r="P39" i="10" s="1"/>
  <c r="P159" i="10"/>
  <c r="P160" i="10" s="1"/>
  <c r="P161" i="10" s="1"/>
  <c r="P164" i="10" s="1"/>
  <c r="P142" i="10" s="1"/>
  <c r="O41" i="10"/>
  <c r="O464" i="10"/>
  <c r="Q487" i="10"/>
  <c r="Q488" i="10"/>
  <c r="O644" i="10"/>
  <c r="P637" i="10"/>
  <c r="P638" i="10"/>
  <c r="P607" i="10"/>
  <c r="P608" i="10"/>
  <c r="P577" i="10"/>
  <c r="P578" i="10"/>
  <c r="P547" i="10"/>
  <c r="P548" i="10"/>
  <c r="P517" i="10"/>
  <c r="P518" i="10"/>
  <c r="P457" i="10"/>
  <c r="P458" i="10"/>
  <c r="P427" i="10"/>
  <c r="P428" i="10"/>
  <c r="P69" i="10"/>
  <c r="P190" i="10"/>
  <c r="P191" i="10" s="1"/>
  <c r="P194" i="10" s="1"/>
  <c r="P172" i="10" s="1"/>
  <c r="Q187" i="10"/>
  <c r="Q189" i="10" s="1"/>
  <c r="Q190" i="10" s="1"/>
  <c r="Q191" i="10" s="1"/>
  <c r="Q194" i="10" s="1"/>
  <c r="Q172" i="10" s="1"/>
  <c r="Q278" i="10"/>
  <c r="Q279" i="10" s="1"/>
  <c r="Q280" i="10" s="1"/>
  <c r="Q281" i="10" s="1"/>
  <c r="Q284" i="10" s="1"/>
  <c r="Q262" i="10" s="1"/>
  <c r="P280" i="10"/>
  <c r="P281" i="10" s="1"/>
  <c r="P284" i="10" s="1"/>
  <c r="P262" i="10" s="1"/>
  <c r="Q338" i="10"/>
  <c r="Q337" i="10"/>
  <c r="Q309" i="10"/>
  <c r="Q217" i="10"/>
  <c r="Q218" i="10"/>
  <c r="Q247" i="10"/>
  <c r="Q248" i="10"/>
  <c r="O399" i="10"/>
  <c r="P367" i="10"/>
  <c r="P368" i="10"/>
  <c r="W92" i="10"/>
  <c r="W93" i="10" s="1"/>
  <c r="X90" i="10" s="1"/>
  <c r="P129" i="10"/>
  <c r="M23" i="25" l="1"/>
  <c r="R22" i="25"/>
  <c r="O44" i="10"/>
  <c r="O22" i="10" s="1"/>
  <c r="Q158" i="10"/>
  <c r="Q157" i="10"/>
  <c r="P70" i="10"/>
  <c r="P71" i="10" s="1"/>
  <c r="P74" i="10" s="1"/>
  <c r="P52" i="10" s="1"/>
  <c r="Q67" i="10"/>
  <c r="Q68" i="10"/>
  <c r="O442" i="10"/>
  <c r="Q489" i="10"/>
  <c r="Q490" i="10" s="1"/>
  <c r="Q491" i="10" s="1"/>
  <c r="Q494" i="10" s="1"/>
  <c r="Q472" i="10" s="1"/>
  <c r="O622" i="10"/>
  <c r="P639" i="10"/>
  <c r="P640" i="10" s="1"/>
  <c r="P641" i="10" s="1"/>
  <c r="P609" i="10"/>
  <c r="P610" i="10" s="1"/>
  <c r="P611" i="10" s="1"/>
  <c r="P614" i="10" s="1"/>
  <c r="P592" i="10" s="1"/>
  <c r="P579" i="10"/>
  <c r="P580" i="10" s="1"/>
  <c r="P581" i="10" s="1"/>
  <c r="P584" i="10" s="1"/>
  <c r="P562" i="10" s="1"/>
  <c r="P549" i="10"/>
  <c r="P550" i="10" s="1"/>
  <c r="P551" i="10" s="1"/>
  <c r="P554" i="10" s="1"/>
  <c r="P532" i="10" s="1"/>
  <c r="P657" i="10" s="1"/>
  <c r="P519" i="10"/>
  <c r="P520" i="10" s="1"/>
  <c r="P521" i="10" s="1"/>
  <c r="P524" i="10" s="1"/>
  <c r="P502" i="10" s="1"/>
  <c r="P459" i="10"/>
  <c r="P460" i="10" s="1"/>
  <c r="P461" i="10" s="1"/>
  <c r="P429" i="10"/>
  <c r="P430" i="10" s="1"/>
  <c r="P431" i="10" s="1"/>
  <c r="P434" i="10" s="1"/>
  <c r="P412" i="10" s="1"/>
  <c r="V67" i="10"/>
  <c r="V68" i="10"/>
  <c r="P40" i="10"/>
  <c r="Q37" i="10"/>
  <c r="Q38" i="10"/>
  <c r="R187" i="10"/>
  <c r="R188" i="10"/>
  <c r="Q219" i="10"/>
  <c r="Q220" i="10" s="1"/>
  <c r="Q221" i="10" s="1"/>
  <c r="Q224" i="10" s="1"/>
  <c r="Q202" i="10" s="1"/>
  <c r="Q339" i="10"/>
  <c r="R277" i="10"/>
  <c r="R278" i="10"/>
  <c r="Q249" i="10"/>
  <c r="Q250" i="10" s="1"/>
  <c r="Q251" i="10" s="1"/>
  <c r="Q254" i="10" s="1"/>
  <c r="Q232" i="10" s="1"/>
  <c r="Q310" i="10"/>
  <c r="Q311" i="10" s="1"/>
  <c r="Q314" i="10" s="1"/>
  <c r="Q292" i="10" s="1"/>
  <c r="R308" i="10"/>
  <c r="R307" i="10"/>
  <c r="O400" i="10"/>
  <c r="O401" i="10" s="1"/>
  <c r="O404" i="10" s="1"/>
  <c r="O382" i="10" s="1"/>
  <c r="P397" i="10"/>
  <c r="P398" i="10"/>
  <c r="P369" i="10"/>
  <c r="P370" i="10" s="1"/>
  <c r="P371" i="10" s="1"/>
  <c r="P374" i="10" s="1"/>
  <c r="P352" i="10" s="1"/>
  <c r="X92" i="10"/>
  <c r="X93" i="10" s="1"/>
  <c r="Y90" i="10" s="1"/>
  <c r="Q127" i="10"/>
  <c r="Q128" i="10"/>
  <c r="P130" i="10"/>
  <c r="P131" i="10" s="1"/>
  <c r="P134" i="10" s="1"/>
  <c r="P112" i="10" s="1"/>
  <c r="M24" i="25" l="1"/>
  <c r="R23" i="25"/>
  <c r="O656" i="10"/>
  <c r="Q159" i="10"/>
  <c r="Q160" i="10" s="1"/>
  <c r="Q161" i="10" s="1"/>
  <c r="Q164" i="10" s="1"/>
  <c r="Q142" i="10" s="1"/>
  <c r="P41" i="10"/>
  <c r="Q69" i="10"/>
  <c r="P464" i="10"/>
  <c r="R487" i="10"/>
  <c r="R488" i="10"/>
  <c r="P644" i="10"/>
  <c r="Q637" i="10"/>
  <c r="Q638" i="10"/>
  <c r="Q607" i="10"/>
  <c r="Q608" i="10"/>
  <c r="Q577" i="10"/>
  <c r="Q578" i="10"/>
  <c r="Q547" i="10"/>
  <c r="Q548" i="10"/>
  <c r="Q517" i="10"/>
  <c r="Q518" i="10"/>
  <c r="Q457" i="10"/>
  <c r="Q458" i="10"/>
  <c r="Q427" i="10"/>
  <c r="Q428" i="10"/>
  <c r="V69" i="10"/>
  <c r="Q39" i="10"/>
  <c r="R279" i="10"/>
  <c r="R280" i="10" s="1"/>
  <c r="R281" i="10" s="1"/>
  <c r="R284" i="10" s="1"/>
  <c r="R262" i="10" s="1"/>
  <c r="R309" i="10"/>
  <c r="R310" i="10" s="1"/>
  <c r="R311" i="10" s="1"/>
  <c r="R314" i="10" s="1"/>
  <c r="R292" i="10" s="1"/>
  <c r="R247" i="10"/>
  <c r="R248" i="10"/>
  <c r="R217" i="10"/>
  <c r="R218" i="10"/>
  <c r="Q340" i="10"/>
  <c r="Q341" i="10" s="1"/>
  <c r="Q344" i="10" s="1"/>
  <c r="Q322" i="10" s="1"/>
  <c r="R337" i="10"/>
  <c r="R338" i="10"/>
  <c r="R189" i="10"/>
  <c r="R190" i="10" s="1"/>
  <c r="R191" i="10" s="1"/>
  <c r="R194" i="10" s="1"/>
  <c r="R172" i="10" s="1"/>
  <c r="P399" i="10"/>
  <c r="Q367" i="10"/>
  <c r="Q368" i="10"/>
  <c r="Y92" i="10"/>
  <c r="Y93" i="10" s="1"/>
  <c r="Z90" i="10" s="1"/>
  <c r="Q129" i="10"/>
  <c r="M25" i="25" l="1"/>
  <c r="R24" i="25"/>
  <c r="P44" i="10"/>
  <c r="P22" i="10" s="1"/>
  <c r="R157" i="10"/>
  <c r="R158" i="10"/>
  <c r="Q40" i="10"/>
  <c r="Q70" i="10"/>
  <c r="Q71" i="10" s="1"/>
  <c r="Q74" i="10" s="1"/>
  <c r="Q52" i="10" s="1"/>
  <c r="R67" i="10"/>
  <c r="R68" i="10"/>
  <c r="P442" i="10"/>
  <c r="R489" i="10"/>
  <c r="R490" i="10" s="1"/>
  <c r="R491" i="10" s="1"/>
  <c r="R494" i="10" s="1"/>
  <c r="R472" i="10" s="1"/>
  <c r="P622" i="10"/>
  <c r="Q639" i="10"/>
  <c r="Q640" i="10" s="1"/>
  <c r="Q641" i="10" s="1"/>
  <c r="Q609" i="10"/>
  <c r="Q610" i="10" s="1"/>
  <c r="Q611" i="10" s="1"/>
  <c r="Q614" i="10" s="1"/>
  <c r="Q592" i="10" s="1"/>
  <c r="Q579" i="10"/>
  <c r="Q580" i="10" s="1"/>
  <c r="Q581" i="10" s="1"/>
  <c r="Q584" i="10" s="1"/>
  <c r="Q562" i="10" s="1"/>
  <c r="Q549" i="10"/>
  <c r="Q550" i="10" s="1"/>
  <c r="Q551" i="10" s="1"/>
  <c r="Q554" i="10" s="1"/>
  <c r="Q532" i="10" s="1"/>
  <c r="Q657" i="10" s="1"/>
  <c r="Q519" i="10"/>
  <c r="Q520" i="10" s="1"/>
  <c r="Q521" i="10" s="1"/>
  <c r="Q524" i="10" s="1"/>
  <c r="Q502" i="10" s="1"/>
  <c r="Q459" i="10"/>
  <c r="Q460" i="10" s="1"/>
  <c r="Q461" i="10" s="1"/>
  <c r="Q429" i="10"/>
  <c r="Q430" i="10" s="1"/>
  <c r="Q431" i="10" s="1"/>
  <c r="Q434" i="10" s="1"/>
  <c r="Q412" i="10" s="1"/>
  <c r="V70" i="10"/>
  <c r="V71" i="10" s="1"/>
  <c r="V74" i="10" s="1"/>
  <c r="V52" i="10" s="1"/>
  <c r="W67" i="10"/>
  <c r="W68" i="10"/>
  <c r="R37" i="10"/>
  <c r="R38" i="10"/>
  <c r="R219" i="10"/>
  <c r="S217" i="10" s="1"/>
  <c r="S187" i="10"/>
  <c r="S188" i="10"/>
  <c r="S307" i="10"/>
  <c r="S308" i="10"/>
  <c r="R339" i="10"/>
  <c r="R340" i="10" s="1"/>
  <c r="R341" i="10" s="1"/>
  <c r="R344" i="10" s="1"/>
  <c r="R322" i="10" s="1"/>
  <c r="R249" i="10"/>
  <c r="R250" i="10" s="1"/>
  <c r="R251" i="10" s="1"/>
  <c r="R254" i="10" s="1"/>
  <c r="R232" i="10" s="1"/>
  <c r="S277" i="10"/>
  <c r="S278" i="10"/>
  <c r="Q398" i="10"/>
  <c r="Q397" i="10"/>
  <c r="P400" i="10"/>
  <c r="P401" i="10" s="1"/>
  <c r="P404" i="10" s="1"/>
  <c r="P382" i="10" s="1"/>
  <c r="Q369" i="10"/>
  <c r="Q370" i="10" s="1"/>
  <c r="Q371" i="10" s="1"/>
  <c r="Q374" i="10" s="1"/>
  <c r="Q352" i="10" s="1"/>
  <c r="Z92" i="10"/>
  <c r="Z93" i="10" s="1"/>
  <c r="AA90" i="10" s="1"/>
  <c r="Q130" i="10"/>
  <c r="Q131" i="10" s="1"/>
  <c r="Q134" i="10" s="1"/>
  <c r="Q112" i="10" s="1"/>
  <c r="R127" i="10"/>
  <c r="R128" i="10"/>
  <c r="M26" i="25" l="1"/>
  <c r="R25" i="25"/>
  <c r="P656" i="10"/>
  <c r="R159" i="10"/>
  <c r="R160" i="10" s="1"/>
  <c r="R161" i="10" s="1"/>
  <c r="R164" i="10" s="1"/>
  <c r="R142" i="10" s="1"/>
  <c r="Q41" i="10"/>
  <c r="R69" i="10"/>
  <c r="R70" i="10" s="1"/>
  <c r="R71" i="10" s="1"/>
  <c r="R74" i="10" s="1"/>
  <c r="R52" i="10" s="1"/>
  <c r="Q464" i="10"/>
  <c r="S487" i="10"/>
  <c r="S488" i="10"/>
  <c r="Q644" i="10"/>
  <c r="R637" i="10"/>
  <c r="R638" i="10"/>
  <c r="R607" i="10"/>
  <c r="R608" i="10"/>
  <c r="R577" i="10"/>
  <c r="R578" i="10"/>
  <c r="R547" i="10"/>
  <c r="R548" i="10"/>
  <c r="R517" i="10"/>
  <c r="R518" i="10"/>
  <c r="R457" i="10"/>
  <c r="R458" i="10"/>
  <c r="R427" i="10"/>
  <c r="R428" i="10"/>
  <c r="W69" i="10"/>
  <c r="W70" i="10" s="1"/>
  <c r="W71" i="10" s="1"/>
  <c r="W74" i="10" s="1"/>
  <c r="W52" i="10" s="1"/>
  <c r="R220" i="10"/>
  <c r="R221" i="10" s="1"/>
  <c r="R224" i="10" s="1"/>
  <c r="R202" i="10" s="1"/>
  <c r="R39" i="10"/>
  <c r="S218" i="10"/>
  <c r="S219" i="10" s="1"/>
  <c r="S338" i="10"/>
  <c r="S337" i="10"/>
  <c r="S309" i="10"/>
  <c r="S279" i="10"/>
  <c r="S280" i="10" s="1"/>
  <c r="S281" i="10" s="1"/>
  <c r="S284" i="10" s="1"/>
  <c r="S262" i="10" s="1"/>
  <c r="S247" i="10"/>
  <c r="S248" i="10"/>
  <c r="S189" i="10"/>
  <c r="S190" i="10" s="1"/>
  <c r="S191" i="10" s="1"/>
  <c r="S194" i="10" s="1"/>
  <c r="S172" i="10" s="1"/>
  <c r="Q399" i="10"/>
  <c r="Q400" i="10" s="1"/>
  <c r="Q401" i="10" s="1"/>
  <c r="Q404" i="10" s="1"/>
  <c r="Q382" i="10" s="1"/>
  <c r="R367" i="10"/>
  <c r="R368" i="10"/>
  <c r="AA92" i="10"/>
  <c r="AA93" i="10" s="1"/>
  <c r="AB90" i="10" s="1"/>
  <c r="R129" i="10"/>
  <c r="R130" i="10" s="1"/>
  <c r="R131" i="10" s="1"/>
  <c r="R134" i="10" s="1"/>
  <c r="R112" i="10" s="1"/>
  <c r="M27" i="25" l="1"/>
  <c r="R26" i="25"/>
  <c r="Q44" i="10"/>
  <c r="Q22" i="10" s="1"/>
  <c r="Q656" i="10" s="1"/>
  <c r="S158" i="10"/>
  <c r="S157" i="10"/>
  <c r="R40" i="10"/>
  <c r="S67" i="10"/>
  <c r="S68" i="10"/>
  <c r="Q442" i="10"/>
  <c r="S489" i="10"/>
  <c r="S490" i="10" s="1"/>
  <c r="S491" i="10" s="1"/>
  <c r="S494" i="10" s="1"/>
  <c r="S472" i="10" s="1"/>
  <c r="Q622" i="10"/>
  <c r="R639" i="10"/>
  <c r="R640" i="10" s="1"/>
  <c r="R641" i="10" s="1"/>
  <c r="R609" i="10"/>
  <c r="R610" i="10" s="1"/>
  <c r="R611" i="10" s="1"/>
  <c r="R614" i="10" s="1"/>
  <c r="R592" i="10" s="1"/>
  <c r="R579" i="10"/>
  <c r="R580" i="10" s="1"/>
  <c r="R581" i="10" s="1"/>
  <c r="R584" i="10" s="1"/>
  <c r="R562" i="10" s="1"/>
  <c r="R549" i="10"/>
  <c r="R550" i="10" s="1"/>
  <c r="R551" i="10" s="1"/>
  <c r="R554" i="10" s="1"/>
  <c r="R532" i="10" s="1"/>
  <c r="R657" i="10" s="1"/>
  <c r="R519" i="10"/>
  <c r="R520" i="10" s="1"/>
  <c r="R521" i="10" s="1"/>
  <c r="R524" i="10" s="1"/>
  <c r="R502" i="10" s="1"/>
  <c r="R459" i="10"/>
  <c r="R460" i="10" s="1"/>
  <c r="R461" i="10" s="1"/>
  <c r="R429" i="10"/>
  <c r="R430" i="10" s="1"/>
  <c r="R431" i="10" s="1"/>
  <c r="R434" i="10" s="1"/>
  <c r="R412" i="10" s="1"/>
  <c r="X67" i="10"/>
  <c r="X68" i="10"/>
  <c r="S37" i="10"/>
  <c r="S38" i="10"/>
  <c r="S220" i="10"/>
  <c r="S221" i="10" s="1"/>
  <c r="S224" i="10" s="1"/>
  <c r="S202" i="10" s="1"/>
  <c r="T217" i="10"/>
  <c r="T218" i="10"/>
  <c r="T278" i="10"/>
  <c r="T277" i="10"/>
  <c r="S310" i="10"/>
  <c r="S311" i="10" s="1"/>
  <c r="S314" i="10" s="1"/>
  <c r="S292" i="10" s="1"/>
  <c r="T308" i="10"/>
  <c r="T307" i="10"/>
  <c r="S249" i="10"/>
  <c r="S250" i="10" s="1"/>
  <c r="S251" i="10" s="1"/>
  <c r="S254" i="10" s="1"/>
  <c r="S232" i="10" s="1"/>
  <c r="S339" i="10"/>
  <c r="S340" i="10" s="1"/>
  <c r="S341" i="10" s="1"/>
  <c r="S344" i="10" s="1"/>
  <c r="S322" i="10" s="1"/>
  <c r="T187" i="10"/>
  <c r="T188" i="10"/>
  <c r="R397" i="10"/>
  <c r="R398" i="10"/>
  <c r="R369" i="10"/>
  <c r="AB92" i="10"/>
  <c r="AB93" i="10" s="1"/>
  <c r="AC90" i="10" s="1"/>
  <c r="S127" i="10"/>
  <c r="S128" i="10"/>
  <c r="M28" i="25" l="1"/>
  <c r="R27" i="25"/>
  <c r="S159" i="10"/>
  <c r="T158" i="10" s="1"/>
  <c r="R41" i="10"/>
  <c r="R44" i="10" s="1"/>
  <c r="R22" i="10" s="1"/>
  <c r="S69" i="10"/>
  <c r="S70" i="10" s="1"/>
  <c r="S71" i="10" s="1"/>
  <c r="S74" i="10" s="1"/>
  <c r="S52" i="10" s="1"/>
  <c r="R464" i="10"/>
  <c r="T487" i="10"/>
  <c r="T488" i="10"/>
  <c r="R644" i="10"/>
  <c r="S637" i="10"/>
  <c r="S638" i="10"/>
  <c r="S607" i="10"/>
  <c r="S608" i="10"/>
  <c r="S577" i="10"/>
  <c r="S578" i="10"/>
  <c r="S547" i="10"/>
  <c r="S548" i="10"/>
  <c r="S517" i="10"/>
  <c r="S518" i="10"/>
  <c r="S457" i="10"/>
  <c r="S458" i="10"/>
  <c r="S427" i="10"/>
  <c r="S428" i="10"/>
  <c r="X69" i="10"/>
  <c r="X70" i="10" s="1"/>
  <c r="X71" i="10" s="1"/>
  <c r="X74" i="10" s="1"/>
  <c r="X52" i="10" s="1"/>
  <c r="S39" i="10"/>
  <c r="T189" i="10"/>
  <c r="T190" i="10" s="1"/>
  <c r="T191" i="10" s="1"/>
  <c r="T194" i="10" s="1"/>
  <c r="T172" i="10" s="1"/>
  <c r="T337" i="10"/>
  <c r="T338" i="10"/>
  <c r="T309" i="10"/>
  <c r="T310" i="10" s="1"/>
  <c r="T311" i="10" s="1"/>
  <c r="T314" i="10" s="1"/>
  <c r="T292" i="10" s="1"/>
  <c r="T219" i="10"/>
  <c r="T220" i="10" s="1"/>
  <c r="T221" i="10" s="1"/>
  <c r="T224" i="10" s="1"/>
  <c r="T202" i="10" s="1"/>
  <c r="T247" i="10"/>
  <c r="T248" i="10"/>
  <c r="T279" i="10"/>
  <c r="T280" i="10" s="1"/>
  <c r="T281" i="10" s="1"/>
  <c r="T284" i="10" s="1"/>
  <c r="T262" i="10" s="1"/>
  <c r="R399" i="10"/>
  <c r="R370" i="10"/>
  <c r="R371" i="10" s="1"/>
  <c r="R374" i="10" s="1"/>
  <c r="R352" i="10" s="1"/>
  <c r="S368" i="10"/>
  <c r="S367" i="10"/>
  <c r="AC92" i="10"/>
  <c r="AC93" i="10" s="1"/>
  <c r="AD90" i="10" s="1"/>
  <c r="S129" i="10"/>
  <c r="S130" i="10" s="1"/>
  <c r="S131" i="10" s="1"/>
  <c r="S134" i="10" s="1"/>
  <c r="S112" i="10" s="1"/>
  <c r="M29" i="25" l="1"/>
  <c r="R28" i="25"/>
  <c r="T157" i="10"/>
  <c r="T159" i="10" s="1"/>
  <c r="T160" i="10" s="1"/>
  <c r="T161" i="10" s="1"/>
  <c r="T164" i="10" s="1"/>
  <c r="T142" i="10" s="1"/>
  <c r="S160" i="10"/>
  <c r="S161" i="10" s="1"/>
  <c r="S164" i="10" s="1"/>
  <c r="S142" i="10" s="1"/>
  <c r="S40" i="10"/>
  <c r="T67" i="10"/>
  <c r="T68" i="10"/>
  <c r="R442" i="10"/>
  <c r="T489" i="10"/>
  <c r="T490" i="10" s="1"/>
  <c r="T491" i="10" s="1"/>
  <c r="T494" i="10" s="1"/>
  <c r="T472" i="10" s="1"/>
  <c r="R622" i="10"/>
  <c r="S639" i="10"/>
  <c r="S640" i="10" s="1"/>
  <c r="S641" i="10" s="1"/>
  <c r="S609" i="10"/>
  <c r="S610" i="10" s="1"/>
  <c r="S611" i="10" s="1"/>
  <c r="S614" i="10" s="1"/>
  <c r="S592" i="10" s="1"/>
  <c r="S579" i="10"/>
  <c r="S580" i="10" s="1"/>
  <c r="S581" i="10" s="1"/>
  <c r="S584" i="10" s="1"/>
  <c r="S562" i="10" s="1"/>
  <c r="S549" i="10"/>
  <c r="S550" i="10" s="1"/>
  <c r="S551" i="10" s="1"/>
  <c r="S554" i="10" s="1"/>
  <c r="S532" i="10" s="1"/>
  <c r="S657" i="10" s="1"/>
  <c r="S519" i="10"/>
  <c r="S520" i="10" s="1"/>
  <c r="S521" i="10" s="1"/>
  <c r="S524" i="10" s="1"/>
  <c r="S502" i="10" s="1"/>
  <c r="S459" i="10"/>
  <c r="S460" i="10" s="1"/>
  <c r="S461" i="10" s="1"/>
  <c r="Y68" i="10"/>
  <c r="S429" i="10"/>
  <c r="S430" i="10" s="1"/>
  <c r="S431" i="10" s="1"/>
  <c r="S434" i="10" s="1"/>
  <c r="S412" i="10" s="1"/>
  <c r="Y67" i="10"/>
  <c r="T37" i="10"/>
  <c r="T38" i="10"/>
  <c r="U188" i="10"/>
  <c r="U187" i="10"/>
  <c r="U307" i="10"/>
  <c r="U308" i="10"/>
  <c r="T339" i="10"/>
  <c r="U278" i="10"/>
  <c r="U277" i="10"/>
  <c r="U217" i="10"/>
  <c r="U218" i="10"/>
  <c r="T249" i="10"/>
  <c r="T250" i="10" s="1"/>
  <c r="T251" i="10" s="1"/>
  <c r="T254" i="10" s="1"/>
  <c r="T232" i="10" s="1"/>
  <c r="S397" i="10"/>
  <c r="S398" i="10"/>
  <c r="R400" i="10"/>
  <c r="R401" i="10" s="1"/>
  <c r="R404" i="10" s="1"/>
  <c r="R382" i="10" s="1"/>
  <c r="R656" i="10" s="1"/>
  <c r="S369" i="10"/>
  <c r="AD92" i="10"/>
  <c r="AD93" i="10" s="1"/>
  <c r="AE90" i="10" s="1"/>
  <c r="T127" i="10"/>
  <c r="T128" i="10"/>
  <c r="M30" i="25" l="1"/>
  <c r="R29" i="25"/>
  <c r="U157" i="10"/>
  <c r="U158" i="10"/>
  <c r="S41" i="10"/>
  <c r="S44" i="10" s="1"/>
  <c r="S22" i="10" s="1"/>
  <c r="T69" i="10"/>
  <c r="T70" i="10" s="1"/>
  <c r="T71" i="10" s="1"/>
  <c r="T74" i="10" s="1"/>
  <c r="T52" i="10" s="1"/>
  <c r="S464" i="10"/>
  <c r="U487" i="10"/>
  <c r="U488" i="10"/>
  <c r="S644" i="10"/>
  <c r="T637" i="10"/>
  <c r="T638" i="10"/>
  <c r="T607" i="10"/>
  <c r="T608" i="10"/>
  <c r="T577" i="10"/>
  <c r="T578" i="10"/>
  <c r="T547" i="10"/>
  <c r="T548" i="10"/>
  <c r="T517" i="10"/>
  <c r="T518" i="10"/>
  <c r="T457" i="10"/>
  <c r="T458" i="10"/>
  <c r="Y69" i="10"/>
  <c r="Z67" i="10" s="1"/>
  <c r="T427" i="10"/>
  <c r="T428" i="10"/>
  <c r="U189" i="10"/>
  <c r="U190" i="10" s="1"/>
  <c r="U191" i="10" s="1"/>
  <c r="U194" i="10" s="1"/>
  <c r="U172" i="10" s="1"/>
  <c r="T39" i="10"/>
  <c r="U309" i="10"/>
  <c r="V308" i="10" s="1"/>
  <c r="T340" i="10"/>
  <c r="T341" i="10" s="1"/>
  <c r="T344" i="10" s="1"/>
  <c r="T322" i="10" s="1"/>
  <c r="U337" i="10"/>
  <c r="U338" i="10"/>
  <c r="U248" i="10"/>
  <c r="U247" i="10"/>
  <c r="U219" i="10"/>
  <c r="U220" i="10" s="1"/>
  <c r="U221" i="10" s="1"/>
  <c r="U224" i="10" s="1"/>
  <c r="U202" i="10" s="1"/>
  <c r="U279" i="10"/>
  <c r="U280" i="10" s="1"/>
  <c r="U281" i="10" s="1"/>
  <c r="U284" i="10" s="1"/>
  <c r="U262" i="10" s="1"/>
  <c r="S399" i="10"/>
  <c r="S370" i="10"/>
  <c r="S371" i="10" s="1"/>
  <c r="S374" i="10" s="1"/>
  <c r="S352" i="10" s="1"/>
  <c r="T367" i="10"/>
  <c r="T368" i="10"/>
  <c r="AE92" i="10"/>
  <c r="AE93" i="10" s="1"/>
  <c r="AF90" i="10" s="1"/>
  <c r="T129" i="10"/>
  <c r="M31" i="25" l="1"/>
  <c r="R30" i="25"/>
  <c r="U159" i="10"/>
  <c r="U160" i="10" s="1"/>
  <c r="U161" i="10" s="1"/>
  <c r="U164" i="10" s="1"/>
  <c r="U142" i="10" s="1"/>
  <c r="T40" i="10"/>
  <c r="U67" i="10"/>
  <c r="U68" i="10"/>
  <c r="S442" i="10"/>
  <c r="U489" i="10"/>
  <c r="U490" i="10" s="1"/>
  <c r="U491" i="10" s="1"/>
  <c r="U494" i="10" s="1"/>
  <c r="U472" i="10" s="1"/>
  <c r="S622" i="10"/>
  <c r="T639" i="10"/>
  <c r="T640" i="10" s="1"/>
  <c r="T641" i="10" s="1"/>
  <c r="T609" i="10"/>
  <c r="T610" i="10" s="1"/>
  <c r="T611" i="10" s="1"/>
  <c r="T614" i="10" s="1"/>
  <c r="T592" i="10" s="1"/>
  <c r="T579" i="10"/>
  <c r="T580" i="10" s="1"/>
  <c r="T581" i="10" s="1"/>
  <c r="T584" i="10" s="1"/>
  <c r="T562" i="10" s="1"/>
  <c r="T549" i="10"/>
  <c r="T550" i="10" s="1"/>
  <c r="T551" i="10" s="1"/>
  <c r="T554" i="10" s="1"/>
  <c r="T532" i="10" s="1"/>
  <c r="T657" i="10" s="1"/>
  <c r="T519" i="10"/>
  <c r="T520" i="10" s="1"/>
  <c r="T521" i="10" s="1"/>
  <c r="T524" i="10" s="1"/>
  <c r="T502" i="10" s="1"/>
  <c r="Z68" i="10"/>
  <c r="Z69" i="10" s="1"/>
  <c r="Z70" i="10" s="1"/>
  <c r="Z71" i="10" s="1"/>
  <c r="Z74" i="10" s="1"/>
  <c r="Z52" i="10" s="1"/>
  <c r="V188" i="10"/>
  <c r="Y70" i="10"/>
  <c r="Y71" i="10" s="1"/>
  <c r="Y74" i="10" s="1"/>
  <c r="Y52" i="10" s="1"/>
  <c r="T459" i="10"/>
  <c r="T460" i="10" s="1"/>
  <c r="T461" i="10" s="1"/>
  <c r="V307" i="10"/>
  <c r="V309" i="10" s="1"/>
  <c r="W307" i="10" s="1"/>
  <c r="T429" i="10"/>
  <c r="T430" i="10" s="1"/>
  <c r="T431" i="10" s="1"/>
  <c r="T434" i="10" s="1"/>
  <c r="T412" i="10" s="1"/>
  <c r="V187" i="10"/>
  <c r="U310" i="10"/>
  <c r="U311" i="10" s="1"/>
  <c r="U314" i="10" s="1"/>
  <c r="U292" i="10" s="1"/>
  <c r="U37" i="10"/>
  <c r="U38" i="10"/>
  <c r="U339" i="10"/>
  <c r="V337" i="10" s="1"/>
  <c r="V217" i="10"/>
  <c r="V218" i="10"/>
  <c r="U249" i="10"/>
  <c r="U250" i="10" s="1"/>
  <c r="U251" i="10" s="1"/>
  <c r="U254" i="10" s="1"/>
  <c r="U232" i="10" s="1"/>
  <c r="V278" i="10"/>
  <c r="V277" i="10"/>
  <c r="S400" i="10"/>
  <c r="S401" i="10" s="1"/>
  <c r="S404" i="10" s="1"/>
  <c r="S382" i="10" s="1"/>
  <c r="S656" i="10" s="1"/>
  <c r="T397" i="10"/>
  <c r="T398" i="10"/>
  <c r="T369" i="10"/>
  <c r="T370" i="10" s="1"/>
  <c r="T371" i="10" s="1"/>
  <c r="T374" i="10" s="1"/>
  <c r="T352" i="10" s="1"/>
  <c r="AF92" i="10"/>
  <c r="AF93" i="10" s="1"/>
  <c r="AG90" i="10" s="1"/>
  <c r="T130" i="10"/>
  <c r="T131" i="10" s="1"/>
  <c r="T134" i="10" s="1"/>
  <c r="T112" i="10" s="1"/>
  <c r="U127" i="10"/>
  <c r="U128" i="10"/>
  <c r="M32" i="25" l="1"/>
  <c r="R31" i="25"/>
  <c r="V158" i="10"/>
  <c r="V157" i="10"/>
  <c r="T41" i="10"/>
  <c r="T44" i="10" s="1"/>
  <c r="T22" i="10" s="1"/>
  <c r="U69" i="10"/>
  <c r="U70" i="10" s="1"/>
  <c r="U71" i="10" s="1"/>
  <c r="U74" i="10" s="1"/>
  <c r="U52" i="10" s="1"/>
  <c r="T464" i="10"/>
  <c r="V487" i="10"/>
  <c r="V488" i="10"/>
  <c r="T644" i="10"/>
  <c r="U637" i="10"/>
  <c r="U638" i="10"/>
  <c r="U607" i="10"/>
  <c r="U608" i="10"/>
  <c r="U577" i="10"/>
  <c r="U578" i="10"/>
  <c r="V189" i="10"/>
  <c r="V190" i="10" s="1"/>
  <c r="V191" i="10" s="1"/>
  <c r="V194" i="10" s="1"/>
  <c r="V172" i="10" s="1"/>
  <c r="U547" i="10"/>
  <c r="U548" i="10"/>
  <c r="U517" i="10"/>
  <c r="U518" i="10"/>
  <c r="U457" i="10"/>
  <c r="U458" i="10"/>
  <c r="U427" i="10"/>
  <c r="U428" i="10"/>
  <c r="AA67" i="10"/>
  <c r="AA68" i="10"/>
  <c r="U39" i="10"/>
  <c r="V310" i="10"/>
  <c r="V311" i="10" s="1"/>
  <c r="V314" i="10" s="1"/>
  <c r="V292" i="10" s="1"/>
  <c r="W308" i="10"/>
  <c r="W309" i="10" s="1"/>
  <c r="V338" i="10"/>
  <c r="V339" i="10" s="1"/>
  <c r="V340" i="10" s="1"/>
  <c r="V341" i="10" s="1"/>
  <c r="V344" i="10" s="1"/>
  <c r="V322" i="10" s="1"/>
  <c r="U340" i="10"/>
  <c r="U341" i="10" s="1"/>
  <c r="U344" i="10" s="1"/>
  <c r="U322" i="10" s="1"/>
  <c r="V219" i="10"/>
  <c r="W218" i="10" s="1"/>
  <c r="V279" i="10"/>
  <c r="V280" i="10" s="1"/>
  <c r="V281" i="10" s="1"/>
  <c r="V284" i="10" s="1"/>
  <c r="V262" i="10" s="1"/>
  <c r="V247" i="10"/>
  <c r="V248" i="10"/>
  <c r="T399" i="10"/>
  <c r="U367" i="10"/>
  <c r="U368" i="10"/>
  <c r="AG92" i="10"/>
  <c r="AG93" i="10" s="1"/>
  <c r="AH90" i="10" s="1"/>
  <c r="U129" i="10"/>
  <c r="M33" i="25" l="1"/>
  <c r="R32" i="25"/>
  <c r="V159" i="10"/>
  <c r="V160" i="10" s="1"/>
  <c r="V161" i="10" s="1"/>
  <c r="V164" i="10" s="1"/>
  <c r="V142" i="10" s="1"/>
  <c r="U40" i="10"/>
  <c r="T442" i="10"/>
  <c r="V489" i="10"/>
  <c r="V490" i="10" s="1"/>
  <c r="V491" i="10" s="1"/>
  <c r="V494" i="10" s="1"/>
  <c r="V472" i="10" s="1"/>
  <c r="W188" i="10"/>
  <c r="T622" i="10"/>
  <c r="W187" i="10"/>
  <c r="U639" i="10"/>
  <c r="U640" i="10" s="1"/>
  <c r="U641" i="10" s="1"/>
  <c r="U609" i="10"/>
  <c r="U610" i="10" s="1"/>
  <c r="U611" i="10" s="1"/>
  <c r="U614" i="10" s="1"/>
  <c r="U592" i="10" s="1"/>
  <c r="U579" i="10"/>
  <c r="U580" i="10" s="1"/>
  <c r="U581" i="10" s="1"/>
  <c r="U584" i="10" s="1"/>
  <c r="U562" i="10" s="1"/>
  <c r="U549" i="10"/>
  <c r="U550" i="10" s="1"/>
  <c r="U551" i="10" s="1"/>
  <c r="U554" i="10" s="1"/>
  <c r="U532" i="10" s="1"/>
  <c r="U657" i="10" s="1"/>
  <c r="U519" i="10"/>
  <c r="U520" i="10" s="1"/>
  <c r="U521" i="10" s="1"/>
  <c r="U524" i="10" s="1"/>
  <c r="U502" i="10" s="1"/>
  <c r="U459" i="10"/>
  <c r="U460" i="10" s="1"/>
  <c r="U461" i="10" s="1"/>
  <c r="U429" i="10"/>
  <c r="U430" i="10" s="1"/>
  <c r="U431" i="10" s="1"/>
  <c r="U434" i="10" s="1"/>
  <c r="U412" i="10" s="1"/>
  <c r="W217" i="10"/>
  <c r="W219" i="10" s="1"/>
  <c r="W220" i="10" s="1"/>
  <c r="W221" i="10" s="1"/>
  <c r="W224" i="10" s="1"/>
  <c r="W202" i="10" s="1"/>
  <c r="AA69" i="10"/>
  <c r="AA70" i="10" s="1"/>
  <c r="AA71" i="10" s="1"/>
  <c r="AA74" i="10" s="1"/>
  <c r="AA52" i="10" s="1"/>
  <c r="V220" i="10"/>
  <c r="V221" i="10" s="1"/>
  <c r="V224" i="10" s="1"/>
  <c r="V202" i="10" s="1"/>
  <c r="V37" i="10"/>
  <c r="V38" i="10"/>
  <c r="V249" i="10"/>
  <c r="V250" i="10" s="1"/>
  <c r="V251" i="10" s="1"/>
  <c r="V254" i="10" s="1"/>
  <c r="V232" i="10" s="1"/>
  <c r="X307" i="10"/>
  <c r="X308" i="10"/>
  <c r="W277" i="10"/>
  <c r="W278" i="10"/>
  <c r="W337" i="10"/>
  <c r="W338" i="10"/>
  <c r="W310" i="10"/>
  <c r="W311" i="10" s="1"/>
  <c r="W314" i="10" s="1"/>
  <c r="W292" i="10" s="1"/>
  <c r="U397" i="10"/>
  <c r="U398" i="10"/>
  <c r="T400" i="10"/>
  <c r="T401" i="10" s="1"/>
  <c r="T404" i="10" s="1"/>
  <c r="T382" i="10" s="1"/>
  <c r="T656" i="10" s="1"/>
  <c r="U369" i="10"/>
  <c r="U370" i="10" s="1"/>
  <c r="U371" i="10" s="1"/>
  <c r="U374" i="10" s="1"/>
  <c r="U352" i="10" s="1"/>
  <c r="AH92" i="10"/>
  <c r="AH93" i="10" s="1"/>
  <c r="AI90" i="10" s="1"/>
  <c r="U130" i="10"/>
  <c r="U131" i="10" s="1"/>
  <c r="U134" i="10" s="1"/>
  <c r="U112" i="10" s="1"/>
  <c r="V127" i="10"/>
  <c r="V128" i="10"/>
  <c r="M34" i="25" l="1"/>
  <c r="R33" i="25"/>
  <c r="W158" i="10"/>
  <c r="W157" i="10"/>
  <c r="U41" i="10"/>
  <c r="U44" i="10" s="1"/>
  <c r="U22" i="10" s="1"/>
  <c r="U464" i="10"/>
  <c r="W189" i="10"/>
  <c r="W190" i="10" s="1"/>
  <c r="W191" i="10" s="1"/>
  <c r="W194" i="10" s="1"/>
  <c r="W172" i="10" s="1"/>
  <c r="W487" i="10"/>
  <c r="W488" i="10"/>
  <c r="U644" i="10"/>
  <c r="V637" i="10"/>
  <c r="V638" i="10"/>
  <c r="V607" i="10"/>
  <c r="V608" i="10"/>
  <c r="V577" i="10"/>
  <c r="V578" i="10"/>
  <c r="V547" i="10"/>
  <c r="V548" i="10"/>
  <c r="V517" i="10"/>
  <c r="V518" i="10"/>
  <c r="V457" i="10"/>
  <c r="V458" i="10"/>
  <c r="V427" i="10"/>
  <c r="V428" i="10"/>
  <c r="AB67" i="10"/>
  <c r="AB68" i="10"/>
  <c r="V39" i="10"/>
  <c r="X218" i="10"/>
  <c r="X217" i="10"/>
  <c r="X309" i="10"/>
  <c r="X310" i="10" s="1"/>
  <c r="X311" i="10" s="1"/>
  <c r="X314" i="10" s="1"/>
  <c r="X292" i="10" s="1"/>
  <c r="W339" i="10"/>
  <c r="W340" i="10" s="1"/>
  <c r="W341" i="10" s="1"/>
  <c r="W344" i="10" s="1"/>
  <c r="W322" i="10" s="1"/>
  <c r="W279" i="10"/>
  <c r="W247" i="10"/>
  <c r="W248" i="10"/>
  <c r="U399" i="10"/>
  <c r="U400" i="10" s="1"/>
  <c r="U401" i="10" s="1"/>
  <c r="U404" i="10" s="1"/>
  <c r="U382" i="10" s="1"/>
  <c r="V367" i="10"/>
  <c r="V368" i="10"/>
  <c r="AI92" i="10"/>
  <c r="AI93" i="10" s="1"/>
  <c r="AJ90" i="10" s="1"/>
  <c r="V129" i="10"/>
  <c r="V130" i="10" s="1"/>
  <c r="V131" i="10" s="1"/>
  <c r="V134" i="10" s="1"/>
  <c r="V112" i="10" s="1"/>
  <c r="M35" i="25" l="1"/>
  <c r="R34" i="25"/>
  <c r="W159" i="10"/>
  <c r="W160" i="10" s="1"/>
  <c r="W161" i="10" s="1"/>
  <c r="W164" i="10" s="1"/>
  <c r="W142" i="10" s="1"/>
  <c r="X187" i="10"/>
  <c r="X188" i="10"/>
  <c r="U442" i="10"/>
  <c r="U656" i="10" s="1"/>
  <c r="W489" i="10"/>
  <c r="W490" i="10" s="1"/>
  <c r="W491" i="10" s="1"/>
  <c r="W494" i="10" s="1"/>
  <c r="W472" i="10" s="1"/>
  <c r="U622" i="10"/>
  <c r="V639" i="10"/>
  <c r="V640" i="10" s="1"/>
  <c r="V641" i="10" s="1"/>
  <c r="V609" i="10"/>
  <c r="V610" i="10" s="1"/>
  <c r="V611" i="10" s="1"/>
  <c r="V614" i="10" s="1"/>
  <c r="V592" i="10" s="1"/>
  <c r="V579" i="10"/>
  <c r="V580" i="10" s="1"/>
  <c r="V581" i="10" s="1"/>
  <c r="V584" i="10" s="1"/>
  <c r="V562" i="10" s="1"/>
  <c r="V549" i="10"/>
  <c r="V550" i="10" s="1"/>
  <c r="V551" i="10" s="1"/>
  <c r="V554" i="10" s="1"/>
  <c r="V532" i="10" s="1"/>
  <c r="V657" i="10" s="1"/>
  <c r="V519" i="10"/>
  <c r="V520" i="10" s="1"/>
  <c r="V521" i="10" s="1"/>
  <c r="V524" i="10" s="1"/>
  <c r="V502" i="10" s="1"/>
  <c r="V459" i="10"/>
  <c r="V460" i="10" s="1"/>
  <c r="V461" i="10" s="1"/>
  <c r="V429" i="10"/>
  <c r="V430" i="10" s="1"/>
  <c r="V431" i="10" s="1"/>
  <c r="V434" i="10" s="1"/>
  <c r="V412" i="10" s="1"/>
  <c r="X219" i="10"/>
  <c r="X220" i="10" s="1"/>
  <c r="X221" i="10" s="1"/>
  <c r="X224" i="10" s="1"/>
  <c r="X202" i="10" s="1"/>
  <c r="AB69" i="10"/>
  <c r="AB70" i="10" s="1"/>
  <c r="AB71" i="10" s="1"/>
  <c r="AB74" i="10" s="1"/>
  <c r="AB52" i="10" s="1"/>
  <c r="V40" i="10"/>
  <c r="W37" i="10"/>
  <c r="W38" i="10"/>
  <c r="W249" i="10"/>
  <c r="W250" i="10" s="1"/>
  <c r="W251" i="10" s="1"/>
  <c r="W254" i="10" s="1"/>
  <c r="W232" i="10" s="1"/>
  <c r="X277" i="10"/>
  <c r="X278" i="10"/>
  <c r="Y308" i="10"/>
  <c r="Y307" i="10"/>
  <c r="X338" i="10"/>
  <c r="X337" i="10"/>
  <c r="W280" i="10"/>
  <c r="W281" i="10" s="1"/>
  <c r="W284" i="10" s="1"/>
  <c r="W262" i="10" s="1"/>
  <c r="V397" i="10"/>
  <c r="V398" i="10"/>
  <c r="V369" i="10"/>
  <c r="V370" i="10" s="1"/>
  <c r="V371" i="10" s="1"/>
  <c r="V374" i="10" s="1"/>
  <c r="V352" i="10" s="1"/>
  <c r="AJ92" i="10"/>
  <c r="AJ93" i="10" s="1"/>
  <c r="AK90" i="10" s="1"/>
  <c r="W127" i="10"/>
  <c r="W128" i="10"/>
  <c r="M36" i="25" l="1"/>
  <c r="R35" i="25"/>
  <c r="X189" i="10"/>
  <c r="X190" i="10" s="1"/>
  <c r="X191" i="10" s="1"/>
  <c r="X194" i="10" s="1"/>
  <c r="X172" i="10" s="1"/>
  <c r="X157" i="10"/>
  <c r="X158" i="10"/>
  <c r="V41" i="10"/>
  <c r="V44" i="10" s="1"/>
  <c r="V464" i="10"/>
  <c r="X487" i="10"/>
  <c r="X488" i="10"/>
  <c r="V644" i="10"/>
  <c r="W637" i="10"/>
  <c r="W638" i="10"/>
  <c r="W607" i="10"/>
  <c r="W608" i="10"/>
  <c r="W577" i="10"/>
  <c r="W578" i="10"/>
  <c r="W547" i="10"/>
  <c r="W548" i="10"/>
  <c r="W517" i="10"/>
  <c r="W518" i="10"/>
  <c r="W457" i="10"/>
  <c r="W458" i="10"/>
  <c r="Y218" i="10"/>
  <c r="Y217" i="10"/>
  <c r="W427" i="10"/>
  <c r="W428" i="10"/>
  <c r="AC67" i="10"/>
  <c r="AC68" i="10"/>
  <c r="W39" i="10"/>
  <c r="X279" i="10"/>
  <c r="X280" i="10" s="1"/>
  <c r="X281" i="10" s="1"/>
  <c r="X284" i="10" s="1"/>
  <c r="X262" i="10" s="1"/>
  <c r="Y309" i="10"/>
  <c r="Y310" i="10" s="1"/>
  <c r="Y311" i="10" s="1"/>
  <c r="Y314" i="10" s="1"/>
  <c r="Y292" i="10" s="1"/>
  <c r="X339" i="10"/>
  <c r="X340" i="10" s="1"/>
  <c r="X341" i="10" s="1"/>
  <c r="X344" i="10" s="1"/>
  <c r="X322" i="10" s="1"/>
  <c r="X247" i="10"/>
  <c r="X248" i="10"/>
  <c r="V399" i="10"/>
  <c r="W367" i="10"/>
  <c r="W368" i="10"/>
  <c r="AK92" i="10"/>
  <c r="AK93" i="10" s="1"/>
  <c r="AL90" i="10" s="1"/>
  <c r="W129" i="10"/>
  <c r="W130" i="10" s="1"/>
  <c r="W131" i="10" s="1"/>
  <c r="W134" i="10" s="1"/>
  <c r="W112" i="10" s="1"/>
  <c r="M37" i="25" l="1"/>
  <c r="R36" i="25"/>
  <c r="Y188" i="10"/>
  <c r="Y187" i="10"/>
  <c r="X159" i="10"/>
  <c r="Y157" i="10" s="1"/>
  <c r="V442" i="10"/>
  <c r="X489" i="10"/>
  <c r="X490" i="10" s="1"/>
  <c r="X491" i="10" s="1"/>
  <c r="X494" i="10" s="1"/>
  <c r="X472" i="10" s="1"/>
  <c r="V22" i="10"/>
  <c r="V622" i="10"/>
  <c r="Y219" i="10"/>
  <c r="Y220" i="10" s="1"/>
  <c r="Y221" i="10" s="1"/>
  <c r="Y224" i="10" s="1"/>
  <c r="Y202" i="10" s="1"/>
  <c r="W639" i="10"/>
  <c r="W640" i="10" s="1"/>
  <c r="W641" i="10" s="1"/>
  <c r="W609" i="10"/>
  <c r="W610" i="10" s="1"/>
  <c r="W611" i="10" s="1"/>
  <c r="W614" i="10" s="1"/>
  <c r="W592" i="10" s="1"/>
  <c r="W579" i="10"/>
  <c r="W580" i="10" s="1"/>
  <c r="W581" i="10" s="1"/>
  <c r="W584" i="10" s="1"/>
  <c r="W562" i="10" s="1"/>
  <c r="W549" i="10"/>
  <c r="W550" i="10" s="1"/>
  <c r="W551" i="10" s="1"/>
  <c r="W554" i="10" s="1"/>
  <c r="W532" i="10" s="1"/>
  <c r="W657" i="10" s="1"/>
  <c r="W519" i="10"/>
  <c r="W520" i="10" s="1"/>
  <c r="W521" i="10" s="1"/>
  <c r="W524" i="10" s="1"/>
  <c r="W502" i="10" s="1"/>
  <c r="W459" i="10"/>
  <c r="W460" i="10" s="1"/>
  <c r="W461" i="10" s="1"/>
  <c r="W429" i="10"/>
  <c r="W430" i="10" s="1"/>
  <c r="W431" i="10" s="1"/>
  <c r="W434" i="10" s="1"/>
  <c r="W412" i="10" s="1"/>
  <c r="AC69" i="10"/>
  <c r="AC70" i="10" s="1"/>
  <c r="AC71" i="10" s="1"/>
  <c r="AC74" i="10" s="1"/>
  <c r="AC52" i="10" s="1"/>
  <c r="W40" i="10"/>
  <c r="X38" i="10"/>
  <c r="X37" i="10"/>
  <c r="X249" i="10"/>
  <c r="X250" i="10" s="1"/>
  <c r="X251" i="10" s="1"/>
  <c r="X254" i="10" s="1"/>
  <c r="X232" i="10" s="1"/>
  <c r="Z307" i="10"/>
  <c r="Z308" i="10"/>
  <c r="Y278" i="10"/>
  <c r="Y277" i="10"/>
  <c r="Y337" i="10"/>
  <c r="Y338" i="10"/>
  <c r="V400" i="10"/>
  <c r="V401" i="10" s="1"/>
  <c r="V404" i="10" s="1"/>
  <c r="V382" i="10" s="1"/>
  <c r="W397" i="10"/>
  <c r="W398" i="10"/>
  <c r="W369" i="10"/>
  <c r="AL92" i="10"/>
  <c r="AL93" i="10" s="1"/>
  <c r="E94" i="10" s="1"/>
  <c r="X127" i="10"/>
  <c r="X128" i="10"/>
  <c r="M38" i="25" l="1"/>
  <c r="R37" i="25"/>
  <c r="V656" i="10"/>
  <c r="Y189" i="10"/>
  <c r="Y190" i="10" s="1"/>
  <c r="Y191" i="10" s="1"/>
  <c r="Y194" i="10" s="1"/>
  <c r="Y172" i="10" s="1"/>
  <c r="X160" i="10"/>
  <c r="X161" i="10" s="1"/>
  <c r="X164" i="10" s="1"/>
  <c r="X142" i="10" s="1"/>
  <c r="Y158" i="10"/>
  <c r="Y159" i="10" s="1"/>
  <c r="I82" i="10"/>
  <c r="W41" i="10"/>
  <c r="W44" i="10" s="1"/>
  <c r="Z217" i="10"/>
  <c r="W464" i="10"/>
  <c r="Y487" i="10"/>
  <c r="Y488" i="10"/>
  <c r="Z218" i="10"/>
  <c r="W644" i="10"/>
  <c r="X637" i="10"/>
  <c r="X638" i="10"/>
  <c r="X607" i="10"/>
  <c r="X608" i="10"/>
  <c r="X577" i="10"/>
  <c r="X578" i="10"/>
  <c r="X547" i="10"/>
  <c r="X548" i="10"/>
  <c r="X517" i="10"/>
  <c r="X518" i="10"/>
  <c r="X457" i="10"/>
  <c r="X458" i="10"/>
  <c r="X427" i="10"/>
  <c r="X428" i="10"/>
  <c r="AD67" i="10"/>
  <c r="AD68" i="10"/>
  <c r="Q102" i="10"/>
  <c r="Q103" i="10" s="1"/>
  <c r="Q17" i="10" s="1"/>
  <c r="R102" i="10"/>
  <c r="R103" i="10" s="1"/>
  <c r="R17" i="10" s="1"/>
  <c r="Y279" i="10"/>
  <c r="Y280" i="10" s="1"/>
  <c r="Y281" i="10" s="1"/>
  <c r="Y284" i="10" s="1"/>
  <c r="Y262" i="10" s="1"/>
  <c r="X39" i="10"/>
  <c r="Y247" i="10"/>
  <c r="Y248" i="10"/>
  <c r="Y339" i="10"/>
  <c r="Y340" i="10" s="1"/>
  <c r="Y341" i="10" s="1"/>
  <c r="Y344" i="10" s="1"/>
  <c r="Y322" i="10" s="1"/>
  <c r="Z309" i="10"/>
  <c r="W399" i="10"/>
  <c r="W370" i="10"/>
  <c r="W371" i="10" s="1"/>
  <c r="W374" i="10" s="1"/>
  <c r="W352" i="10" s="1"/>
  <c r="X367" i="10"/>
  <c r="X368" i="10"/>
  <c r="U102" i="10"/>
  <c r="U103" i="10" s="1"/>
  <c r="U17" i="10" s="1"/>
  <c r="Y102" i="10"/>
  <c r="Y103" i="10" s="1"/>
  <c r="Y17" i="10" s="1"/>
  <c r="AC102" i="10"/>
  <c r="AC103" i="10" s="1"/>
  <c r="AC17" i="10" s="1"/>
  <c r="V102" i="10"/>
  <c r="V103" i="10" s="1"/>
  <c r="V17" i="10" s="1"/>
  <c r="Z102" i="10"/>
  <c r="Z103" i="10" s="1"/>
  <c r="Z17" i="10" s="1"/>
  <c r="S102" i="10"/>
  <c r="S103" i="10" s="1"/>
  <c r="S17" i="10" s="1"/>
  <c r="W102" i="10"/>
  <c r="W103" i="10" s="1"/>
  <c r="W17" i="10" s="1"/>
  <c r="T102" i="10"/>
  <c r="T103" i="10" s="1"/>
  <c r="T17" i="10" s="1"/>
  <c r="X102" i="10"/>
  <c r="X103" i="10" s="1"/>
  <c r="X17" i="10" s="1"/>
  <c r="X129" i="10"/>
  <c r="Z188" i="10" l="1"/>
  <c r="M39" i="25"/>
  <c r="R38" i="25"/>
  <c r="Z187" i="10"/>
  <c r="AD102" i="10"/>
  <c r="AD103" i="10" s="1"/>
  <c r="AD17" i="10" s="1"/>
  <c r="AS102" i="10"/>
  <c r="AS103" i="10" s="1"/>
  <c r="AS17" i="10" s="1"/>
  <c r="BC102" i="10"/>
  <c r="BC103" i="10" s="1"/>
  <c r="BC17" i="10" s="1"/>
  <c r="BJ102" i="10"/>
  <c r="BJ103" i="10" s="1"/>
  <c r="BJ17" i="10" s="1"/>
  <c r="AZ102" i="10"/>
  <c r="AZ103" i="10" s="1"/>
  <c r="AZ17" i="10" s="1"/>
  <c r="AJ102" i="10"/>
  <c r="AJ103" i="10" s="1"/>
  <c r="AJ17" i="10" s="1"/>
  <c r="AM102" i="10"/>
  <c r="AM103" i="10" s="1"/>
  <c r="AM17" i="10" s="1"/>
  <c r="AT102" i="10"/>
  <c r="AT103" i="10" s="1"/>
  <c r="AT17" i="10" s="1"/>
  <c r="BI102" i="10"/>
  <c r="BI103" i="10" s="1"/>
  <c r="BI17" i="10" s="1"/>
  <c r="AV102" i="10"/>
  <c r="AV103" i="10" s="1"/>
  <c r="AV17" i="10" s="1"/>
  <c r="AY102" i="10"/>
  <c r="AY103" i="10" s="1"/>
  <c r="AY17" i="10" s="1"/>
  <c r="AI102" i="10"/>
  <c r="AI103" i="10" s="1"/>
  <c r="AI17" i="10" s="1"/>
  <c r="AR102" i="10"/>
  <c r="AR103" i="10" s="1"/>
  <c r="AR17" i="10" s="1"/>
  <c r="BK102" i="10"/>
  <c r="BK103" i="10" s="1"/>
  <c r="BK17" i="10" s="1"/>
  <c r="AE102" i="10"/>
  <c r="AE103" i="10" s="1"/>
  <c r="AE17" i="10" s="1"/>
  <c r="L98" i="10"/>
  <c r="L13" i="10" s="1"/>
  <c r="AL102" i="10"/>
  <c r="AL103" i="10" s="1"/>
  <c r="AL17" i="10" s="1"/>
  <c r="BD102" i="10"/>
  <c r="BD103" i="10" s="1"/>
  <c r="BD17" i="10" s="1"/>
  <c r="AN102" i="10"/>
  <c r="AN103" i="10" s="1"/>
  <c r="AN17" i="10" s="1"/>
  <c r="BG102" i="10"/>
  <c r="BG103" i="10" s="1"/>
  <c r="BG17" i="10" s="1"/>
  <c r="AQ102" i="10"/>
  <c r="AQ103" i="10" s="1"/>
  <c r="AQ17" i="10" s="1"/>
  <c r="AA102" i="10"/>
  <c r="AA103" i="10" s="1"/>
  <c r="AA17" i="10" s="1"/>
  <c r="BN102" i="10"/>
  <c r="BN103" i="10" s="1"/>
  <c r="BN17" i="10" s="1"/>
  <c r="AX102" i="10"/>
  <c r="AX103" i="10" s="1"/>
  <c r="AX17" i="10" s="1"/>
  <c r="AH102" i="10"/>
  <c r="AH103" i="10" s="1"/>
  <c r="AH17" i="10" s="1"/>
  <c r="BM102" i="10"/>
  <c r="BM103" i="10" s="1"/>
  <c r="BM17" i="10" s="1"/>
  <c r="AW102" i="10"/>
  <c r="AW103" i="10" s="1"/>
  <c r="AW17" i="10" s="1"/>
  <c r="AG102" i="10"/>
  <c r="AG103" i="10" s="1"/>
  <c r="AG17" i="10" s="1"/>
  <c r="AF102" i="10"/>
  <c r="AF103" i="10" s="1"/>
  <c r="AF17" i="10" s="1"/>
  <c r="BF102" i="10"/>
  <c r="BF103" i="10" s="1"/>
  <c r="BF17" i="10" s="1"/>
  <c r="AP102" i="10"/>
  <c r="AP103" i="10" s="1"/>
  <c r="AP17" i="10" s="1"/>
  <c r="BE102" i="10"/>
  <c r="BE103" i="10" s="1"/>
  <c r="BE17" i="10" s="1"/>
  <c r="AO102" i="10"/>
  <c r="AO103" i="10" s="1"/>
  <c r="AO17" i="10" s="1"/>
  <c r="BL102" i="10"/>
  <c r="BL103" i="10" s="1"/>
  <c r="BL17" i="10" s="1"/>
  <c r="BO102" i="10"/>
  <c r="BO103" i="10" s="1"/>
  <c r="BO17" i="10" s="1"/>
  <c r="BH102" i="10"/>
  <c r="BH103" i="10" s="1"/>
  <c r="BH17" i="10" s="1"/>
  <c r="AB102" i="10"/>
  <c r="AB103" i="10" s="1"/>
  <c r="AB17" i="10" s="1"/>
  <c r="AU102" i="10"/>
  <c r="AU103" i="10" s="1"/>
  <c r="AU17" i="10" s="1"/>
  <c r="BB102" i="10"/>
  <c r="BB103" i="10" s="1"/>
  <c r="BB17" i="10" s="1"/>
  <c r="BA102" i="10"/>
  <c r="BA103" i="10" s="1"/>
  <c r="BA17" i="10" s="1"/>
  <c r="AK102" i="10"/>
  <c r="AK103" i="10" s="1"/>
  <c r="AK17" i="10" s="1"/>
  <c r="Y160" i="10"/>
  <c r="Y161" i="10" s="1"/>
  <c r="Y164" i="10" s="1"/>
  <c r="Y142" i="10" s="1"/>
  <c r="Z158" i="10"/>
  <c r="Z157" i="10"/>
  <c r="Z219" i="10"/>
  <c r="AA217" i="10" s="1"/>
  <c r="W442" i="10"/>
  <c r="Y489" i="10"/>
  <c r="Y490" i="10" s="1"/>
  <c r="Y491" i="10" s="1"/>
  <c r="Y494" i="10" s="1"/>
  <c r="Y472" i="10" s="1"/>
  <c r="W22" i="10"/>
  <c r="W622" i="10"/>
  <c r="Z278" i="10"/>
  <c r="Z277" i="10"/>
  <c r="X639" i="10"/>
  <c r="X609" i="10"/>
  <c r="X610" i="10" s="1"/>
  <c r="X611" i="10" s="1"/>
  <c r="X614" i="10" s="1"/>
  <c r="X592" i="10" s="1"/>
  <c r="X579" i="10"/>
  <c r="X580" i="10" s="1"/>
  <c r="X581" i="10" s="1"/>
  <c r="X584" i="10" s="1"/>
  <c r="X562" i="10" s="1"/>
  <c r="X549" i="10"/>
  <c r="X550" i="10" s="1"/>
  <c r="X551" i="10" s="1"/>
  <c r="X554" i="10" s="1"/>
  <c r="X532" i="10" s="1"/>
  <c r="X657" i="10" s="1"/>
  <c r="X519" i="10"/>
  <c r="X520" i="10" s="1"/>
  <c r="X521" i="10" s="1"/>
  <c r="X524" i="10" s="1"/>
  <c r="X502" i="10" s="1"/>
  <c r="X459" i="10"/>
  <c r="X460" i="10" s="1"/>
  <c r="X461" i="10" s="1"/>
  <c r="X429" i="10"/>
  <c r="X430" i="10" s="1"/>
  <c r="X431" i="10" s="1"/>
  <c r="X434" i="10" s="1"/>
  <c r="X412" i="10" s="1"/>
  <c r="AD69" i="10"/>
  <c r="AD70" i="10" s="1"/>
  <c r="AD71" i="10" s="1"/>
  <c r="AD74" i="10" s="1"/>
  <c r="AD52" i="10" s="1"/>
  <c r="X40" i="10"/>
  <c r="Y37" i="10"/>
  <c r="Y38" i="10"/>
  <c r="Y249" i="10"/>
  <c r="Y250" i="10" s="1"/>
  <c r="Y251" i="10" s="1"/>
  <c r="Y254" i="10" s="1"/>
  <c r="Y232" i="10" s="1"/>
  <c r="Z337" i="10"/>
  <c r="Z338" i="10"/>
  <c r="Z310" i="10"/>
  <c r="Z311" i="10" s="1"/>
  <c r="Z314" i="10" s="1"/>
  <c r="Z292" i="10" s="1"/>
  <c r="AA307" i="10"/>
  <c r="AA308" i="10"/>
  <c r="W400" i="10"/>
  <c r="W401" i="10" s="1"/>
  <c r="W404" i="10" s="1"/>
  <c r="W382" i="10" s="1"/>
  <c r="X397" i="10"/>
  <c r="X398" i="10"/>
  <c r="X369" i="10"/>
  <c r="X370" i="10" s="1"/>
  <c r="X371" i="10" s="1"/>
  <c r="X374" i="10" s="1"/>
  <c r="X352" i="10" s="1"/>
  <c r="X130" i="10"/>
  <c r="X131" i="10" s="1"/>
  <c r="X134" i="10" s="1"/>
  <c r="X112" i="10" s="1"/>
  <c r="Y127" i="10"/>
  <c r="Y128" i="10"/>
  <c r="Z189" i="10" l="1"/>
  <c r="Z190" i="10" s="1"/>
  <c r="Z191" i="10" s="1"/>
  <c r="Z194" i="10" s="1"/>
  <c r="Z172" i="10" s="1"/>
  <c r="M40" i="25"/>
  <c r="R39" i="25"/>
  <c r="W656" i="10"/>
  <c r="L99" i="10"/>
  <c r="M98" i="10" s="1"/>
  <c r="M13" i="10" s="1"/>
  <c r="Z159" i="10"/>
  <c r="X41" i="10"/>
  <c r="X44" i="10" s="1"/>
  <c r="AA218" i="10"/>
  <c r="AA219" i="10" s="1"/>
  <c r="Z220" i="10"/>
  <c r="Z221" i="10" s="1"/>
  <c r="Z224" i="10" s="1"/>
  <c r="Z202" i="10" s="1"/>
  <c r="X464" i="10"/>
  <c r="Z487" i="10"/>
  <c r="Z488" i="10"/>
  <c r="Z279" i="10"/>
  <c r="Z280" i="10" s="1"/>
  <c r="Z281" i="10" s="1"/>
  <c r="Z284" i="10" s="1"/>
  <c r="Z262" i="10" s="1"/>
  <c r="J17" i="10"/>
  <c r="X640" i="10"/>
  <c r="X641" i="10" s="1"/>
  <c r="Y637" i="10"/>
  <c r="Y638" i="10"/>
  <c r="Y607" i="10"/>
  <c r="Y608" i="10"/>
  <c r="Y577" i="10"/>
  <c r="Y578" i="10"/>
  <c r="Y547" i="10"/>
  <c r="Y548" i="10"/>
  <c r="Y517" i="10"/>
  <c r="Y518" i="10"/>
  <c r="Y457" i="10"/>
  <c r="Y458" i="10"/>
  <c r="Y427" i="10"/>
  <c r="Y428" i="10"/>
  <c r="AE67" i="10"/>
  <c r="AE68" i="10"/>
  <c r="Y39" i="10"/>
  <c r="AA187" i="10"/>
  <c r="AA188" i="10"/>
  <c r="AA309" i="10"/>
  <c r="AA310" i="10" s="1"/>
  <c r="AA311" i="10" s="1"/>
  <c r="AA314" i="10" s="1"/>
  <c r="AA292" i="10" s="1"/>
  <c r="Z339" i="10"/>
  <c r="Z340" i="10" s="1"/>
  <c r="Z341" i="10" s="1"/>
  <c r="Z344" i="10" s="1"/>
  <c r="Z322" i="10" s="1"/>
  <c r="Z247" i="10"/>
  <c r="Z248" i="10"/>
  <c r="X399" i="10"/>
  <c r="X400" i="10" s="1"/>
  <c r="X401" i="10" s="1"/>
  <c r="X404" i="10" s="1"/>
  <c r="X382" i="10" s="1"/>
  <c r="Y367" i="10"/>
  <c r="Y368" i="10"/>
  <c r="Y129" i="10"/>
  <c r="Y130" i="10" s="1"/>
  <c r="Y131" i="10" s="1"/>
  <c r="Y134" i="10" s="1"/>
  <c r="Y112" i="10" s="1"/>
  <c r="M41" i="25" l="1"/>
  <c r="R40" i="25"/>
  <c r="L100" i="10"/>
  <c r="L15" i="10" s="1"/>
  <c r="M97" i="10"/>
  <c r="M99" i="10" s="1"/>
  <c r="AA278" i="10"/>
  <c r="L14" i="10"/>
  <c r="AA277" i="10"/>
  <c r="Z160" i="10"/>
  <c r="Z161" i="10" s="1"/>
  <c r="Z164" i="10" s="1"/>
  <c r="Z142" i="10" s="1"/>
  <c r="AA157" i="10"/>
  <c r="AA158" i="10"/>
  <c r="X442" i="10"/>
  <c r="Z489" i="10"/>
  <c r="Z490" i="10" s="1"/>
  <c r="Z491" i="10" s="1"/>
  <c r="Z494" i="10" s="1"/>
  <c r="Z472" i="10" s="1"/>
  <c r="X22" i="10"/>
  <c r="X644" i="10"/>
  <c r="Y639" i="10"/>
  <c r="Y609" i="10"/>
  <c r="Y610" i="10" s="1"/>
  <c r="Y611" i="10" s="1"/>
  <c r="Y614" i="10" s="1"/>
  <c r="Y592" i="10" s="1"/>
  <c r="Y579" i="10"/>
  <c r="Y580" i="10" s="1"/>
  <c r="Y581" i="10" s="1"/>
  <c r="Y584" i="10" s="1"/>
  <c r="Y562" i="10" s="1"/>
  <c r="Y549" i="10"/>
  <c r="Y550" i="10" s="1"/>
  <c r="Y551" i="10" s="1"/>
  <c r="Y554" i="10" s="1"/>
  <c r="Y532" i="10" s="1"/>
  <c r="Y657" i="10" s="1"/>
  <c r="Y519" i="10"/>
  <c r="Y520" i="10" s="1"/>
  <c r="Y521" i="10" s="1"/>
  <c r="Y524" i="10" s="1"/>
  <c r="Y502" i="10" s="1"/>
  <c r="Y459" i="10"/>
  <c r="Y460" i="10" s="1"/>
  <c r="Y461" i="10" s="1"/>
  <c r="Y429" i="10"/>
  <c r="Y430" i="10" s="1"/>
  <c r="Y431" i="10" s="1"/>
  <c r="Y434" i="10" s="1"/>
  <c r="Y412" i="10" s="1"/>
  <c r="Z128" i="10"/>
  <c r="AE69" i="10"/>
  <c r="AE70" i="10" s="1"/>
  <c r="AE71" i="10" s="1"/>
  <c r="AE74" i="10" s="1"/>
  <c r="AE52" i="10" s="1"/>
  <c r="Y40" i="10"/>
  <c r="Z38" i="10"/>
  <c r="Z37" i="10"/>
  <c r="Z249" i="10"/>
  <c r="Z250" i="10" s="1"/>
  <c r="Z251" i="10" s="1"/>
  <c r="Z254" i="10" s="1"/>
  <c r="Z232" i="10" s="1"/>
  <c r="AA189" i="10"/>
  <c r="AA190" i="10" s="1"/>
  <c r="AA191" i="10" s="1"/>
  <c r="AA194" i="10" s="1"/>
  <c r="AA172" i="10" s="1"/>
  <c r="AA337" i="10"/>
  <c r="AA338" i="10"/>
  <c r="AB307" i="10"/>
  <c r="AB308" i="10"/>
  <c r="AA220" i="10"/>
  <c r="AA221" i="10" s="1"/>
  <c r="AA224" i="10" s="1"/>
  <c r="AA202" i="10" s="1"/>
  <c r="AB218" i="10"/>
  <c r="AB217" i="10"/>
  <c r="Y397" i="10"/>
  <c r="Y398" i="10"/>
  <c r="Y369" i="10"/>
  <c r="Y370" i="10" s="1"/>
  <c r="Y371" i="10" s="1"/>
  <c r="Y374" i="10" s="1"/>
  <c r="Y352" i="10" s="1"/>
  <c r="Z127" i="10"/>
  <c r="X656" i="10" l="1"/>
  <c r="M42" i="25"/>
  <c r="R41" i="25"/>
  <c r="L101" i="10"/>
  <c r="L16" i="10" s="1"/>
  <c r="L12" i="10" s="1"/>
  <c r="L950" i="10" s="1"/>
  <c r="AA279" i="10"/>
  <c r="AA280" i="10" s="1"/>
  <c r="AA281" i="10" s="1"/>
  <c r="AA284" i="10" s="1"/>
  <c r="AA262" i="10" s="1"/>
  <c r="M100" i="10"/>
  <c r="M101" i="10" s="1"/>
  <c r="N97" i="10"/>
  <c r="AA159" i="10"/>
  <c r="M14" i="10"/>
  <c r="N98" i="10"/>
  <c r="N13" i="10" s="1"/>
  <c r="Y41" i="10"/>
  <c r="Y44" i="10" s="1"/>
  <c r="Y464" i="10"/>
  <c r="AA487" i="10"/>
  <c r="AA488" i="10"/>
  <c r="X622" i="10"/>
  <c r="Y640" i="10"/>
  <c r="Y641" i="10" s="1"/>
  <c r="Z637" i="10"/>
  <c r="Z638" i="10"/>
  <c r="Z607" i="10"/>
  <c r="Z608" i="10"/>
  <c r="Z577" i="10"/>
  <c r="Z578" i="10"/>
  <c r="Z547" i="10"/>
  <c r="Z548" i="10"/>
  <c r="Z517" i="10"/>
  <c r="Z518" i="10"/>
  <c r="Z457" i="10"/>
  <c r="Z458" i="10"/>
  <c r="Z427" i="10"/>
  <c r="Z428" i="10"/>
  <c r="Z129" i="10"/>
  <c r="Z130" i="10" s="1"/>
  <c r="Z131" i="10" s="1"/>
  <c r="Z134" i="10" s="1"/>
  <c r="Z112" i="10" s="1"/>
  <c r="AF67" i="10"/>
  <c r="AF68" i="10"/>
  <c r="Z39" i="10"/>
  <c r="AB309" i="10"/>
  <c r="AC307" i="10" s="1"/>
  <c r="AB219" i="10"/>
  <c r="AB220" i="10" s="1"/>
  <c r="AB221" i="10" s="1"/>
  <c r="AB224" i="10" s="1"/>
  <c r="AB202" i="10" s="1"/>
  <c r="AA339" i="10"/>
  <c r="AA340" i="10" s="1"/>
  <c r="AA341" i="10" s="1"/>
  <c r="AA344" i="10" s="1"/>
  <c r="AA322" i="10" s="1"/>
  <c r="AB187" i="10"/>
  <c r="AB188" i="10"/>
  <c r="AA247" i="10"/>
  <c r="AA248" i="10"/>
  <c r="Y399" i="10"/>
  <c r="Y400" i="10" s="1"/>
  <c r="Y401" i="10" s="1"/>
  <c r="Y404" i="10" s="1"/>
  <c r="Y382" i="10" s="1"/>
  <c r="Z367" i="10"/>
  <c r="Z368" i="10"/>
  <c r="AB278" i="10" l="1"/>
  <c r="M43" i="25"/>
  <c r="R42" i="25"/>
  <c r="L952" i="10"/>
  <c r="G34" i="26"/>
  <c r="G35" i="26" s="1"/>
  <c r="G36" i="26" s="1"/>
  <c r="L104" i="10"/>
  <c r="L18" i="10" s="1"/>
  <c r="AB277" i="10"/>
  <c r="N99" i="10"/>
  <c r="O98" i="10" s="1"/>
  <c r="O13" i="10" s="1"/>
  <c r="M15" i="10"/>
  <c r="AA160" i="10"/>
  <c r="AA161" i="10" s="1"/>
  <c r="AA164" i="10" s="1"/>
  <c r="AA142" i="10" s="1"/>
  <c r="AB158" i="10"/>
  <c r="AB157" i="10"/>
  <c r="M16" i="10"/>
  <c r="M12" i="10" s="1"/>
  <c r="M950" i="10" s="1"/>
  <c r="H34" i="26" s="1"/>
  <c r="H35" i="26" s="1"/>
  <c r="H36" i="26" s="1"/>
  <c r="M104" i="10"/>
  <c r="Z40" i="10"/>
  <c r="Y442" i="10"/>
  <c r="AA489" i="10"/>
  <c r="AA490" i="10" s="1"/>
  <c r="AA491" i="10" s="1"/>
  <c r="AA494" i="10" s="1"/>
  <c r="AA472" i="10" s="1"/>
  <c r="Y22" i="10"/>
  <c r="Y656" i="10" s="1"/>
  <c r="AA128" i="10"/>
  <c r="Y644" i="10"/>
  <c r="Z639" i="10"/>
  <c r="Z609" i="10"/>
  <c r="Z610" i="10" s="1"/>
  <c r="Z611" i="10" s="1"/>
  <c r="Z614" i="10" s="1"/>
  <c r="Z592" i="10" s="1"/>
  <c r="Z579" i="10"/>
  <c r="Z549" i="10"/>
  <c r="Z550" i="10" s="1"/>
  <c r="Z551" i="10" s="1"/>
  <c r="Z554" i="10" s="1"/>
  <c r="Z532" i="10" s="1"/>
  <c r="Z657" i="10" s="1"/>
  <c r="Z519" i="10"/>
  <c r="Z520" i="10" s="1"/>
  <c r="Z521" i="10" s="1"/>
  <c r="Z524" i="10" s="1"/>
  <c r="Z502" i="10" s="1"/>
  <c r="Z459" i="10"/>
  <c r="Z460" i="10" s="1"/>
  <c r="Z461" i="10" s="1"/>
  <c r="Z429" i="10"/>
  <c r="AC308" i="10"/>
  <c r="AC309" i="10" s="1"/>
  <c r="AC310" i="10" s="1"/>
  <c r="AC311" i="10" s="1"/>
  <c r="AC314" i="10" s="1"/>
  <c r="AC292" i="10" s="1"/>
  <c r="AA127" i="10"/>
  <c r="AF69" i="10"/>
  <c r="AF70" i="10" s="1"/>
  <c r="AF71" i="10" s="1"/>
  <c r="AF74" i="10" s="1"/>
  <c r="AF52" i="10" s="1"/>
  <c r="AB310" i="10"/>
  <c r="AB311" i="10" s="1"/>
  <c r="AB314" i="10" s="1"/>
  <c r="AB292" i="10" s="1"/>
  <c r="AA38" i="10"/>
  <c r="AA37" i="10"/>
  <c r="AA249" i="10"/>
  <c r="AA250" i="10" s="1"/>
  <c r="AA251" i="10" s="1"/>
  <c r="AA254" i="10" s="1"/>
  <c r="AA232" i="10" s="1"/>
  <c r="AB189" i="10"/>
  <c r="AB338" i="10"/>
  <c r="AB337" i="10"/>
  <c r="AC217" i="10"/>
  <c r="AC218" i="10"/>
  <c r="AB279" i="10"/>
  <c r="AB280" i="10" s="1"/>
  <c r="AB281" i="10" s="1"/>
  <c r="AB284" i="10" s="1"/>
  <c r="AB262" i="10" s="1"/>
  <c r="Z397" i="10"/>
  <c r="Z398" i="10"/>
  <c r="Z369" i="10"/>
  <c r="O97" i="10"/>
  <c r="M44" i="25" l="1"/>
  <c r="R43" i="25"/>
  <c r="N100" i="10"/>
  <c r="N101" i="10" s="1"/>
  <c r="L82" i="10"/>
  <c r="L654" i="10" s="1"/>
  <c r="N14" i="10"/>
  <c r="M952" i="10"/>
  <c r="AB159" i="10"/>
  <c r="M18" i="10"/>
  <c r="M82" i="10"/>
  <c r="M654" i="10" s="1"/>
  <c r="M659" i="10" s="1"/>
  <c r="Z41" i="10"/>
  <c r="Z44" i="10" s="1"/>
  <c r="Z22" i="10" s="1"/>
  <c r="AA129" i="10"/>
  <c r="AA130" i="10" s="1"/>
  <c r="AA131" i="10" s="1"/>
  <c r="AA134" i="10" s="1"/>
  <c r="AA112" i="10" s="1"/>
  <c r="Z464" i="10"/>
  <c r="AB487" i="10"/>
  <c r="AB488" i="10"/>
  <c r="Y622" i="10"/>
  <c r="Z640" i="10"/>
  <c r="Z641" i="10" s="1"/>
  <c r="AA637" i="10"/>
  <c r="AA638" i="10"/>
  <c r="AA607" i="10"/>
  <c r="AA608" i="10"/>
  <c r="Z580" i="10"/>
  <c r="Z581" i="10" s="1"/>
  <c r="Z584" i="10" s="1"/>
  <c r="Z562" i="10" s="1"/>
  <c r="AA578" i="10"/>
  <c r="AA577" i="10"/>
  <c r="AA547" i="10"/>
  <c r="AA548" i="10"/>
  <c r="AA517" i="10"/>
  <c r="AA518" i="10"/>
  <c r="AA457" i="10"/>
  <c r="AA458" i="10"/>
  <c r="Z430" i="10"/>
  <c r="Z431" i="10" s="1"/>
  <c r="Z434" i="10" s="1"/>
  <c r="Z412" i="10" s="1"/>
  <c r="AA427" i="10"/>
  <c r="AA428" i="10"/>
  <c r="AG68" i="10"/>
  <c r="AG67" i="10"/>
  <c r="AA39" i="10"/>
  <c r="AC219" i="10"/>
  <c r="AC220" i="10" s="1"/>
  <c r="AC221" i="10" s="1"/>
  <c r="AC224" i="10" s="1"/>
  <c r="AC202" i="10" s="1"/>
  <c r="AC277" i="10"/>
  <c r="AC278" i="10"/>
  <c r="AB339" i="10"/>
  <c r="AB340" i="10" s="1"/>
  <c r="AB341" i="10" s="1"/>
  <c r="AB344" i="10" s="1"/>
  <c r="AB322" i="10" s="1"/>
  <c r="AD307" i="10"/>
  <c r="AD308" i="10"/>
  <c r="AB190" i="10"/>
  <c r="AB191" i="10" s="1"/>
  <c r="AB194" i="10" s="1"/>
  <c r="AB172" i="10" s="1"/>
  <c r="AC187" i="10"/>
  <c r="AC188" i="10"/>
  <c r="AB247" i="10"/>
  <c r="AB248" i="10"/>
  <c r="Z399" i="10"/>
  <c r="Z370" i="10"/>
  <c r="Z371" i="10" s="1"/>
  <c r="Z374" i="10" s="1"/>
  <c r="Z352" i="10" s="1"/>
  <c r="AA367" i="10"/>
  <c r="AA368" i="10"/>
  <c r="O99" i="10"/>
  <c r="M45" i="25" l="1"/>
  <c r="R44" i="25"/>
  <c r="L659" i="10"/>
  <c r="N15" i="10"/>
  <c r="AB127" i="10"/>
  <c r="AB128" i="10"/>
  <c r="AC157" i="10"/>
  <c r="AB160" i="10"/>
  <c r="AB161" i="10" s="1"/>
  <c r="AB164" i="10" s="1"/>
  <c r="AB142" i="10" s="1"/>
  <c r="AC158" i="10"/>
  <c r="N16" i="10"/>
  <c r="N12" i="10" s="1"/>
  <c r="N950" i="10" s="1"/>
  <c r="I34" i="26" s="1"/>
  <c r="I35" i="26" s="1"/>
  <c r="I36" i="26" s="1"/>
  <c r="N104" i="10"/>
  <c r="O100" i="10"/>
  <c r="O14" i="10"/>
  <c r="AA40" i="10"/>
  <c r="Z442" i="10"/>
  <c r="AB489" i="10"/>
  <c r="AB490" i="10" s="1"/>
  <c r="AB491" i="10" s="1"/>
  <c r="AB494" i="10" s="1"/>
  <c r="AB472" i="10" s="1"/>
  <c r="Z644" i="10"/>
  <c r="AA639" i="10"/>
  <c r="AA609" i="10"/>
  <c r="AA610" i="10" s="1"/>
  <c r="AA611" i="10" s="1"/>
  <c r="AA614" i="10" s="1"/>
  <c r="AA592" i="10" s="1"/>
  <c r="AA579" i="10"/>
  <c r="AA549" i="10"/>
  <c r="AA550" i="10" s="1"/>
  <c r="AA551" i="10" s="1"/>
  <c r="AA554" i="10" s="1"/>
  <c r="AA532" i="10" s="1"/>
  <c r="AA657" i="10" s="1"/>
  <c r="AA519" i="10"/>
  <c r="AA459" i="10"/>
  <c r="AA429" i="10"/>
  <c r="AB428" i="10" s="1"/>
  <c r="AG69" i="10"/>
  <c r="AH67" i="10" s="1"/>
  <c r="AB38" i="10"/>
  <c r="AB37" i="10"/>
  <c r="P97" i="10"/>
  <c r="P98" i="10"/>
  <c r="P13" i="10" s="1"/>
  <c r="AB249" i="10"/>
  <c r="AB250" i="10" s="1"/>
  <c r="AB251" i="10" s="1"/>
  <c r="AB254" i="10" s="1"/>
  <c r="AB232" i="10" s="1"/>
  <c r="AD309" i="10"/>
  <c r="AD310" i="10" s="1"/>
  <c r="AD311" i="10" s="1"/>
  <c r="AD314" i="10" s="1"/>
  <c r="AD292" i="10" s="1"/>
  <c r="AC279" i="10"/>
  <c r="AC280" i="10" s="1"/>
  <c r="AC281" i="10" s="1"/>
  <c r="AC284" i="10" s="1"/>
  <c r="AC262" i="10" s="1"/>
  <c r="AC189" i="10"/>
  <c r="AC337" i="10"/>
  <c r="AC338" i="10"/>
  <c r="AD217" i="10"/>
  <c r="AD218" i="10"/>
  <c r="Z400" i="10"/>
  <c r="Z401" i="10" s="1"/>
  <c r="Z404" i="10" s="1"/>
  <c r="Z382" i="10" s="1"/>
  <c r="AA397" i="10"/>
  <c r="AA398" i="10"/>
  <c r="AA369" i="10"/>
  <c r="Z656" i="10" l="1"/>
  <c r="M46" i="25"/>
  <c r="R45" i="25"/>
  <c r="N952" i="10"/>
  <c r="AB129" i="10"/>
  <c r="AB130" i="10" s="1"/>
  <c r="AB131" i="10" s="1"/>
  <c r="AB134" i="10" s="1"/>
  <c r="AB112" i="10" s="1"/>
  <c r="AC159" i="10"/>
  <c r="AC160" i="10" s="1"/>
  <c r="AC161" i="10" s="1"/>
  <c r="AC164" i="10" s="1"/>
  <c r="AC142" i="10" s="1"/>
  <c r="O101" i="10"/>
  <c r="O15" i="10"/>
  <c r="N18" i="10"/>
  <c r="N82" i="10"/>
  <c r="N654" i="10" s="1"/>
  <c r="AA41" i="10"/>
  <c r="AA44" i="10" s="1"/>
  <c r="AA22" i="10" s="1"/>
  <c r="AC487" i="10"/>
  <c r="AC488" i="10"/>
  <c r="AA430" i="10"/>
  <c r="AA431" i="10" s="1"/>
  <c r="AA434" i="10" s="1"/>
  <c r="AA412" i="10" s="1"/>
  <c r="AB427" i="10"/>
  <c r="AB429" i="10" s="1"/>
  <c r="AC428" i="10" s="1"/>
  <c r="Z622" i="10"/>
  <c r="AA640" i="10"/>
  <c r="AA641" i="10" s="1"/>
  <c r="AB637" i="10"/>
  <c r="AB638" i="10"/>
  <c r="AB607" i="10"/>
  <c r="AB608" i="10"/>
  <c r="AA580" i="10"/>
  <c r="AA581" i="10" s="1"/>
  <c r="AA584" i="10" s="1"/>
  <c r="AA562" i="10" s="1"/>
  <c r="AB577" i="10"/>
  <c r="AB578" i="10"/>
  <c r="AG70" i="10"/>
  <c r="AG71" i="10" s="1"/>
  <c r="AG74" i="10" s="1"/>
  <c r="AG52" i="10" s="1"/>
  <c r="AB547" i="10"/>
  <c r="AB548" i="10"/>
  <c r="AA520" i="10"/>
  <c r="AA521" i="10" s="1"/>
  <c r="AA524" i="10" s="1"/>
  <c r="AA502" i="10" s="1"/>
  <c r="AB518" i="10"/>
  <c r="AB517" i="10"/>
  <c r="AH68" i="10"/>
  <c r="AH69" i="10" s="1"/>
  <c r="AH70" i="10" s="1"/>
  <c r="AH71" i="10" s="1"/>
  <c r="AH74" i="10" s="1"/>
  <c r="AH52" i="10" s="1"/>
  <c r="AA460" i="10"/>
  <c r="AA461" i="10" s="1"/>
  <c r="AB458" i="10"/>
  <c r="AB457" i="10"/>
  <c r="AB39" i="10"/>
  <c r="P99" i="10"/>
  <c r="AC339" i="10"/>
  <c r="AC340" i="10" s="1"/>
  <c r="AC341" i="10" s="1"/>
  <c r="AC344" i="10" s="1"/>
  <c r="AC322" i="10" s="1"/>
  <c r="AC190" i="10"/>
  <c r="AC191" i="10" s="1"/>
  <c r="AC194" i="10" s="1"/>
  <c r="AC172" i="10" s="1"/>
  <c r="AD188" i="10"/>
  <c r="AD187" i="10"/>
  <c r="AE307" i="10"/>
  <c r="AE308" i="10"/>
  <c r="AC247" i="10"/>
  <c r="AC248" i="10"/>
  <c r="AD219" i="10"/>
  <c r="AD220" i="10" s="1"/>
  <c r="AD221" i="10" s="1"/>
  <c r="AD224" i="10" s="1"/>
  <c r="AD202" i="10" s="1"/>
  <c r="AD278" i="10"/>
  <c r="AD277" i="10"/>
  <c r="AA399" i="10"/>
  <c r="AA370" i="10"/>
  <c r="AA371" i="10" s="1"/>
  <c r="AA374" i="10" s="1"/>
  <c r="AA352" i="10" s="1"/>
  <c r="AB367" i="10"/>
  <c r="AB368" i="10"/>
  <c r="AC128" i="10" l="1"/>
  <c r="AC127" i="10"/>
  <c r="M47" i="25"/>
  <c r="R46" i="25"/>
  <c r="N659" i="10"/>
  <c r="AD158" i="10"/>
  <c r="AD157" i="10"/>
  <c r="O16" i="10"/>
  <c r="O12" i="10" s="1"/>
  <c r="O950" i="10" s="1"/>
  <c r="J34" i="26" s="1"/>
  <c r="J35" i="26" s="1"/>
  <c r="J36" i="26" s="1"/>
  <c r="O104" i="10"/>
  <c r="AB40" i="10"/>
  <c r="P100" i="10"/>
  <c r="P14" i="10"/>
  <c r="Q98" i="10"/>
  <c r="Q13" i="10" s="1"/>
  <c r="Q97" i="10"/>
  <c r="AA464" i="10"/>
  <c r="AC489" i="10"/>
  <c r="AC490" i="10" s="1"/>
  <c r="AC491" i="10" s="1"/>
  <c r="AC494" i="10" s="1"/>
  <c r="AC472" i="10" s="1"/>
  <c r="AB430" i="10"/>
  <c r="AB431" i="10" s="1"/>
  <c r="AB434" i="10" s="1"/>
  <c r="AB412" i="10" s="1"/>
  <c r="AC427" i="10"/>
  <c r="AC429" i="10" s="1"/>
  <c r="AD428" i="10" s="1"/>
  <c r="AA644" i="10"/>
  <c r="AB639" i="10"/>
  <c r="AB609" i="10"/>
  <c r="AB610" i="10" s="1"/>
  <c r="AB611" i="10" s="1"/>
  <c r="AB614" i="10" s="1"/>
  <c r="AB592" i="10" s="1"/>
  <c r="AB579" i="10"/>
  <c r="AB580" i="10" s="1"/>
  <c r="AB581" i="10" s="1"/>
  <c r="AB584" i="10" s="1"/>
  <c r="AB562" i="10" s="1"/>
  <c r="AB549" i="10"/>
  <c r="AB550" i="10" s="1"/>
  <c r="AB551" i="10" s="1"/>
  <c r="AB554" i="10" s="1"/>
  <c r="AB532" i="10" s="1"/>
  <c r="AB657" i="10" s="1"/>
  <c r="AB519" i="10"/>
  <c r="AB520" i="10" s="1"/>
  <c r="AB521" i="10" s="1"/>
  <c r="AB524" i="10" s="1"/>
  <c r="AB502" i="10" s="1"/>
  <c r="AB459" i="10"/>
  <c r="AI67" i="10"/>
  <c r="AI68" i="10"/>
  <c r="AC37" i="10"/>
  <c r="AC38" i="10"/>
  <c r="AE309" i="10"/>
  <c r="AF307" i="10" s="1"/>
  <c r="AE217" i="10"/>
  <c r="AE218" i="10"/>
  <c r="AD279" i="10"/>
  <c r="AD280" i="10" s="1"/>
  <c r="AD281" i="10" s="1"/>
  <c r="AD284" i="10" s="1"/>
  <c r="AD262" i="10" s="1"/>
  <c r="AC249" i="10"/>
  <c r="AC250" i="10" s="1"/>
  <c r="AC251" i="10" s="1"/>
  <c r="AC254" i="10" s="1"/>
  <c r="AC232" i="10" s="1"/>
  <c r="AD189" i="10"/>
  <c r="AD190" i="10" s="1"/>
  <c r="AD191" i="10" s="1"/>
  <c r="AD194" i="10" s="1"/>
  <c r="AD172" i="10" s="1"/>
  <c r="AD337" i="10"/>
  <c r="AD338" i="10"/>
  <c r="AA400" i="10"/>
  <c r="AA401" i="10" s="1"/>
  <c r="AA404" i="10" s="1"/>
  <c r="AA382" i="10" s="1"/>
  <c r="AB397" i="10"/>
  <c r="AB398" i="10"/>
  <c r="AB369" i="10"/>
  <c r="AB370" i="10" s="1"/>
  <c r="AB371" i="10" s="1"/>
  <c r="AB374" i="10" s="1"/>
  <c r="AB352" i="10" s="1"/>
  <c r="AC129" i="10"/>
  <c r="AC130" i="10" s="1"/>
  <c r="AC131" i="10" s="1"/>
  <c r="AC134" i="10" s="1"/>
  <c r="AC112" i="10" s="1"/>
  <c r="M48" i="25" l="1"/>
  <c r="R47" i="25"/>
  <c r="O952" i="10"/>
  <c r="AD159" i="10"/>
  <c r="AD160" i="10" s="1"/>
  <c r="AD161" i="10" s="1"/>
  <c r="AD164" i="10" s="1"/>
  <c r="AD142" i="10" s="1"/>
  <c r="Q99" i="10"/>
  <c r="Q14" i="10" s="1"/>
  <c r="AB41" i="10"/>
  <c r="AB44" i="10" s="1"/>
  <c r="AB22" i="10" s="1"/>
  <c r="O18" i="10"/>
  <c r="O82" i="10"/>
  <c r="O654" i="10" s="1"/>
  <c r="P101" i="10"/>
  <c r="P15" i="10"/>
  <c r="AA442" i="10"/>
  <c r="AA656" i="10" s="1"/>
  <c r="AD487" i="10"/>
  <c r="AD488" i="10"/>
  <c r="AC430" i="10"/>
  <c r="AC431" i="10" s="1"/>
  <c r="AC434" i="10" s="1"/>
  <c r="AC412" i="10" s="1"/>
  <c r="AD427" i="10"/>
  <c r="AD429" i="10" s="1"/>
  <c r="AE428" i="10" s="1"/>
  <c r="AE310" i="10"/>
  <c r="AE311" i="10" s="1"/>
  <c r="AE314" i="10" s="1"/>
  <c r="AE292" i="10" s="1"/>
  <c r="AA622" i="10"/>
  <c r="AB640" i="10"/>
  <c r="AB641" i="10" s="1"/>
  <c r="AC637" i="10"/>
  <c r="AC638" i="10"/>
  <c r="AC607" i="10"/>
  <c r="AC608" i="10"/>
  <c r="AC577" i="10"/>
  <c r="AC578" i="10"/>
  <c r="AC518" i="10"/>
  <c r="AC517" i="10"/>
  <c r="AC547" i="10"/>
  <c r="AC548" i="10"/>
  <c r="AB460" i="10"/>
  <c r="AB461" i="10" s="1"/>
  <c r="AC457" i="10"/>
  <c r="AC458" i="10"/>
  <c r="AI69" i="10"/>
  <c r="AI70" i="10" s="1"/>
  <c r="AI71" i="10" s="1"/>
  <c r="AI74" i="10" s="1"/>
  <c r="AI52" i="10" s="1"/>
  <c r="AF158" i="10"/>
  <c r="AF157" i="10"/>
  <c r="AC39" i="10"/>
  <c r="AF308" i="10"/>
  <c r="AF309" i="10" s="1"/>
  <c r="AD339" i="10"/>
  <c r="AD340" i="10" s="1"/>
  <c r="AD341" i="10" s="1"/>
  <c r="AD344" i="10" s="1"/>
  <c r="AD322" i="10" s="1"/>
  <c r="AD248" i="10"/>
  <c r="AD247" i="10"/>
  <c r="AE277" i="10"/>
  <c r="AE278" i="10"/>
  <c r="AE188" i="10"/>
  <c r="AE187" i="10"/>
  <c r="AE219" i="10"/>
  <c r="AE220" i="10" s="1"/>
  <c r="AE221" i="10" s="1"/>
  <c r="AE224" i="10" s="1"/>
  <c r="AE202" i="10" s="1"/>
  <c r="AB399" i="10"/>
  <c r="AB400" i="10" s="1"/>
  <c r="AB401" i="10" s="1"/>
  <c r="AB404" i="10" s="1"/>
  <c r="AB382" i="10" s="1"/>
  <c r="AC367" i="10"/>
  <c r="AC368" i="10"/>
  <c r="AD127" i="10"/>
  <c r="AD128" i="10"/>
  <c r="M49" i="25" l="1"/>
  <c r="R48" i="25"/>
  <c r="O659" i="10"/>
  <c r="R97" i="10"/>
  <c r="R98" i="10"/>
  <c r="R13" i="10" s="1"/>
  <c r="AE157" i="10"/>
  <c r="AE158" i="10"/>
  <c r="Q100" i="10"/>
  <c r="Q101" i="10" s="1"/>
  <c r="P16" i="10"/>
  <c r="P12" i="10" s="1"/>
  <c r="P950" i="10" s="1"/>
  <c r="K34" i="26" s="1"/>
  <c r="K35" i="26" s="1"/>
  <c r="K36" i="26" s="1"/>
  <c r="P104" i="10"/>
  <c r="AC40" i="10"/>
  <c r="AB464" i="10"/>
  <c r="AD489" i="10"/>
  <c r="AE488" i="10" s="1"/>
  <c r="AD430" i="10"/>
  <c r="AD431" i="10" s="1"/>
  <c r="AD434" i="10" s="1"/>
  <c r="AD412" i="10" s="1"/>
  <c r="AE427" i="10"/>
  <c r="AE429" i="10" s="1"/>
  <c r="AF428" i="10" s="1"/>
  <c r="AB644" i="10"/>
  <c r="AC639" i="10"/>
  <c r="AC640" i="10" s="1"/>
  <c r="AC641" i="10" s="1"/>
  <c r="AC609" i="10"/>
  <c r="AC610" i="10" s="1"/>
  <c r="AC611" i="10" s="1"/>
  <c r="AC614" i="10" s="1"/>
  <c r="AC592" i="10" s="1"/>
  <c r="AC579" i="10"/>
  <c r="AC580" i="10" s="1"/>
  <c r="AC581" i="10" s="1"/>
  <c r="AC584" i="10" s="1"/>
  <c r="AC562" i="10" s="1"/>
  <c r="AC519" i="10"/>
  <c r="AC520" i="10" s="1"/>
  <c r="AC521" i="10" s="1"/>
  <c r="AC524" i="10" s="1"/>
  <c r="AC502" i="10" s="1"/>
  <c r="AC549" i="10"/>
  <c r="AC550" i="10" s="1"/>
  <c r="AC551" i="10" s="1"/>
  <c r="AC554" i="10" s="1"/>
  <c r="AC532" i="10" s="1"/>
  <c r="AC657" i="10" s="1"/>
  <c r="AC459" i="10"/>
  <c r="AJ67" i="10"/>
  <c r="AJ68" i="10"/>
  <c r="AD38" i="10"/>
  <c r="AD37" i="10"/>
  <c r="AF159" i="10"/>
  <c r="AE189" i="10"/>
  <c r="AF188" i="10" s="1"/>
  <c r="AD249" i="10"/>
  <c r="AE248" i="10" s="1"/>
  <c r="AE279" i="10"/>
  <c r="AE280" i="10" s="1"/>
  <c r="AE281" i="10" s="1"/>
  <c r="AE284" i="10" s="1"/>
  <c r="AE262" i="10" s="1"/>
  <c r="AE338" i="10"/>
  <c r="AE337" i="10"/>
  <c r="AF217" i="10"/>
  <c r="AF218" i="10"/>
  <c r="AF310" i="10"/>
  <c r="AF311" i="10" s="1"/>
  <c r="AF314" i="10" s="1"/>
  <c r="AF292" i="10" s="1"/>
  <c r="AG307" i="10"/>
  <c r="AG308" i="10"/>
  <c r="AC397" i="10"/>
  <c r="AC398" i="10"/>
  <c r="AC369" i="10"/>
  <c r="AC370" i="10" s="1"/>
  <c r="AC371" i="10" s="1"/>
  <c r="AC374" i="10" s="1"/>
  <c r="AC352" i="10" s="1"/>
  <c r="AD129" i="10"/>
  <c r="AD130" i="10" s="1"/>
  <c r="AD131" i="10" s="1"/>
  <c r="AD134" i="10" s="1"/>
  <c r="AD112" i="10" s="1"/>
  <c r="M50" i="25" l="1"/>
  <c r="R49" i="25"/>
  <c r="R99" i="10"/>
  <c r="R14" i="10" s="1"/>
  <c r="P952" i="10"/>
  <c r="AE159" i="10"/>
  <c r="AE160" i="10" s="1"/>
  <c r="AE161" i="10" s="1"/>
  <c r="AE164" i="10" s="1"/>
  <c r="AE142" i="10" s="1"/>
  <c r="Q15" i="10"/>
  <c r="AC41" i="10"/>
  <c r="AC44" i="10" s="1"/>
  <c r="AC22" i="10" s="1"/>
  <c r="Q16" i="10"/>
  <c r="Q12" i="10" s="1"/>
  <c r="Q950" i="10" s="1"/>
  <c r="Q104" i="10"/>
  <c r="P18" i="10"/>
  <c r="P82" i="10"/>
  <c r="P654" i="10" s="1"/>
  <c r="AB442" i="10"/>
  <c r="AB656" i="10" s="1"/>
  <c r="AD490" i="10"/>
  <c r="AD491" i="10" s="1"/>
  <c r="AD494" i="10" s="1"/>
  <c r="AD472" i="10" s="1"/>
  <c r="AE487" i="10"/>
  <c r="AE489" i="10" s="1"/>
  <c r="AF488" i="10" s="1"/>
  <c r="AE430" i="10"/>
  <c r="AE431" i="10" s="1"/>
  <c r="AE434" i="10" s="1"/>
  <c r="AE412" i="10" s="1"/>
  <c r="AF427" i="10"/>
  <c r="AF429" i="10" s="1"/>
  <c r="AG428" i="10" s="1"/>
  <c r="AC644" i="10"/>
  <c r="AB622" i="10"/>
  <c r="AD250" i="10"/>
  <c r="AD251" i="10" s="1"/>
  <c r="AD254" i="10" s="1"/>
  <c r="AD232" i="10" s="1"/>
  <c r="AD517" i="10"/>
  <c r="AD518" i="10"/>
  <c r="AD637" i="10"/>
  <c r="AD638" i="10"/>
  <c r="AD577" i="10"/>
  <c r="AD607" i="10"/>
  <c r="AD608" i="10"/>
  <c r="AD578" i="10"/>
  <c r="AD547" i="10"/>
  <c r="AD548" i="10"/>
  <c r="AD457" i="10"/>
  <c r="AD458" i="10"/>
  <c r="AC460" i="10"/>
  <c r="AC461" i="10" s="1"/>
  <c r="AF187" i="10"/>
  <c r="AF189" i="10" s="1"/>
  <c r="AE190" i="10"/>
  <c r="AE191" i="10" s="1"/>
  <c r="AE194" i="10" s="1"/>
  <c r="AE172" i="10" s="1"/>
  <c r="AJ69" i="10"/>
  <c r="R100" i="10"/>
  <c r="AF160" i="10"/>
  <c r="AF161" i="10" s="1"/>
  <c r="AF164" i="10" s="1"/>
  <c r="AF142" i="10" s="1"/>
  <c r="AG158" i="10"/>
  <c r="AG157" i="10"/>
  <c r="AD39" i="10"/>
  <c r="AE247" i="10"/>
  <c r="AE249" i="10" s="1"/>
  <c r="AF247" i="10" s="1"/>
  <c r="AG309" i="10"/>
  <c r="AH308" i="10" s="1"/>
  <c r="AE339" i="10"/>
  <c r="AE340" i="10" s="1"/>
  <c r="AE341" i="10" s="1"/>
  <c r="AE344" i="10" s="1"/>
  <c r="AE322" i="10" s="1"/>
  <c r="AF219" i="10"/>
  <c r="AF220" i="10" s="1"/>
  <c r="AF221" i="10" s="1"/>
  <c r="AF224" i="10" s="1"/>
  <c r="AF202" i="10" s="1"/>
  <c r="AF277" i="10"/>
  <c r="AF278" i="10"/>
  <c r="AC399" i="10"/>
  <c r="AC400" i="10" s="1"/>
  <c r="AC401" i="10" s="1"/>
  <c r="AC404" i="10" s="1"/>
  <c r="AC382" i="10" s="1"/>
  <c r="AD367" i="10"/>
  <c r="AD368" i="10"/>
  <c r="AE127" i="10"/>
  <c r="AE128" i="10"/>
  <c r="S98" i="10" l="1"/>
  <c r="S13" i="10" s="1"/>
  <c r="S97" i="10"/>
  <c r="M51" i="25"/>
  <c r="R50" i="25"/>
  <c r="Q952" i="10"/>
  <c r="L34" i="26"/>
  <c r="L35" i="26" s="1"/>
  <c r="L36" i="26" s="1"/>
  <c r="P659" i="10"/>
  <c r="R101" i="10"/>
  <c r="R16" i="10" s="1"/>
  <c r="R12" i="10" s="1"/>
  <c r="R950" i="10" s="1"/>
  <c r="R15" i="10"/>
  <c r="Q18" i="10"/>
  <c r="Q82" i="10"/>
  <c r="Q654" i="10" s="1"/>
  <c r="Q659" i="10" s="1"/>
  <c r="AD40" i="10"/>
  <c r="AC464" i="10"/>
  <c r="AE490" i="10"/>
  <c r="AE491" i="10" s="1"/>
  <c r="AE494" i="10" s="1"/>
  <c r="AE472" i="10" s="1"/>
  <c r="AF487" i="10"/>
  <c r="AF489" i="10" s="1"/>
  <c r="AG488" i="10" s="1"/>
  <c r="AF430" i="10"/>
  <c r="AF431" i="10" s="1"/>
  <c r="AF434" i="10" s="1"/>
  <c r="AF412" i="10" s="1"/>
  <c r="AG427" i="10"/>
  <c r="AG429" i="10" s="1"/>
  <c r="AH428" i="10" s="1"/>
  <c r="AC622" i="10"/>
  <c r="AD519" i="10"/>
  <c r="AD520" i="10" s="1"/>
  <c r="AD521" i="10" s="1"/>
  <c r="AD524" i="10" s="1"/>
  <c r="AD502" i="10" s="1"/>
  <c r="AD639" i="10"/>
  <c r="AE638" i="10" s="1"/>
  <c r="AD579" i="10"/>
  <c r="AD580" i="10" s="1"/>
  <c r="AD581" i="10" s="1"/>
  <c r="AD584" i="10" s="1"/>
  <c r="AD562" i="10" s="1"/>
  <c r="AD609" i="10"/>
  <c r="AD610" i="10" s="1"/>
  <c r="AD611" i="10" s="1"/>
  <c r="AD614" i="10" s="1"/>
  <c r="AD592" i="10" s="1"/>
  <c r="AD549" i="10"/>
  <c r="AD459" i="10"/>
  <c r="AD460" i="10" s="1"/>
  <c r="AD461" i="10" s="1"/>
  <c r="AJ70" i="10"/>
  <c r="AJ71" i="10" s="1"/>
  <c r="AJ74" i="10" s="1"/>
  <c r="AJ52" i="10" s="1"/>
  <c r="AK67" i="10"/>
  <c r="AK68" i="10"/>
  <c r="AG159" i="10"/>
  <c r="S99" i="10"/>
  <c r="AE37" i="10"/>
  <c r="AE38" i="10"/>
  <c r="AG310" i="10"/>
  <c r="AG311" i="10" s="1"/>
  <c r="AG314" i="10" s="1"/>
  <c r="AG292" i="10" s="1"/>
  <c r="AE250" i="10"/>
  <c r="AE251" i="10" s="1"/>
  <c r="AE254" i="10" s="1"/>
  <c r="AE232" i="10" s="1"/>
  <c r="AH307" i="10"/>
  <c r="AH309" i="10" s="1"/>
  <c r="AH310" i="10" s="1"/>
  <c r="AH311" i="10" s="1"/>
  <c r="AH314" i="10" s="1"/>
  <c r="AH292" i="10" s="1"/>
  <c r="AF248" i="10"/>
  <c r="AF249" i="10" s="1"/>
  <c r="AF250" i="10" s="1"/>
  <c r="AF251" i="10" s="1"/>
  <c r="AF254" i="10" s="1"/>
  <c r="AF232" i="10" s="1"/>
  <c r="AF279" i="10"/>
  <c r="AF280" i="10" s="1"/>
  <c r="AF281" i="10" s="1"/>
  <c r="AF284" i="10" s="1"/>
  <c r="AF262" i="10" s="1"/>
  <c r="AG218" i="10"/>
  <c r="AG217" i="10"/>
  <c r="AF337" i="10"/>
  <c r="AF338" i="10"/>
  <c r="AF190" i="10"/>
  <c r="AF191" i="10" s="1"/>
  <c r="AF194" i="10" s="1"/>
  <c r="AF172" i="10" s="1"/>
  <c r="AG187" i="10"/>
  <c r="AG188" i="10"/>
  <c r="AD397" i="10"/>
  <c r="AD398" i="10"/>
  <c r="AD369" i="10"/>
  <c r="AE129" i="10"/>
  <c r="AE130" i="10" s="1"/>
  <c r="AE131" i="10" s="1"/>
  <c r="AE134" i="10" s="1"/>
  <c r="AE112" i="10" s="1"/>
  <c r="M52" i="25" l="1"/>
  <c r="R51" i="25"/>
  <c r="R952" i="10"/>
  <c r="M34" i="26"/>
  <c r="M35" i="26" s="1"/>
  <c r="M36" i="26" s="1"/>
  <c r="R104" i="10"/>
  <c r="R18" i="10" s="1"/>
  <c r="AD41" i="10"/>
  <c r="AD44" i="10" s="1"/>
  <c r="AD22" i="10" s="1"/>
  <c r="S100" i="10"/>
  <c r="S14" i="10"/>
  <c r="AE518" i="10"/>
  <c r="AE517" i="10"/>
  <c r="AD464" i="10"/>
  <c r="AC442" i="10"/>
  <c r="AC656" i="10" s="1"/>
  <c r="AF490" i="10"/>
  <c r="AF491" i="10" s="1"/>
  <c r="AF494" i="10" s="1"/>
  <c r="AF472" i="10" s="1"/>
  <c r="AG487" i="10"/>
  <c r="AG430" i="10"/>
  <c r="AG431" i="10" s="1"/>
  <c r="AG434" i="10" s="1"/>
  <c r="AG412" i="10" s="1"/>
  <c r="AH427" i="10"/>
  <c r="AH429" i="10" s="1"/>
  <c r="AI428" i="10" s="1"/>
  <c r="AE577" i="10"/>
  <c r="AE578" i="10"/>
  <c r="AE637" i="10"/>
  <c r="AE639" i="10" s="1"/>
  <c r="AE640" i="10" s="1"/>
  <c r="AE641" i="10" s="1"/>
  <c r="AD640" i="10"/>
  <c r="AD641" i="10" s="1"/>
  <c r="AE607" i="10"/>
  <c r="AE608" i="10"/>
  <c r="AD550" i="10"/>
  <c r="AD551" i="10" s="1"/>
  <c r="AD554" i="10" s="1"/>
  <c r="AD532" i="10" s="1"/>
  <c r="AD657" i="10" s="1"/>
  <c r="AE548" i="10"/>
  <c r="AE547" i="10"/>
  <c r="AE457" i="10"/>
  <c r="AE458" i="10"/>
  <c r="AK69" i="10"/>
  <c r="AE39" i="10"/>
  <c r="T98" i="10"/>
  <c r="T13" i="10" s="1"/>
  <c r="T97" i="10"/>
  <c r="AG160" i="10"/>
  <c r="AG161" i="10" s="1"/>
  <c r="AG164" i="10" s="1"/>
  <c r="AG142" i="10" s="1"/>
  <c r="AH157" i="10"/>
  <c r="AH158" i="10"/>
  <c r="AF339" i="10"/>
  <c r="AF340" i="10" s="1"/>
  <c r="AF341" i="10" s="1"/>
  <c r="AF344" i="10" s="1"/>
  <c r="AF322" i="10" s="1"/>
  <c r="AG189" i="10"/>
  <c r="AG190" i="10" s="1"/>
  <c r="AG191" i="10" s="1"/>
  <c r="AG194" i="10" s="1"/>
  <c r="AG172" i="10" s="1"/>
  <c r="AG219" i="10"/>
  <c r="AG247" i="10"/>
  <c r="AG248" i="10"/>
  <c r="AI307" i="10"/>
  <c r="AI308" i="10"/>
  <c r="AG278" i="10"/>
  <c r="AG277" i="10"/>
  <c r="AD399" i="10"/>
  <c r="AD400" i="10" s="1"/>
  <c r="AD401" i="10" s="1"/>
  <c r="AD404" i="10" s="1"/>
  <c r="AD382" i="10" s="1"/>
  <c r="AD370" i="10"/>
  <c r="AD371" i="10" s="1"/>
  <c r="AD374" i="10" s="1"/>
  <c r="AD352" i="10" s="1"/>
  <c r="AE367" i="10"/>
  <c r="AE368" i="10"/>
  <c r="AF127" i="10"/>
  <c r="AF128" i="10"/>
  <c r="M53" i="25" l="1"/>
  <c r="R52" i="25"/>
  <c r="R82" i="10"/>
  <c r="R654" i="10" s="1"/>
  <c r="AE519" i="10"/>
  <c r="AE520" i="10" s="1"/>
  <c r="AE521" i="10" s="1"/>
  <c r="AE524" i="10" s="1"/>
  <c r="AE502" i="10" s="1"/>
  <c r="S101" i="10"/>
  <c r="S15" i="10"/>
  <c r="AD442" i="10"/>
  <c r="AD656" i="10" s="1"/>
  <c r="AG489" i="10"/>
  <c r="AH430" i="10"/>
  <c r="AH431" i="10" s="1"/>
  <c r="AH434" i="10" s="1"/>
  <c r="AH412" i="10" s="1"/>
  <c r="AI427" i="10"/>
  <c r="AI429" i="10" s="1"/>
  <c r="AJ428" i="10" s="1"/>
  <c r="AE579" i="10"/>
  <c r="AF578" i="10" s="1"/>
  <c r="AD644" i="10"/>
  <c r="AE644" i="10"/>
  <c r="AF637" i="10"/>
  <c r="AF638" i="10"/>
  <c r="AE609" i="10"/>
  <c r="AE549" i="10"/>
  <c r="AE459" i="10"/>
  <c r="AE460" i="10" s="1"/>
  <c r="AE461" i="10" s="1"/>
  <c r="AK70" i="10"/>
  <c r="AK71" i="10" s="1"/>
  <c r="AK74" i="10" s="1"/>
  <c r="AK52" i="10" s="1"/>
  <c r="AL67" i="10"/>
  <c r="AL68" i="10"/>
  <c r="AE40" i="10"/>
  <c r="AF37" i="10"/>
  <c r="AF38" i="10"/>
  <c r="AH159" i="10"/>
  <c r="AH160" i="10" s="1"/>
  <c r="AH161" i="10" s="1"/>
  <c r="AH164" i="10" s="1"/>
  <c r="AH142" i="10" s="1"/>
  <c r="T99" i="10"/>
  <c r="T14" i="10" s="1"/>
  <c r="AG337" i="10"/>
  <c r="AG279" i="10"/>
  <c r="AH277" i="10" s="1"/>
  <c r="AG338" i="10"/>
  <c r="AG249" i="10"/>
  <c r="AG250" i="10" s="1"/>
  <c r="AG251" i="10" s="1"/>
  <c r="AG254" i="10" s="1"/>
  <c r="AG232" i="10" s="1"/>
  <c r="AI309" i="10"/>
  <c r="AI310" i="10" s="1"/>
  <c r="AI311" i="10" s="1"/>
  <c r="AI314" i="10" s="1"/>
  <c r="AI292" i="10" s="1"/>
  <c r="AG220" i="10"/>
  <c r="AG221" i="10" s="1"/>
  <c r="AG224" i="10" s="1"/>
  <c r="AG202" i="10" s="1"/>
  <c r="AH217" i="10"/>
  <c r="AH218" i="10"/>
  <c r="AH187" i="10"/>
  <c r="AH188" i="10"/>
  <c r="AE397" i="10"/>
  <c r="AE398" i="10"/>
  <c r="AE369" i="10"/>
  <c r="AF129" i="10"/>
  <c r="M54" i="25" l="1"/>
  <c r="R53" i="25"/>
  <c r="R659" i="10"/>
  <c r="AF517" i="10"/>
  <c r="AF518" i="10"/>
  <c r="AE41" i="10"/>
  <c r="AE44" i="10" s="1"/>
  <c r="S16" i="10"/>
  <c r="S12" i="10" s="1"/>
  <c r="S950" i="10" s="1"/>
  <c r="S104" i="10"/>
  <c r="AE580" i="10"/>
  <c r="AE581" i="10" s="1"/>
  <c r="AE584" i="10" s="1"/>
  <c r="AE562" i="10" s="1"/>
  <c r="AF577" i="10"/>
  <c r="AF579" i="10" s="1"/>
  <c r="AG578" i="10" s="1"/>
  <c r="AE464" i="10"/>
  <c r="AH487" i="10"/>
  <c r="AH488" i="10"/>
  <c r="AE550" i="10"/>
  <c r="AE551" i="10" s="1"/>
  <c r="AE554" i="10" s="1"/>
  <c r="AE532" i="10" s="1"/>
  <c r="AE657" i="10" s="1"/>
  <c r="AF547" i="10"/>
  <c r="AF548" i="10"/>
  <c r="AG490" i="10"/>
  <c r="AG491" i="10" s="1"/>
  <c r="AG494" i="10" s="1"/>
  <c r="AG472" i="10" s="1"/>
  <c r="AI430" i="10"/>
  <c r="AI431" i="10" s="1"/>
  <c r="AI434" i="10" s="1"/>
  <c r="AI412" i="10" s="1"/>
  <c r="AJ427" i="10"/>
  <c r="AJ429" i="10" s="1"/>
  <c r="AK428" i="10" s="1"/>
  <c r="AE622" i="10"/>
  <c r="AD622" i="10"/>
  <c r="AF639" i="10"/>
  <c r="AE610" i="10"/>
  <c r="AE611" i="10" s="1"/>
  <c r="AE614" i="10" s="1"/>
  <c r="AE592" i="10" s="1"/>
  <c r="AF607" i="10"/>
  <c r="AF608" i="10"/>
  <c r="AF457" i="10"/>
  <c r="AF458" i="10"/>
  <c r="AL69" i="10"/>
  <c r="AH278" i="10"/>
  <c r="AH279" i="10" s="1"/>
  <c r="AH280" i="10" s="1"/>
  <c r="AH281" i="10" s="1"/>
  <c r="AH284" i="10" s="1"/>
  <c r="AH262" i="10" s="1"/>
  <c r="AI157" i="10"/>
  <c r="AI158" i="10"/>
  <c r="T100" i="10"/>
  <c r="U97" i="10"/>
  <c r="U98" i="10"/>
  <c r="U13" i="10" s="1"/>
  <c r="AF39" i="10"/>
  <c r="AG280" i="10"/>
  <c r="AG281" i="10" s="1"/>
  <c r="AG284" i="10" s="1"/>
  <c r="AG262" i="10" s="1"/>
  <c r="AG339" i="10"/>
  <c r="AG340" i="10" s="1"/>
  <c r="AG341" i="10" s="1"/>
  <c r="AG344" i="10" s="1"/>
  <c r="AG322" i="10" s="1"/>
  <c r="AH189" i="10"/>
  <c r="AH190" i="10" s="1"/>
  <c r="AH191" i="10" s="1"/>
  <c r="AH194" i="10" s="1"/>
  <c r="AH172" i="10" s="1"/>
  <c r="AJ307" i="10"/>
  <c r="AJ308" i="10"/>
  <c r="AH219" i="10"/>
  <c r="AH248" i="10"/>
  <c r="AH247" i="10"/>
  <c r="AE399" i="10"/>
  <c r="AE370" i="10"/>
  <c r="AE371" i="10" s="1"/>
  <c r="AE374" i="10" s="1"/>
  <c r="AE352" i="10" s="1"/>
  <c r="AF367" i="10"/>
  <c r="AF368" i="10"/>
  <c r="AF130" i="10"/>
  <c r="AF131" i="10" s="1"/>
  <c r="AF134" i="10" s="1"/>
  <c r="AF112" i="10" s="1"/>
  <c r="AG127" i="10"/>
  <c r="AG128" i="10"/>
  <c r="M55" i="25" l="1"/>
  <c r="R54" i="25"/>
  <c r="S952" i="10"/>
  <c r="N34" i="26"/>
  <c r="N35" i="26" s="1"/>
  <c r="N36" i="26" s="1"/>
  <c r="AF519" i="10"/>
  <c r="AF520" i="10" s="1"/>
  <c r="AF521" i="10" s="1"/>
  <c r="AF524" i="10" s="1"/>
  <c r="AF502" i="10" s="1"/>
  <c r="T101" i="10"/>
  <c r="T16" i="10" s="1"/>
  <c r="T12" i="10" s="1"/>
  <c r="T950" i="10" s="1"/>
  <c r="T15" i="10"/>
  <c r="S18" i="10"/>
  <c r="S82" i="10"/>
  <c r="S654" i="10" s="1"/>
  <c r="S659" i="10" s="1"/>
  <c r="AF580" i="10"/>
  <c r="AF581" i="10" s="1"/>
  <c r="AF584" i="10" s="1"/>
  <c r="AF562" i="10" s="1"/>
  <c r="AG577" i="10"/>
  <c r="AG579" i="10" s="1"/>
  <c r="AH578" i="10" s="1"/>
  <c r="AE442" i="10"/>
  <c r="AH489" i="10"/>
  <c r="AF549" i="10"/>
  <c r="AJ430" i="10"/>
  <c r="AJ431" i="10" s="1"/>
  <c r="AJ434" i="10" s="1"/>
  <c r="AJ412" i="10" s="1"/>
  <c r="AK427" i="10"/>
  <c r="AK429" i="10" s="1"/>
  <c r="AL428" i="10" s="1"/>
  <c r="AE22" i="10"/>
  <c r="AE656" i="10" s="1"/>
  <c r="AF640" i="10"/>
  <c r="AF641" i="10" s="1"/>
  <c r="AG637" i="10"/>
  <c r="AG638" i="10"/>
  <c r="AF609" i="10"/>
  <c r="AF459" i="10"/>
  <c r="AL70" i="10"/>
  <c r="AL71" i="10" s="1"/>
  <c r="AL74" i="10" s="1"/>
  <c r="AL52" i="10" s="1"/>
  <c r="AM67" i="10"/>
  <c r="AM68" i="10"/>
  <c r="U99" i="10"/>
  <c r="T104" i="10"/>
  <c r="T18" i="10" s="1"/>
  <c r="AF40" i="10"/>
  <c r="AG37" i="10"/>
  <c r="AG38" i="10"/>
  <c r="AI159" i="10"/>
  <c r="AI160" i="10" s="1"/>
  <c r="AI161" i="10" s="1"/>
  <c r="AI164" i="10" s="1"/>
  <c r="AI142" i="10" s="1"/>
  <c r="AH338" i="10"/>
  <c r="AH337" i="10"/>
  <c r="AH249" i="10"/>
  <c r="AI247" i="10" s="1"/>
  <c r="AI277" i="10"/>
  <c r="AI278" i="10"/>
  <c r="AJ309" i="10"/>
  <c r="AJ310" i="10" s="1"/>
  <c r="AJ311" i="10" s="1"/>
  <c r="AJ314" i="10" s="1"/>
  <c r="AJ292" i="10" s="1"/>
  <c r="AH220" i="10"/>
  <c r="AH221" i="10" s="1"/>
  <c r="AH224" i="10" s="1"/>
  <c r="AH202" i="10" s="1"/>
  <c r="AI218" i="10"/>
  <c r="AI217" i="10"/>
  <c r="AI187" i="10"/>
  <c r="AI188" i="10"/>
  <c r="AE400" i="10"/>
  <c r="AE401" i="10" s="1"/>
  <c r="AE404" i="10" s="1"/>
  <c r="AE382" i="10" s="1"/>
  <c r="AF397" i="10"/>
  <c r="AF398" i="10"/>
  <c r="AF369" i="10"/>
  <c r="AF370" i="10" s="1"/>
  <c r="AF371" i="10" s="1"/>
  <c r="AF374" i="10" s="1"/>
  <c r="AF352" i="10" s="1"/>
  <c r="AG129" i="10"/>
  <c r="M56" i="25" l="1"/>
  <c r="R55" i="25"/>
  <c r="T952" i="10"/>
  <c r="O34" i="26"/>
  <c r="O35" i="26" s="1"/>
  <c r="O36" i="26" s="1"/>
  <c r="AG518" i="10"/>
  <c r="AG517" i="10"/>
  <c r="AF41" i="10"/>
  <c r="U100" i="10"/>
  <c r="U14" i="10"/>
  <c r="AG580" i="10"/>
  <c r="AG581" i="10" s="1"/>
  <c r="AG584" i="10" s="1"/>
  <c r="AG562" i="10" s="1"/>
  <c r="AH577" i="10"/>
  <c r="AH579" i="10" s="1"/>
  <c r="AI578" i="10" s="1"/>
  <c r="AI488" i="10"/>
  <c r="AH490" i="10"/>
  <c r="AH491" i="10" s="1"/>
  <c r="AH494" i="10" s="1"/>
  <c r="AH472" i="10" s="1"/>
  <c r="AI487" i="10"/>
  <c r="AF550" i="10"/>
  <c r="AF551" i="10" s="1"/>
  <c r="AF554" i="10" s="1"/>
  <c r="AF532" i="10" s="1"/>
  <c r="AF657" i="10" s="1"/>
  <c r="AG547" i="10"/>
  <c r="AG548" i="10"/>
  <c r="AF610" i="10"/>
  <c r="AF611" i="10" s="1"/>
  <c r="AF614" i="10" s="1"/>
  <c r="AF592" i="10" s="1"/>
  <c r="AG607" i="10"/>
  <c r="AG608" i="10"/>
  <c r="AK430" i="10"/>
  <c r="AK431" i="10" s="1"/>
  <c r="AK434" i="10" s="1"/>
  <c r="AK412" i="10" s="1"/>
  <c r="AL427" i="10"/>
  <c r="AL429" i="10" s="1"/>
  <c r="AM428" i="10" s="1"/>
  <c r="AF44" i="10"/>
  <c r="AF644" i="10"/>
  <c r="AG639" i="10"/>
  <c r="AG640" i="10" s="1"/>
  <c r="AG641" i="10" s="1"/>
  <c r="AF460" i="10"/>
  <c r="AF461" i="10" s="1"/>
  <c r="AG457" i="10"/>
  <c r="AG458" i="10"/>
  <c r="AM69" i="10"/>
  <c r="AM70" i="10" s="1"/>
  <c r="AM71" i="10" s="1"/>
  <c r="AM74" i="10" s="1"/>
  <c r="AM52" i="10" s="1"/>
  <c r="V98" i="10"/>
  <c r="V13" i="10" s="1"/>
  <c r="V97" i="10"/>
  <c r="T82" i="10"/>
  <c r="T654" i="10" s="1"/>
  <c r="T659" i="10" s="1"/>
  <c r="AG39" i="10"/>
  <c r="AJ157" i="10"/>
  <c r="AJ158" i="10"/>
  <c r="AH339" i="10"/>
  <c r="AH340" i="10" s="1"/>
  <c r="AH341" i="10" s="1"/>
  <c r="AH344" i="10" s="1"/>
  <c r="AH322" i="10" s="1"/>
  <c r="AI248" i="10"/>
  <c r="AI249" i="10" s="1"/>
  <c r="AI250" i="10" s="1"/>
  <c r="AI251" i="10" s="1"/>
  <c r="AI254" i="10" s="1"/>
  <c r="AI232" i="10" s="1"/>
  <c r="AH250" i="10"/>
  <c r="AH251" i="10" s="1"/>
  <c r="AH254" i="10" s="1"/>
  <c r="AH232" i="10" s="1"/>
  <c r="AI189" i="10"/>
  <c r="AI190" i="10" s="1"/>
  <c r="AI191" i="10" s="1"/>
  <c r="AI194" i="10" s="1"/>
  <c r="AI172" i="10" s="1"/>
  <c r="AI219" i="10"/>
  <c r="AK307" i="10"/>
  <c r="AK308" i="10"/>
  <c r="AI279" i="10"/>
  <c r="AI280" i="10" s="1"/>
  <c r="AI281" i="10" s="1"/>
  <c r="AI284" i="10" s="1"/>
  <c r="AI262" i="10" s="1"/>
  <c r="AF399" i="10"/>
  <c r="AF400" i="10" s="1"/>
  <c r="AF401" i="10" s="1"/>
  <c r="AF404" i="10" s="1"/>
  <c r="AF382" i="10" s="1"/>
  <c r="AG367" i="10"/>
  <c r="AG368" i="10"/>
  <c r="AG130" i="10"/>
  <c r="AG131" i="10" s="1"/>
  <c r="AG134" i="10" s="1"/>
  <c r="AG112" i="10" s="1"/>
  <c r="AH127" i="10"/>
  <c r="AH128" i="10"/>
  <c r="M57" i="25" l="1"/>
  <c r="R56" i="25"/>
  <c r="AG519" i="10"/>
  <c r="AG520" i="10" s="1"/>
  <c r="AG521" i="10" s="1"/>
  <c r="AG524" i="10" s="1"/>
  <c r="AG502" i="10" s="1"/>
  <c r="U101" i="10"/>
  <c r="U15" i="10"/>
  <c r="AG40" i="10"/>
  <c r="AH580" i="10"/>
  <c r="AH581" i="10" s="1"/>
  <c r="AH584" i="10" s="1"/>
  <c r="AH562" i="10" s="1"/>
  <c r="AI577" i="10"/>
  <c r="AI579" i="10" s="1"/>
  <c r="AJ578" i="10" s="1"/>
  <c r="AF464" i="10"/>
  <c r="AI489" i="10"/>
  <c r="AI490" i="10" s="1"/>
  <c r="AI491" i="10" s="1"/>
  <c r="AI494" i="10" s="1"/>
  <c r="AI472" i="10" s="1"/>
  <c r="AG609" i="10"/>
  <c r="AG549" i="10"/>
  <c r="AL430" i="10"/>
  <c r="AL431" i="10" s="1"/>
  <c r="AL434" i="10" s="1"/>
  <c r="AL412" i="10" s="1"/>
  <c r="AM427" i="10"/>
  <c r="AM429" i="10" s="1"/>
  <c r="AN428" i="10" s="1"/>
  <c r="AF22" i="10"/>
  <c r="AG644" i="10"/>
  <c r="AF622" i="10"/>
  <c r="AH638" i="10"/>
  <c r="AH637" i="10"/>
  <c r="AG459" i="10"/>
  <c r="AN67" i="10"/>
  <c r="AN68" i="10"/>
  <c r="AI337" i="10"/>
  <c r="AI338" i="10"/>
  <c r="AJ159" i="10"/>
  <c r="AK158" i="10" s="1"/>
  <c r="V99" i="10"/>
  <c r="AH38" i="10"/>
  <c r="AH37" i="10"/>
  <c r="AJ278" i="10"/>
  <c r="AJ277" i="10"/>
  <c r="AK309" i="10"/>
  <c r="AK310" i="10" s="1"/>
  <c r="AK311" i="10" s="1"/>
  <c r="AK314" i="10" s="1"/>
  <c r="AK292" i="10" s="1"/>
  <c r="AI220" i="10"/>
  <c r="AI221" i="10" s="1"/>
  <c r="AI224" i="10" s="1"/>
  <c r="AI202" i="10" s="1"/>
  <c r="AJ218" i="10"/>
  <c r="AJ217" i="10"/>
  <c r="AJ247" i="10"/>
  <c r="AJ248" i="10"/>
  <c r="AJ188" i="10"/>
  <c r="AJ187" i="10"/>
  <c r="AG397" i="10"/>
  <c r="AG398" i="10"/>
  <c r="AG369" i="10"/>
  <c r="AG370" i="10" s="1"/>
  <c r="AG371" i="10" s="1"/>
  <c r="AG374" i="10" s="1"/>
  <c r="AG352" i="10" s="1"/>
  <c r="AH129" i="10"/>
  <c r="AH130" i="10" s="1"/>
  <c r="AH131" i="10" s="1"/>
  <c r="AH134" i="10" s="1"/>
  <c r="AH112" i="10" s="1"/>
  <c r="AH518" i="10" l="1"/>
  <c r="AH517" i="10"/>
  <c r="M58" i="25"/>
  <c r="R57" i="25"/>
  <c r="AG41" i="10"/>
  <c r="AG44" i="10" s="1"/>
  <c r="AG22" i="10" s="1"/>
  <c r="U16" i="10"/>
  <c r="U12" i="10" s="1"/>
  <c r="U950" i="10" s="1"/>
  <c r="U104" i="10"/>
  <c r="V100" i="10"/>
  <c r="V14" i="10"/>
  <c r="AI580" i="10"/>
  <c r="AI581" i="10" s="1"/>
  <c r="AI584" i="10" s="1"/>
  <c r="AI562" i="10" s="1"/>
  <c r="AJ577" i="10"/>
  <c r="AJ579" i="10" s="1"/>
  <c r="AK578" i="10" s="1"/>
  <c r="AF442" i="10"/>
  <c r="AF656" i="10" s="1"/>
  <c r="AJ488" i="10"/>
  <c r="AJ487" i="10"/>
  <c r="AG550" i="10"/>
  <c r="AG551" i="10" s="1"/>
  <c r="AG554" i="10" s="1"/>
  <c r="AG532" i="10" s="1"/>
  <c r="AG657" i="10" s="1"/>
  <c r="AH547" i="10"/>
  <c r="AH548" i="10"/>
  <c r="AG610" i="10"/>
  <c r="AG611" i="10" s="1"/>
  <c r="AG614" i="10" s="1"/>
  <c r="AG592" i="10" s="1"/>
  <c r="AH608" i="10"/>
  <c r="AH607" i="10"/>
  <c r="AM430" i="10"/>
  <c r="AM431" i="10" s="1"/>
  <c r="AM434" i="10" s="1"/>
  <c r="AM412" i="10" s="1"/>
  <c r="AN427" i="10"/>
  <c r="AN429" i="10" s="1"/>
  <c r="AO428" i="10" s="1"/>
  <c r="AG622" i="10"/>
  <c r="AH639" i="10"/>
  <c r="AG460" i="10"/>
  <c r="AG461" i="10" s="1"/>
  <c r="AH457" i="10"/>
  <c r="AH458" i="10"/>
  <c r="AI339" i="10"/>
  <c r="AI340" i="10" s="1"/>
  <c r="AI341" i="10" s="1"/>
  <c r="AI344" i="10" s="1"/>
  <c r="AI322" i="10" s="1"/>
  <c r="AN69" i="10"/>
  <c r="AK157" i="10"/>
  <c r="AK159" i="10" s="1"/>
  <c r="AJ160" i="10"/>
  <c r="AJ161" i="10" s="1"/>
  <c r="AJ164" i="10" s="1"/>
  <c r="AJ142" i="10" s="1"/>
  <c r="W98" i="10"/>
  <c r="W13" i="10" s="1"/>
  <c r="W97" i="10"/>
  <c r="AH39" i="10"/>
  <c r="AJ189" i="10"/>
  <c r="AK188" i="10" s="1"/>
  <c r="AJ249" i="10"/>
  <c r="AJ250" i="10" s="1"/>
  <c r="AJ251" i="10" s="1"/>
  <c r="AJ254" i="10" s="1"/>
  <c r="AJ232" i="10" s="1"/>
  <c r="AJ279" i="10"/>
  <c r="AJ280" i="10" s="1"/>
  <c r="AJ281" i="10" s="1"/>
  <c r="AJ284" i="10" s="1"/>
  <c r="AJ262" i="10" s="1"/>
  <c r="AJ219" i="10"/>
  <c r="AJ220" i="10" s="1"/>
  <c r="AJ221" i="10" s="1"/>
  <c r="AJ224" i="10" s="1"/>
  <c r="AJ202" i="10" s="1"/>
  <c r="AL308" i="10"/>
  <c r="AL307" i="10"/>
  <c r="AG399" i="10"/>
  <c r="AG400" i="10" s="1"/>
  <c r="AG401" i="10" s="1"/>
  <c r="AG404" i="10" s="1"/>
  <c r="AG382" i="10" s="1"/>
  <c r="AH367" i="10"/>
  <c r="AH368" i="10"/>
  <c r="AI127" i="10"/>
  <c r="AI128" i="10"/>
  <c r="AH519" i="10" l="1"/>
  <c r="AH520" i="10" s="1"/>
  <c r="AH521" i="10" s="1"/>
  <c r="AH524" i="10" s="1"/>
  <c r="AH502" i="10" s="1"/>
  <c r="M59" i="25"/>
  <c r="R58" i="25"/>
  <c r="U952" i="10"/>
  <c r="P34" i="26"/>
  <c r="P35" i="26" s="1"/>
  <c r="P36" i="26" s="1"/>
  <c r="V101" i="10"/>
  <c r="V15" i="10"/>
  <c r="U18" i="10"/>
  <c r="U82" i="10"/>
  <c r="U654" i="10" s="1"/>
  <c r="U659" i="10" s="1"/>
  <c r="AH40" i="10"/>
  <c r="AJ580" i="10"/>
  <c r="AJ581" i="10" s="1"/>
  <c r="AJ584" i="10" s="1"/>
  <c r="AJ562" i="10" s="1"/>
  <c r="AK577" i="10"/>
  <c r="AK579" i="10" s="1"/>
  <c r="AL578" i="10" s="1"/>
  <c r="AH549" i="10"/>
  <c r="AI547" i="10" s="1"/>
  <c r="AJ489" i="10"/>
  <c r="AJ490" i="10" s="1"/>
  <c r="AJ491" i="10" s="1"/>
  <c r="AJ494" i="10" s="1"/>
  <c r="AJ472" i="10" s="1"/>
  <c r="AH609" i="10"/>
  <c r="AN430" i="10"/>
  <c r="AN431" i="10" s="1"/>
  <c r="AN434" i="10" s="1"/>
  <c r="AN412" i="10" s="1"/>
  <c r="AO427" i="10"/>
  <c r="AH640" i="10"/>
  <c r="AH641" i="10" s="1"/>
  <c r="AH644" i="10" s="1"/>
  <c r="AI637" i="10"/>
  <c r="AI638" i="10"/>
  <c r="AG464" i="10"/>
  <c r="AJ338" i="10"/>
  <c r="AJ337" i="10"/>
  <c r="W99" i="10"/>
  <c r="AI517" i="10"/>
  <c r="AI518" i="10"/>
  <c r="AH459" i="10"/>
  <c r="AH460" i="10" s="1"/>
  <c r="AH461" i="10" s="1"/>
  <c r="AN70" i="10"/>
  <c r="AN71" i="10" s="1"/>
  <c r="AN74" i="10" s="1"/>
  <c r="AN52" i="10" s="1"/>
  <c r="AO67" i="10"/>
  <c r="AO68" i="10"/>
  <c r="AK187" i="10"/>
  <c r="AK189" i="10" s="1"/>
  <c r="AI38" i="10"/>
  <c r="AI37" i="10"/>
  <c r="AK160" i="10"/>
  <c r="AK161" i="10" s="1"/>
  <c r="AK164" i="10" s="1"/>
  <c r="AK142" i="10" s="1"/>
  <c r="AL157" i="10"/>
  <c r="AL158" i="10"/>
  <c r="AJ190" i="10"/>
  <c r="AJ191" i="10" s="1"/>
  <c r="AJ194" i="10" s="1"/>
  <c r="AJ172" i="10" s="1"/>
  <c r="AK217" i="10"/>
  <c r="AK218" i="10"/>
  <c r="AL309" i="10"/>
  <c r="AL310" i="10" s="1"/>
  <c r="AL311" i="10" s="1"/>
  <c r="AL314" i="10" s="1"/>
  <c r="AL292" i="10" s="1"/>
  <c r="AK277" i="10"/>
  <c r="AK278" i="10"/>
  <c r="AK248" i="10"/>
  <c r="AK247" i="10"/>
  <c r="AH397" i="10"/>
  <c r="AH398" i="10"/>
  <c r="AH369" i="10"/>
  <c r="AI129" i="10"/>
  <c r="AI130" i="10" s="1"/>
  <c r="AI131" i="10" s="1"/>
  <c r="AI134" i="10" s="1"/>
  <c r="AI112" i="10" s="1"/>
  <c r="M60" i="25" l="1"/>
  <c r="R59" i="25"/>
  <c r="AH41" i="10"/>
  <c r="AH44" i="10" s="1"/>
  <c r="AH22" i="10" s="1"/>
  <c r="V16" i="10"/>
  <c r="V12" i="10" s="1"/>
  <c r="V950" i="10" s="1"/>
  <c r="V104" i="10"/>
  <c r="X98" i="10"/>
  <c r="X13" i="10" s="1"/>
  <c r="W14" i="10"/>
  <c r="AH550" i="10"/>
  <c r="AH551" i="10" s="1"/>
  <c r="AH554" i="10" s="1"/>
  <c r="AH532" i="10" s="1"/>
  <c r="AH657" i="10" s="1"/>
  <c r="AK580" i="10"/>
  <c r="AK581" i="10" s="1"/>
  <c r="AK584" i="10" s="1"/>
  <c r="AK562" i="10" s="1"/>
  <c r="AL577" i="10"/>
  <c r="AL579" i="10" s="1"/>
  <c r="AM578" i="10" s="1"/>
  <c r="AI548" i="10"/>
  <c r="AI549" i="10" s="1"/>
  <c r="AH464" i="10"/>
  <c r="AK488" i="10"/>
  <c r="AK487" i="10"/>
  <c r="AH610" i="10"/>
  <c r="AH611" i="10" s="1"/>
  <c r="AH614" i="10" s="1"/>
  <c r="AH592" i="10" s="1"/>
  <c r="AI607" i="10"/>
  <c r="AI608" i="10"/>
  <c r="AO429" i="10"/>
  <c r="AO430" i="10" s="1"/>
  <c r="AO431" i="10" s="1"/>
  <c r="AO434" i="10" s="1"/>
  <c r="AO412" i="10" s="1"/>
  <c r="W100" i="10"/>
  <c r="AJ339" i="10"/>
  <c r="AJ340" i="10" s="1"/>
  <c r="AJ341" i="10" s="1"/>
  <c r="AJ344" i="10" s="1"/>
  <c r="AJ322" i="10" s="1"/>
  <c r="X97" i="10"/>
  <c r="AI639" i="10"/>
  <c r="AG442" i="10"/>
  <c r="AG656" i="10" s="1"/>
  <c r="AH622" i="10"/>
  <c r="AI519" i="10"/>
  <c r="AI457" i="10"/>
  <c r="AI458" i="10"/>
  <c r="AO69" i="10"/>
  <c r="AK190" i="10"/>
  <c r="AK191" i="10" s="1"/>
  <c r="AK194" i="10" s="1"/>
  <c r="AK172" i="10" s="1"/>
  <c r="AL188" i="10"/>
  <c r="AL187" i="10"/>
  <c r="AI39" i="10"/>
  <c r="AL159" i="10"/>
  <c r="AL160" i="10" s="1"/>
  <c r="AL161" i="10" s="1"/>
  <c r="AL164" i="10" s="1"/>
  <c r="AL142" i="10" s="1"/>
  <c r="AK279" i="10"/>
  <c r="AK280" i="10" s="1"/>
  <c r="AK281" i="10" s="1"/>
  <c r="AK284" i="10" s="1"/>
  <c r="AK262" i="10" s="1"/>
  <c r="AK249" i="10"/>
  <c r="AK250" i="10" s="1"/>
  <c r="AK251" i="10" s="1"/>
  <c r="AK254" i="10" s="1"/>
  <c r="AK232" i="10" s="1"/>
  <c r="AM307" i="10"/>
  <c r="AM308" i="10"/>
  <c r="AK219" i="10"/>
  <c r="AK220" i="10" s="1"/>
  <c r="AK221" i="10" s="1"/>
  <c r="AK224" i="10" s="1"/>
  <c r="AK202" i="10" s="1"/>
  <c r="AH399" i="10"/>
  <c r="AH370" i="10"/>
  <c r="AH371" i="10" s="1"/>
  <c r="AH374" i="10" s="1"/>
  <c r="AH352" i="10" s="1"/>
  <c r="AI367" i="10"/>
  <c r="AI368" i="10"/>
  <c r="AJ127" i="10"/>
  <c r="AJ128" i="10"/>
  <c r="M61" i="25" l="1"/>
  <c r="R60" i="25"/>
  <c r="V952" i="10"/>
  <c r="Q34" i="26"/>
  <c r="Q35" i="26" s="1"/>
  <c r="Q36" i="26" s="1"/>
  <c r="X99" i="10"/>
  <c r="X14" i="10" s="1"/>
  <c r="W101" i="10"/>
  <c r="W16" i="10" s="1"/>
  <c r="W12" i="10" s="1"/>
  <c r="W950" i="10" s="1"/>
  <c r="W15" i="10"/>
  <c r="V18" i="10"/>
  <c r="V82" i="10"/>
  <c r="V654" i="10" s="1"/>
  <c r="V659" i="10" s="1"/>
  <c r="AL580" i="10"/>
  <c r="AL581" i="10" s="1"/>
  <c r="AL584" i="10" s="1"/>
  <c r="AL562" i="10" s="1"/>
  <c r="AM577" i="10"/>
  <c r="AM579" i="10" s="1"/>
  <c r="AN578" i="10" s="1"/>
  <c r="AH442" i="10"/>
  <c r="AK489" i="10"/>
  <c r="AK490" i="10" s="1"/>
  <c r="AK491" i="10" s="1"/>
  <c r="AK494" i="10" s="1"/>
  <c r="AK472" i="10" s="1"/>
  <c r="AI609" i="10"/>
  <c r="AI550" i="10"/>
  <c r="AI551" i="10" s="1"/>
  <c r="AI554" i="10" s="1"/>
  <c r="AI532" i="10" s="1"/>
  <c r="AI657" i="10" s="1"/>
  <c r="AJ548" i="10"/>
  <c r="AJ547" i="10"/>
  <c r="AK338" i="10"/>
  <c r="AK337" i="10"/>
  <c r="AP427" i="10"/>
  <c r="AP428" i="10"/>
  <c r="AI640" i="10"/>
  <c r="AI641" i="10" s="1"/>
  <c r="AI644" i="10" s="1"/>
  <c r="AJ637" i="10"/>
  <c r="AJ638" i="10"/>
  <c r="AI520" i="10"/>
  <c r="AI521" i="10" s="1"/>
  <c r="AI524" i="10" s="1"/>
  <c r="AI502" i="10" s="1"/>
  <c r="AJ517" i="10"/>
  <c r="AJ518" i="10"/>
  <c r="AI459" i="10"/>
  <c r="AO70" i="10"/>
  <c r="AO71" i="10" s="1"/>
  <c r="AO74" i="10" s="1"/>
  <c r="AO52" i="10" s="1"/>
  <c r="AP67" i="10"/>
  <c r="AP68" i="10"/>
  <c r="X100" i="10"/>
  <c r="Y98" i="10"/>
  <c r="Y13" i="10" s="1"/>
  <c r="Y97" i="10"/>
  <c r="AM158" i="10"/>
  <c r="AM157" i="10"/>
  <c r="AL189" i="10"/>
  <c r="AJ37" i="10"/>
  <c r="AJ38" i="10"/>
  <c r="AI40" i="10"/>
  <c r="AM309" i="10"/>
  <c r="AN307" i="10" s="1"/>
  <c r="AL278" i="10"/>
  <c r="AL277" i="10"/>
  <c r="AL217" i="10"/>
  <c r="AL218" i="10"/>
  <c r="AL247" i="10"/>
  <c r="AL248" i="10"/>
  <c r="AH400" i="10"/>
  <c r="AH401" i="10" s="1"/>
  <c r="AH404" i="10" s="1"/>
  <c r="AH382" i="10" s="1"/>
  <c r="AH656" i="10" s="1"/>
  <c r="AI397" i="10"/>
  <c r="AI398" i="10"/>
  <c r="AI369" i="10"/>
  <c r="AJ129" i="10"/>
  <c r="M62" i="25" l="1"/>
  <c r="R61" i="25"/>
  <c r="W952" i="10"/>
  <c r="R34" i="26"/>
  <c r="R35" i="26" s="1"/>
  <c r="R36" i="26" s="1"/>
  <c r="AI622" i="10"/>
  <c r="W104" i="10"/>
  <c r="W18" i="10" s="1"/>
  <c r="AI41" i="10"/>
  <c r="AI44" i="10" s="1"/>
  <c r="X101" i="10"/>
  <c r="X16" i="10" s="1"/>
  <c r="X12" i="10" s="1"/>
  <c r="X950" i="10" s="1"/>
  <c r="X15" i="10"/>
  <c r="AM580" i="10"/>
  <c r="AM581" i="10" s="1"/>
  <c r="AM584" i="10" s="1"/>
  <c r="AM562" i="10" s="1"/>
  <c r="AN577" i="10"/>
  <c r="AN579" i="10" s="1"/>
  <c r="AO578" i="10" s="1"/>
  <c r="AL488" i="10"/>
  <c r="AL487" i="10"/>
  <c r="AI610" i="10"/>
  <c r="AI611" i="10" s="1"/>
  <c r="AI614" i="10" s="1"/>
  <c r="AI592" i="10" s="1"/>
  <c r="AJ607" i="10"/>
  <c r="AJ608" i="10"/>
  <c r="AJ549" i="10"/>
  <c r="AK339" i="10"/>
  <c r="AK340" i="10" s="1"/>
  <c r="AK341" i="10" s="1"/>
  <c r="AK344" i="10" s="1"/>
  <c r="AK322" i="10" s="1"/>
  <c r="AP429" i="10"/>
  <c r="AJ639" i="10"/>
  <c r="AJ519" i="10"/>
  <c r="AI460" i="10"/>
  <c r="AI461" i="10" s="1"/>
  <c r="AJ457" i="10"/>
  <c r="AJ458" i="10"/>
  <c r="Y99" i="10"/>
  <c r="AP69" i="10"/>
  <c r="AJ39" i="10"/>
  <c r="AL190" i="10"/>
  <c r="AL191" i="10" s="1"/>
  <c r="AL194" i="10" s="1"/>
  <c r="AL172" i="10" s="1"/>
  <c r="AM187" i="10"/>
  <c r="AM188" i="10"/>
  <c r="AM159" i="10"/>
  <c r="AM160" i="10" s="1"/>
  <c r="AM161" i="10" s="1"/>
  <c r="AM164" i="10" s="1"/>
  <c r="AM142" i="10" s="1"/>
  <c r="AM310" i="10"/>
  <c r="AM311" i="10" s="1"/>
  <c r="AM314" i="10" s="1"/>
  <c r="AM292" i="10" s="1"/>
  <c r="AN308" i="10"/>
  <c r="AN309" i="10" s="1"/>
  <c r="AL219" i="10"/>
  <c r="AL249" i="10"/>
  <c r="AL250" i="10" s="1"/>
  <c r="AL251" i="10" s="1"/>
  <c r="AL254" i="10" s="1"/>
  <c r="AL232" i="10" s="1"/>
  <c r="AL279" i="10"/>
  <c r="AL280" i="10" s="1"/>
  <c r="AL281" i="10" s="1"/>
  <c r="AL284" i="10" s="1"/>
  <c r="AL262" i="10" s="1"/>
  <c r="AI399" i="10"/>
  <c r="AI370" i="10"/>
  <c r="AI371" i="10" s="1"/>
  <c r="AI374" i="10" s="1"/>
  <c r="AI352" i="10" s="1"/>
  <c r="AJ367" i="10"/>
  <c r="AJ368" i="10"/>
  <c r="AJ130" i="10"/>
  <c r="AJ131" i="10" s="1"/>
  <c r="AJ134" i="10" s="1"/>
  <c r="AJ112" i="10" s="1"/>
  <c r="AK127" i="10"/>
  <c r="AK128" i="10"/>
  <c r="M63" i="25" l="1"/>
  <c r="R62" i="25"/>
  <c r="X952" i="10"/>
  <c r="S34" i="26"/>
  <c r="S35" i="26" s="1"/>
  <c r="S36" i="26" s="1"/>
  <c r="W82" i="10"/>
  <c r="W654" i="10" s="1"/>
  <c r="W659" i="10" s="1"/>
  <c r="X104" i="10"/>
  <c r="X18" i="10" s="1"/>
  <c r="Z98" i="10"/>
  <c r="Z13" i="10" s="1"/>
  <c r="Y14" i="10"/>
  <c r="AK38" i="10"/>
  <c r="AN580" i="10"/>
  <c r="AN581" i="10" s="1"/>
  <c r="AN584" i="10" s="1"/>
  <c r="AN562" i="10" s="1"/>
  <c r="AO577" i="10"/>
  <c r="AO579" i="10" s="1"/>
  <c r="AP578" i="10" s="1"/>
  <c r="AL338" i="10"/>
  <c r="AL337" i="10"/>
  <c r="AL489" i="10"/>
  <c r="AL490" i="10" s="1"/>
  <c r="AL491" i="10" s="1"/>
  <c r="AL494" i="10" s="1"/>
  <c r="AL472" i="10" s="1"/>
  <c r="AJ609" i="10"/>
  <c r="AJ550" i="10"/>
  <c r="AJ551" i="10" s="1"/>
  <c r="AJ554" i="10" s="1"/>
  <c r="AJ532" i="10" s="1"/>
  <c r="AJ657" i="10" s="1"/>
  <c r="AK548" i="10"/>
  <c r="AK547" i="10"/>
  <c r="AQ428" i="10"/>
  <c r="AP430" i="10"/>
  <c r="AP431" i="10" s="1"/>
  <c r="AP434" i="10" s="1"/>
  <c r="AP412" i="10" s="1"/>
  <c r="AQ427" i="10"/>
  <c r="AI22" i="10"/>
  <c r="AJ640" i="10"/>
  <c r="AJ641" i="10" s="1"/>
  <c r="AJ644" i="10" s="1"/>
  <c r="AK637" i="10"/>
  <c r="AK638" i="10"/>
  <c r="AI464" i="10"/>
  <c r="AJ520" i="10"/>
  <c r="AJ521" i="10" s="1"/>
  <c r="AJ524" i="10" s="1"/>
  <c r="AJ502" i="10" s="1"/>
  <c r="AK517" i="10"/>
  <c r="AK518" i="10"/>
  <c r="AJ459" i="10"/>
  <c r="Y100" i="10"/>
  <c r="Z97" i="10"/>
  <c r="AP70" i="10"/>
  <c r="AP71" i="10" s="1"/>
  <c r="AP74" i="10" s="1"/>
  <c r="AP52" i="10" s="1"/>
  <c r="AQ67" i="10"/>
  <c r="AQ68" i="10"/>
  <c r="AK37" i="10"/>
  <c r="AJ40" i="10"/>
  <c r="AL220" i="10"/>
  <c r="AL221" i="10" s="1"/>
  <c r="AL224" i="10" s="1"/>
  <c r="AL202" i="10" s="1"/>
  <c r="AM218" i="10"/>
  <c r="AM217" i="10"/>
  <c r="AN157" i="10"/>
  <c r="AN158" i="10"/>
  <c r="AM189" i="10"/>
  <c r="AN310" i="10"/>
  <c r="AN311" i="10" s="1"/>
  <c r="AN314" i="10" s="1"/>
  <c r="AN292" i="10" s="1"/>
  <c r="AO308" i="10"/>
  <c r="AO307" i="10"/>
  <c r="AM278" i="10"/>
  <c r="AM277" i="10"/>
  <c r="AM247" i="10"/>
  <c r="AM248" i="10"/>
  <c r="AI400" i="10"/>
  <c r="AI401" i="10" s="1"/>
  <c r="AI404" i="10" s="1"/>
  <c r="AI382" i="10" s="1"/>
  <c r="AJ397" i="10"/>
  <c r="AJ398" i="10"/>
  <c r="AJ369" i="10"/>
  <c r="AJ370" i="10" s="1"/>
  <c r="AJ371" i="10" s="1"/>
  <c r="AJ374" i="10" s="1"/>
  <c r="AJ352" i="10" s="1"/>
  <c r="AK129" i="10"/>
  <c r="M64" i="25" l="1"/>
  <c r="R63" i="25"/>
  <c r="AJ622" i="10"/>
  <c r="X82" i="10"/>
  <c r="X654" i="10" s="1"/>
  <c r="X659" i="10" s="1"/>
  <c r="Z99" i="10"/>
  <c r="Z14" i="10" s="1"/>
  <c r="AK39" i="10"/>
  <c r="AK40" i="10" s="1"/>
  <c r="AJ41" i="10"/>
  <c r="AJ44" i="10" s="1"/>
  <c r="Y101" i="10"/>
  <c r="Y16" i="10" s="1"/>
  <c r="Y12" i="10" s="1"/>
  <c r="Y950" i="10" s="1"/>
  <c r="Y15" i="10"/>
  <c r="AL38" i="10"/>
  <c r="AO580" i="10"/>
  <c r="AO581" i="10" s="1"/>
  <c r="AO584" i="10" s="1"/>
  <c r="AO562" i="10" s="1"/>
  <c r="AP577" i="10"/>
  <c r="AP579" i="10" s="1"/>
  <c r="AQ578" i="10" s="1"/>
  <c r="AL339" i="10"/>
  <c r="AL340" i="10" s="1"/>
  <c r="AL341" i="10" s="1"/>
  <c r="AL344" i="10" s="1"/>
  <c r="AL322" i="10" s="1"/>
  <c r="AM488" i="10"/>
  <c r="AM487" i="10"/>
  <c r="AK549" i="10"/>
  <c r="AK550" i="10" s="1"/>
  <c r="AK551" i="10" s="1"/>
  <c r="AK554" i="10" s="1"/>
  <c r="AK532" i="10" s="1"/>
  <c r="AK657" i="10" s="1"/>
  <c r="AJ610" i="10"/>
  <c r="AJ611" i="10" s="1"/>
  <c r="AJ614" i="10" s="1"/>
  <c r="AJ592" i="10" s="1"/>
  <c r="AK608" i="10"/>
  <c r="AK607" i="10"/>
  <c r="AQ429" i="10"/>
  <c r="AQ430" i="10" s="1"/>
  <c r="AQ431" i="10" s="1"/>
  <c r="AQ434" i="10" s="1"/>
  <c r="AQ412" i="10" s="1"/>
  <c r="AK639" i="10"/>
  <c r="AI442" i="10"/>
  <c r="AI656" i="10" s="1"/>
  <c r="AK519" i="10"/>
  <c r="AK520" i="10" s="1"/>
  <c r="AK521" i="10" s="1"/>
  <c r="AK524" i="10" s="1"/>
  <c r="AK502" i="10" s="1"/>
  <c r="AJ460" i="10"/>
  <c r="AJ461" i="10" s="1"/>
  <c r="AK457" i="10"/>
  <c r="AK458" i="10"/>
  <c r="AA98" i="10"/>
  <c r="AA13" i="10" s="1"/>
  <c r="AA97" i="10"/>
  <c r="AQ69" i="10"/>
  <c r="AQ70" i="10" s="1"/>
  <c r="AQ71" i="10" s="1"/>
  <c r="AQ74" i="10" s="1"/>
  <c r="AQ52" i="10" s="1"/>
  <c r="AL37" i="10"/>
  <c r="AL39" i="10" s="1"/>
  <c r="AN159" i="10"/>
  <c r="AN160" i="10" s="1"/>
  <c r="AN161" i="10" s="1"/>
  <c r="AN164" i="10" s="1"/>
  <c r="AN142" i="10" s="1"/>
  <c r="AM219" i="10"/>
  <c r="AM220" i="10" s="1"/>
  <c r="AM221" i="10" s="1"/>
  <c r="AM224" i="10" s="1"/>
  <c r="AM202" i="10" s="1"/>
  <c r="AM190" i="10"/>
  <c r="AM191" i="10" s="1"/>
  <c r="AM194" i="10" s="1"/>
  <c r="AM172" i="10" s="1"/>
  <c r="AN187" i="10"/>
  <c r="AN188" i="10"/>
  <c r="AO309" i="10"/>
  <c r="AO310" i="10" s="1"/>
  <c r="AO311" i="10" s="1"/>
  <c r="AO314" i="10" s="1"/>
  <c r="AO292" i="10" s="1"/>
  <c r="AM249" i="10"/>
  <c r="AM250" i="10" s="1"/>
  <c r="AM251" i="10" s="1"/>
  <c r="AM254" i="10" s="1"/>
  <c r="AM232" i="10" s="1"/>
  <c r="AM279" i="10"/>
  <c r="AM280" i="10" s="1"/>
  <c r="AM281" i="10" s="1"/>
  <c r="AM284" i="10" s="1"/>
  <c r="AM262" i="10" s="1"/>
  <c r="AJ399" i="10"/>
  <c r="AK367" i="10"/>
  <c r="AK368" i="10"/>
  <c r="AK130" i="10"/>
  <c r="AK131" i="10" s="1"/>
  <c r="AK134" i="10" s="1"/>
  <c r="AK112" i="10" s="1"/>
  <c r="AL128" i="10"/>
  <c r="AL127" i="10"/>
  <c r="M65" i="25" l="1"/>
  <c r="R64" i="25"/>
  <c r="Y952" i="10"/>
  <c r="T34" i="26"/>
  <c r="T35" i="26" s="1"/>
  <c r="T36" i="26" s="1"/>
  <c r="Z100" i="10"/>
  <c r="Z101" i="10" s="1"/>
  <c r="Z16" i="10" s="1"/>
  <c r="Z12" i="10" s="1"/>
  <c r="Z950" i="10" s="1"/>
  <c r="Y104" i="10"/>
  <c r="Y18" i="10" s="1"/>
  <c r="AM338" i="10"/>
  <c r="AK41" i="10"/>
  <c r="AK44" i="10" s="1"/>
  <c r="AM337" i="10"/>
  <c r="AP580" i="10"/>
  <c r="AP581" i="10" s="1"/>
  <c r="AP584" i="10" s="1"/>
  <c r="AP562" i="10" s="1"/>
  <c r="AQ577" i="10"/>
  <c r="AQ579" i="10" s="1"/>
  <c r="AR578" i="10" s="1"/>
  <c r="AM489" i="10"/>
  <c r="AM490" i="10" s="1"/>
  <c r="AM491" i="10" s="1"/>
  <c r="AM494" i="10" s="1"/>
  <c r="AM472" i="10" s="1"/>
  <c r="AL547" i="10"/>
  <c r="AL548" i="10"/>
  <c r="AK609" i="10"/>
  <c r="AR428" i="10"/>
  <c r="AR427" i="10"/>
  <c r="AJ22" i="10"/>
  <c r="AK640" i="10"/>
  <c r="AK641" i="10" s="1"/>
  <c r="AK644" i="10" s="1"/>
  <c r="AL637" i="10"/>
  <c r="AL638" i="10"/>
  <c r="AJ464" i="10"/>
  <c r="AA99" i="10"/>
  <c r="AL517" i="10"/>
  <c r="AL518" i="10"/>
  <c r="AK459" i="10"/>
  <c r="AO158" i="10"/>
  <c r="AO157" i="10"/>
  <c r="AR68" i="10"/>
  <c r="AR67" i="10"/>
  <c r="AN189" i="10"/>
  <c r="AN190" i="10" s="1"/>
  <c r="AN191" i="10" s="1"/>
  <c r="AN194" i="10" s="1"/>
  <c r="AN172" i="10" s="1"/>
  <c r="AL40" i="10"/>
  <c r="AM38" i="10"/>
  <c r="AM37" i="10"/>
  <c r="AN217" i="10"/>
  <c r="AN218" i="10"/>
  <c r="AP308" i="10"/>
  <c r="AP307" i="10"/>
  <c r="AN277" i="10"/>
  <c r="AN278" i="10"/>
  <c r="AN247" i="10"/>
  <c r="AN248" i="10"/>
  <c r="AJ400" i="10"/>
  <c r="AJ401" i="10" s="1"/>
  <c r="AJ404" i="10" s="1"/>
  <c r="AJ382" i="10" s="1"/>
  <c r="AK397" i="10"/>
  <c r="AK398" i="10"/>
  <c r="AK369" i="10"/>
  <c r="AL129" i="10"/>
  <c r="M66" i="25" l="1"/>
  <c r="R65" i="25"/>
  <c r="Z952" i="10"/>
  <c r="U34" i="26"/>
  <c r="U35" i="26" s="1"/>
  <c r="U36" i="26" s="1"/>
  <c r="AK622" i="10"/>
  <c r="Y82" i="10"/>
  <c r="Y654" i="10" s="1"/>
  <c r="Y659" i="10" s="1"/>
  <c r="Z15" i="10"/>
  <c r="AM339" i="10"/>
  <c r="AM340" i="10" s="1"/>
  <c r="AM341" i="10" s="1"/>
  <c r="AM344" i="10" s="1"/>
  <c r="AM322" i="10" s="1"/>
  <c r="Z104" i="10"/>
  <c r="Z18" i="10" s="1"/>
  <c r="AL41" i="10"/>
  <c r="AA100" i="10"/>
  <c r="AA14" i="10"/>
  <c r="AQ580" i="10"/>
  <c r="AQ581" i="10" s="1"/>
  <c r="AQ584" i="10" s="1"/>
  <c r="AQ562" i="10" s="1"/>
  <c r="AR577" i="10"/>
  <c r="AR579" i="10" s="1"/>
  <c r="AS578" i="10" s="1"/>
  <c r="AN488" i="10"/>
  <c r="AN487" i="10"/>
  <c r="AL549" i="10"/>
  <c r="AM547" i="10" s="1"/>
  <c r="AK610" i="10"/>
  <c r="AK611" i="10" s="1"/>
  <c r="AK614" i="10" s="1"/>
  <c r="AK592" i="10" s="1"/>
  <c r="AL608" i="10"/>
  <c r="AL607" i="10"/>
  <c r="AR429" i="10"/>
  <c r="AR430" i="10" s="1"/>
  <c r="AR431" i="10" s="1"/>
  <c r="AR434" i="10" s="1"/>
  <c r="AR412" i="10" s="1"/>
  <c r="AL44" i="10"/>
  <c r="AK22" i="10"/>
  <c r="AL639" i="10"/>
  <c r="AJ442" i="10"/>
  <c r="AJ656" i="10" s="1"/>
  <c r="AB98" i="10"/>
  <c r="AB13" i="10" s="1"/>
  <c r="AB97" i="10"/>
  <c r="AL519" i="10"/>
  <c r="AK460" i="10"/>
  <c r="AK461" i="10" s="1"/>
  <c r="AL457" i="10"/>
  <c r="AL458" i="10"/>
  <c r="AO159" i="10"/>
  <c r="AP157" i="10" s="1"/>
  <c r="AR69" i="10"/>
  <c r="AR70" i="10" s="1"/>
  <c r="AR71" i="10" s="1"/>
  <c r="AR74" i="10" s="1"/>
  <c r="AR52" i="10" s="1"/>
  <c r="AO188" i="10"/>
  <c r="AO187" i="10"/>
  <c r="AN219" i="10"/>
  <c r="AM39" i="10"/>
  <c r="AP309" i="10"/>
  <c r="AN249" i="10"/>
  <c r="AN250" i="10" s="1"/>
  <c r="AN251" i="10" s="1"/>
  <c r="AN254" i="10" s="1"/>
  <c r="AN232" i="10" s="1"/>
  <c r="AN279" i="10"/>
  <c r="AK399" i="10"/>
  <c r="AK400" i="10" s="1"/>
  <c r="AK401" i="10" s="1"/>
  <c r="AK404" i="10" s="1"/>
  <c r="AK382" i="10" s="1"/>
  <c r="AK370" i="10"/>
  <c r="AK371" i="10" s="1"/>
  <c r="AK374" i="10" s="1"/>
  <c r="AK352" i="10" s="1"/>
  <c r="AL367" i="10"/>
  <c r="AL368" i="10"/>
  <c r="AL130" i="10"/>
  <c r="AL131" i="10" s="1"/>
  <c r="AL134" i="10" s="1"/>
  <c r="AL112" i="10" s="1"/>
  <c r="AM128" i="10"/>
  <c r="AM127" i="10"/>
  <c r="M67" i="25" l="1"/>
  <c r="R66" i="25"/>
  <c r="AN337" i="10"/>
  <c r="AN338" i="10"/>
  <c r="Z82" i="10"/>
  <c r="Z654" i="10" s="1"/>
  <c r="Z659" i="10" s="1"/>
  <c r="AA101" i="10"/>
  <c r="AA15" i="10"/>
  <c r="AR580" i="10"/>
  <c r="AR581" i="10" s="1"/>
  <c r="AR584" i="10" s="1"/>
  <c r="AR562" i="10" s="1"/>
  <c r="AS577" i="10"/>
  <c r="AS579" i="10" s="1"/>
  <c r="AT578" i="10" s="1"/>
  <c r="AM548" i="10"/>
  <c r="AM549" i="10" s="1"/>
  <c r="AN489" i="10"/>
  <c r="AN490" i="10" s="1"/>
  <c r="AN491" i="10" s="1"/>
  <c r="AN494" i="10" s="1"/>
  <c r="AN472" i="10" s="1"/>
  <c r="AL550" i="10"/>
  <c r="AL551" i="10" s="1"/>
  <c r="AL554" i="10" s="1"/>
  <c r="AL532" i="10" s="1"/>
  <c r="AL657" i="10" s="1"/>
  <c r="AL609" i="10"/>
  <c r="AS428" i="10"/>
  <c r="AS427" i="10"/>
  <c r="AL22" i="10"/>
  <c r="AL640" i="10"/>
  <c r="AL641" i="10" s="1"/>
  <c r="AL644" i="10" s="1"/>
  <c r="AM637" i="10"/>
  <c r="AM638" i="10"/>
  <c r="AB99" i="10"/>
  <c r="AK464" i="10"/>
  <c r="AO160" i="10"/>
  <c r="AO161" i="10" s="1"/>
  <c r="AO164" i="10" s="1"/>
  <c r="AO142" i="10" s="1"/>
  <c r="AP158" i="10"/>
  <c r="AP159" i="10" s="1"/>
  <c r="AP160" i="10" s="1"/>
  <c r="AP161" i="10" s="1"/>
  <c r="AP164" i="10" s="1"/>
  <c r="AP142" i="10" s="1"/>
  <c r="AL520" i="10"/>
  <c r="AL521" i="10" s="1"/>
  <c r="AL524" i="10" s="1"/>
  <c r="AL502" i="10" s="1"/>
  <c r="AM517" i="10"/>
  <c r="AM518" i="10"/>
  <c r="AL459" i="10"/>
  <c r="AL460" i="10" s="1"/>
  <c r="AL461" i="10" s="1"/>
  <c r="AS67" i="10"/>
  <c r="AS68" i="10"/>
  <c r="AO189" i="10"/>
  <c r="AO190" i="10" s="1"/>
  <c r="AO191" i="10" s="1"/>
  <c r="AO194" i="10" s="1"/>
  <c r="AO172" i="10" s="1"/>
  <c r="AN220" i="10"/>
  <c r="AN221" i="10" s="1"/>
  <c r="AN224" i="10" s="1"/>
  <c r="AN202" i="10" s="1"/>
  <c r="AO217" i="10"/>
  <c r="AO218" i="10"/>
  <c r="AN37" i="10"/>
  <c r="AN38" i="10"/>
  <c r="AM40" i="10"/>
  <c r="AP310" i="10"/>
  <c r="AP311" i="10" s="1"/>
  <c r="AP314" i="10" s="1"/>
  <c r="AP292" i="10" s="1"/>
  <c r="AQ308" i="10"/>
  <c r="AQ307" i="10"/>
  <c r="AN339" i="10"/>
  <c r="AO337" i="10" s="1"/>
  <c r="AN280" i="10"/>
  <c r="AN281" i="10" s="1"/>
  <c r="AN284" i="10" s="1"/>
  <c r="AN262" i="10" s="1"/>
  <c r="AO277" i="10"/>
  <c r="AO278" i="10"/>
  <c r="AO247" i="10"/>
  <c r="AO248" i="10"/>
  <c r="AL397" i="10"/>
  <c r="AL398" i="10"/>
  <c r="AL369" i="10"/>
  <c r="AM129" i="10"/>
  <c r="AM130" i="10" s="1"/>
  <c r="AM131" i="10" s="1"/>
  <c r="AM134" i="10" s="1"/>
  <c r="AM112" i="10" s="1"/>
  <c r="M68" i="25" l="1"/>
  <c r="R67" i="25"/>
  <c r="AL622" i="10"/>
  <c r="AM41" i="10"/>
  <c r="AA16" i="10"/>
  <c r="AA12" i="10" s="1"/>
  <c r="AA950" i="10" s="1"/>
  <c r="AA104" i="10"/>
  <c r="AC98" i="10"/>
  <c r="AC13" i="10" s="1"/>
  <c r="AB14" i="10"/>
  <c r="AS580" i="10"/>
  <c r="AS581" i="10" s="1"/>
  <c r="AS584" i="10" s="1"/>
  <c r="AS562" i="10" s="1"/>
  <c r="AT577" i="10"/>
  <c r="AT579" i="10" s="1"/>
  <c r="AU578" i="10" s="1"/>
  <c r="AO488" i="10"/>
  <c r="AO487" i="10"/>
  <c r="AN547" i="10"/>
  <c r="AN548" i="10"/>
  <c r="AM550" i="10"/>
  <c r="AM551" i="10" s="1"/>
  <c r="AM554" i="10" s="1"/>
  <c r="AM532" i="10" s="1"/>
  <c r="AM657" i="10" s="1"/>
  <c r="AL610" i="10"/>
  <c r="AL611" i="10" s="1"/>
  <c r="AL614" i="10" s="1"/>
  <c r="AL592" i="10" s="1"/>
  <c r="AM608" i="10"/>
  <c r="AM607" i="10"/>
  <c r="AS429" i="10"/>
  <c r="AS430" i="10" s="1"/>
  <c r="AS431" i="10" s="1"/>
  <c r="AS434" i="10" s="1"/>
  <c r="AS412" i="10" s="1"/>
  <c r="AM44" i="10"/>
  <c r="AB100" i="10"/>
  <c r="AC97" i="10"/>
  <c r="AM639" i="10"/>
  <c r="AL464" i="10"/>
  <c r="AK442" i="10"/>
  <c r="AK656" i="10" s="1"/>
  <c r="AM519" i="10"/>
  <c r="AM520" i="10" s="1"/>
  <c r="AM521" i="10" s="1"/>
  <c r="AM524" i="10" s="1"/>
  <c r="AM502" i="10" s="1"/>
  <c r="AM458" i="10"/>
  <c r="AM457" i="10"/>
  <c r="AS69" i="10"/>
  <c r="AS70" i="10" s="1"/>
  <c r="AS71" i="10" s="1"/>
  <c r="AS74" i="10" s="1"/>
  <c r="AS52" i="10" s="1"/>
  <c r="AP187" i="10"/>
  <c r="AP188" i="10"/>
  <c r="AO338" i="10"/>
  <c r="AO339" i="10" s="1"/>
  <c r="AO340" i="10" s="1"/>
  <c r="AO341" i="10" s="1"/>
  <c r="AO344" i="10" s="1"/>
  <c r="AO322" i="10" s="1"/>
  <c r="AN340" i="10"/>
  <c r="AN341" i="10" s="1"/>
  <c r="AN344" i="10" s="1"/>
  <c r="AN322" i="10" s="1"/>
  <c r="AN39" i="10"/>
  <c r="AQ157" i="10"/>
  <c r="AQ158" i="10"/>
  <c r="AO219" i="10"/>
  <c r="AQ309" i="10"/>
  <c r="AN128" i="10"/>
  <c r="AO249" i="10"/>
  <c r="AO250" i="10" s="1"/>
  <c r="AO251" i="10" s="1"/>
  <c r="AO254" i="10" s="1"/>
  <c r="AO232" i="10" s="1"/>
  <c r="AO279" i="10"/>
  <c r="AL399" i="10"/>
  <c r="AL370" i="10"/>
  <c r="AL371" i="10" s="1"/>
  <c r="AL374" i="10" s="1"/>
  <c r="AL352" i="10" s="1"/>
  <c r="AM367" i="10"/>
  <c r="AM368" i="10"/>
  <c r="AN127" i="10"/>
  <c r="M69" i="25" l="1"/>
  <c r="R68" i="25"/>
  <c r="AA952" i="10"/>
  <c r="V34" i="26"/>
  <c r="V35" i="26" s="1"/>
  <c r="V36" i="26" s="1"/>
  <c r="AC99" i="10"/>
  <c r="AD98" i="10" s="1"/>
  <c r="AD13" i="10" s="1"/>
  <c r="AB101" i="10"/>
  <c r="AB16" i="10" s="1"/>
  <c r="AB12" i="10" s="1"/>
  <c r="AB950" i="10" s="1"/>
  <c r="AB15" i="10"/>
  <c r="AA18" i="10"/>
  <c r="AA82" i="10"/>
  <c r="AA654" i="10" s="1"/>
  <c r="AA659" i="10" s="1"/>
  <c r="AN40" i="10"/>
  <c r="AT580" i="10"/>
  <c r="AT581" i="10" s="1"/>
  <c r="AT584" i="10" s="1"/>
  <c r="AT562" i="10" s="1"/>
  <c r="AU577" i="10"/>
  <c r="AU579" i="10" s="1"/>
  <c r="AV578" i="10" s="1"/>
  <c r="AM609" i="10"/>
  <c r="AM610" i="10" s="1"/>
  <c r="AM611" i="10" s="1"/>
  <c r="AM614" i="10" s="1"/>
  <c r="AM592" i="10" s="1"/>
  <c r="AO489" i="10"/>
  <c r="AO490" i="10" s="1"/>
  <c r="AO491" i="10" s="1"/>
  <c r="AO494" i="10" s="1"/>
  <c r="AO472" i="10" s="1"/>
  <c r="AN549" i="10"/>
  <c r="AT428" i="10"/>
  <c r="AT427" i="10"/>
  <c r="AM22" i="10"/>
  <c r="AM640" i="10"/>
  <c r="AM641" i="10" s="1"/>
  <c r="AM644" i="10" s="1"/>
  <c r="AN637" i="10"/>
  <c r="AN638" i="10"/>
  <c r="AL442" i="10"/>
  <c r="AM459" i="10"/>
  <c r="AN457" i="10" s="1"/>
  <c r="AN517" i="10"/>
  <c r="AN518" i="10"/>
  <c r="AT67" i="10"/>
  <c r="AT68" i="10"/>
  <c r="AP189" i="10"/>
  <c r="AQ188" i="10" s="1"/>
  <c r="AQ159" i="10"/>
  <c r="AQ160" i="10" s="1"/>
  <c r="AQ161" i="10" s="1"/>
  <c r="AQ164" i="10" s="1"/>
  <c r="AQ142" i="10" s="1"/>
  <c r="AO220" i="10"/>
  <c r="AO221" i="10" s="1"/>
  <c r="AO224" i="10" s="1"/>
  <c r="AO202" i="10" s="1"/>
  <c r="AP217" i="10"/>
  <c r="AP218" i="10"/>
  <c r="AO37" i="10"/>
  <c r="AO38" i="10"/>
  <c r="AQ310" i="10"/>
  <c r="AQ311" i="10" s="1"/>
  <c r="AQ314" i="10" s="1"/>
  <c r="AQ292" i="10" s="1"/>
  <c r="AR308" i="10"/>
  <c r="AR307" i="10"/>
  <c r="AN129" i="10"/>
  <c r="AN130" i="10" s="1"/>
  <c r="AN131" i="10" s="1"/>
  <c r="AN134" i="10" s="1"/>
  <c r="AN112" i="10" s="1"/>
  <c r="AP247" i="10"/>
  <c r="AP248" i="10"/>
  <c r="AO280" i="10"/>
  <c r="AO281" i="10" s="1"/>
  <c r="AO284" i="10" s="1"/>
  <c r="AO262" i="10" s="1"/>
  <c r="AP277" i="10"/>
  <c r="AP278" i="10"/>
  <c r="AP338" i="10"/>
  <c r="AP337" i="10"/>
  <c r="AL400" i="10"/>
  <c r="AL401" i="10" s="1"/>
  <c r="AL404" i="10" s="1"/>
  <c r="AL382" i="10" s="1"/>
  <c r="AL656" i="10" s="1"/>
  <c r="AM397" i="10"/>
  <c r="AM398" i="10"/>
  <c r="AM369" i="10"/>
  <c r="AO127" i="10"/>
  <c r="M70" i="25" l="1"/>
  <c r="R69" i="25"/>
  <c r="AB952" i="10"/>
  <c r="W34" i="26"/>
  <c r="W35" i="26" s="1"/>
  <c r="W36" i="26" s="1"/>
  <c r="AM622" i="10"/>
  <c r="AC100" i="10"/>
  <c r="AC101" i="10" s="1"/>
  <c r="AD97" i="10"/>
  <c r="AD99" i="10" s="1"/>
  <c r="AD100" i="10" s="1"/>
  <c r="AB104" i="10"/>
  <c r="AB18" i="10" s="1"/>
  <c r="AC14" i="10"/>
  <c r="AN41" i="10"/>
  <c r="AN44" i="10" s="1"/>
  <c r="AN22" i="10" s="1"/>
  <c r="AU580" i="10"/>
  <c r="AU581" i="10" s="1"/>
  <c r="AU584" i="10" s="1"/>
  <c r="AU562" i="10" s="1"/>
  <c r="AV577" i="10"/>
  <c r="AV579" i="10" s="1"/>
  <c r="AW578" i="10" s="1"/>
  <c r="AN608" i="10"/>
  <c r="AN607" i="10"/>
  <c r="AP488" i="10"/>
  <c r="AP487" i="10"/>
  <c r="AO547" i="10"/>
  <c r="AN550" i="10"/>
  <c r="AN551" i="10" s="1"/>
  <c r="AN554" i="10" s="1"/>
  <c r="AN532" i="10" s="1"/>
  <c r="AN657" i="10" s="1"/>
  <c r="AO548" i="10"/>
  <c r="AT429" i="10"/>
  <c r="AT430" i="10" s="1"/>
  <c r="AT431" i="10" s="1"/>
  <c r="AT434" i="10" s="1"/>
  <c r="AT412" i="10" s="1"/>
  <c r="AM460" i="10"/>
  <c r="AM461" i="10" s="1"/>
  <c r="AN639" i="10"/>
  <c r="AP190" i="10"/>
  <c r="AP191" i="10" s="1"/>
  <c r="AP194" i="10" s="1"/>
  <c r="AP172" i="10" s="1"/>
  <c r="AN458" i="10"/>
  <c r="AQ187" i="10"/>
  <c r="AQ189" i="10" s="1"/>
  <c r="AQ190" i="10" s="1"/>
  <c r="AQ191" i="10" s="1"/>
  <c r="AQ194" i="10" s="1"/>
  <c r="AQ172" i="10" s="1"/>
  <c r="AN519" i="10"/>
  <c r="AO128" i="10"/>
  <c r="AO129" i="10" s="1"/>
  <c r="AT69" i="10"/>
  <c r="AP219" i="10"/>
  <c r="AP220" i="10" s="1"/>
  <c r="AP221" i="10" s="1"/>
  <c r="AP224" i="10" s="1"/>
  <c r="AP202" i="10" s="1"/>
  <c r="AR158" i="10"/>
  <c r="AR157" i="10"/>
  <c r="AO39" i="10"/>
  <c r="AR309" i="10"/>
  <c r="AP279" i="10"/>
  <c r="AP280" i="10" s="1"/>
  <c r="AP281" i="10" s="1"/>
  <c r="AP284" i="10" s="1"/>
  <c r="AP262" i="10" s="1"/>
  <c r="AP339" i="10"/>
  <c r="AP340" i="10" s="1"/>
  <c r="AP341" i="10" s="1"/>
  <c r="AP344" i="10" s="1"/>
  <c r="AP322" i="10" s="1"/>
  <c r="AP249" i="10"/>
  <c r="AP250" i="10" s="1"/>
  <c r="AP251" i="10" s="1"/>
  <c r="AP254" i="10" s="1"/>
  <c r="AP232" i="10" s="1"/>
  <c r="AM399" i="10"/>
  <c r="AM370" i="10"/>
  <c r="AM371" i="10" s="1"/>
  <c r="AM374" i="10" s="1"/>
  <c r="AM352" i="10" s="1"/>
  <c r="AN368" i="10"/>
  <c r="AN367" i="10"/>
  <c r="M71" i="25" l="1"/>
  <c r="R71" i="25" s="1"/>
  <c r="R70" i="25"/>
  <c r="AC15" i="10"/>
  <c r="AC16" i="10"/>
  <c r="AC12" i="10" s="1"/>
  <c r="AC950" i="10" s="1"/>
  <c r="AC104" i="10"/>
  <c r="AC18" i="10" s="1"/>
  <c r="AB82" i="10"/>
  <c r="AB654" i="10" s="1"/>
  <c r="AB659" i="10" s="1"/>
  <c r="AE97" i="10"/>
  <c r="AE98" i="10"/>
  <c r="AE13" i="10" s="1"/>
  <c r="AD14" i="10"/>
  <c r="AD101" i="10"/>
  <c r="AD15" i="10"/>
  <c r="AV580" i="10"/>
  <c r="AV581" i="10" s="1"/>
  <c r="AV584" i="10" s="1"/>
  <c r="AV562" i="10" s="1"/>
  <c r="AW577" i="10"/>
  <c r="AW579" i="10" s="1"/>
  <c r="AX578" i="10" s="1"/>
  <c r="AN609" i="10"/>
  <c r="AN610" i="10" s="1"/>
  <c r="AN611" i="10" s="1"/>
  <c r="AN614" i="10" s="1"/>
  <c r="AN592" i="10" s="1"/>
  <c r="AM464" i="10"/>
  <c r="AM442" i="10" s="1"/>
  <c r="AP489" i="10"/>
  <c r="AP490" i="10" s="1"/>
  <c r="AP491" i="10" s="1"/>
  <c r="AP494" i="10" s="1"/>
  <c r="AP472" i="10" s="1"/>
  <c r="AO549" i="10"/>
  <c r="AU428" i="10"/>
  <c r="AU427" i="10"/>
  <c r="AN640" i="10"/>
  <c r="AN641" i="10" s="1"/>
  <c r="AN644" i="10" s="1"/>
  <c r="AO637" i="10"/>
  <c r="AO638" i="10"/>
  <c r="AN459" i="10"/>
  <c r="AO458" i="10" s="1"/>
  <c r="AN520" i="10"/>
  <c r="AN521" i="10" s="1"/>
  <c r="AN524" i="10" s="1"/>
  <c r="AN502" i="10" s="1"/>
  <c r="AO518" i="10"/>
  <c r="AO517" i="10"/>
  <c r="AT70" i="10"/>
  <c r="AT71" i="10" s="1"/>
  <c r="AT74" i="10" s="1"/>
  <c r="AT52" i="10" s="1"/>
  <c r="AU68" i="10"/>
  <c r="AU67" i="10"/>
  <c r="AP37" i="10"/>
  <c r="AP38" i="10"/>
  <c r="AO40" i="10"/>
  <c r="AR187" i="10"/>
  <c r="AR188" i="10"/>
  <c r="AQ217" i="10"/>
  <c r="AQ218" i="10"/>
  <c r="AR159" i="10"/>
  <c r="AR310" i="10"/>
  <c r="AR311" i="10" s="1"/>
  <c r="AR314" i="10" s="1"/>
  <c r="AR292" i="10" s="1"/>
  <c r="AS307" i="10"/>
  <c r="AS308" i="10"/>
  <c r="AQ247" i="10"/>
  <c r="AQ248" i="10"/>
  <c r="AQ277" i="10"/>
  <c r="AQ278" i="10"/>
  <c r="AQ337" i="10"/>
  <c r="AQ338" i="10"/>
  <c r="AM400" i="10"/>
  <c r="AM401" i="10" s="1"/>
  <c r="AM404" i="10" s="1"/>
  <c r="AM382" i="10" s="1"/>
  <c r="AM656" i="10" s="1"/>
  <c r="AN397" i="10"/>
  <c r="AN398" i="10"/>
  <c r="AN369" i="10"/>
  <c r="AN370" i="10" s="1"/>
  <c r="AN371" i="10" s="1"/>
  <c r="AN374" i="10" s="1"/>
  <c r="AN352" i="10" s="1"/>
  <c r="AO130" i="10"/>
  <c r="AO131" i="10" s="1"/>
  <c r="AO134" i="10" s="1"/>
  <c r="AO112" i="10" s="1"/>
  <c r="AP128" i="10"/>
  <c r="AP127" i="10"/>
  <c r="R13" i="25" l="1"/>
  <c r="F41" i="26" s="1"/>
  <c r="C41" i="26" s="1"/>
  <c r="AC952" i="10"/>
  <c r="X34" i="26"/>
  <c r="X35" i="26" s="1"/>
  <c r="X36" i="26" s="1"/>
  <c r="AN622" i="10"/>
  <c r="AC82" i="10"/>
  <c r="AC654" i="10" s="1"/>
  <c r="AC659" i="10" s="1"/>
  <c r="AE99" i="10"/>
  <c r="AE14" i="10" s="1"/>
  <c r="AO41" i="10"/>
  <c r="AD16" i="10"/>
  <c r="AD12" i="10" s="1"/>
  <c r="AD950" i="10" s="1"/>
  <c r="AD104" i="10"/>
  <c r="AF97" i="10"/>
  <c r="AW580" i="10"/>
  <c r="AW581" i="10" s="1"/>
  <c r="AW584" i="10" s="1"/>
  <c r="AW562" i="10" s="1"/>
  <c r="AX577" i="10"/>
  <c r="AX579" i="10" s="1"/>
  <c r="AY578" i="10" s="1"/>
  <c r="AO608" i="10"/>
  <c r="AO607" i="10"/>
  <c r="AQ488" i="10"/>
  <c r="AQ487" i="10"/>
  <c r="AP547" i="10"/>
  <c r="AP548" i="10"/>
  <c r="AO550" i="10"/>
  <c r="AO551" i="10" s="1"/>
  <c r="AO554" i="10" s="1"/>
  <c r="AO532" i="10" s="1"/>
  <c r="AO657" i="10" s="1"/>
  <c r="AU429" i="10"/>
  <c r="AU430" i="10" s="1"/>
  <c r="AU431" i="10" s="1"/>
  <c r="AU434" i="10" s="1"/>
  <c r="AU412" i="10" s="1"/>
  <c r="AO457" i="10"/>
  <c r="AO459" i="10" s="1"/>
  <c r="AN460" i="10"/>
  <c r="AN461" i="10" s="1"/>
  <c r="AN464" i="10" s="1"/>
  <c r="AO44" i="10"/>
  <c r="AO639" i="10"/>
  <c r="AO519" i="10"/>
  <c r="AU69" i="10"/>
  <c r="AU70" i="10" s="1"/>
  <c r="AU71" i="10" s="1"/>
  <c r="AU74" i="10" s="1"/>
  <c r="AU52" i="10" s="1"/>
  <c r="AQ219" i="10"/>
  <c r="AQ220" i="10" s="1"/>
  <c r="AQ221" i="10" s="1"/>
  <c r="AQ224" i="10" s="1"/>
  <c r="AQ202" i="10" s="1"/>
  <c r="AR189" i="10"/>
  <c r="AR160" i="10"/>
  <c r="AR161" i="10" s="1"/>
  <c r="AR164" i="10" s="1"/>
  <c r="AR142" i="10" s="1"/>
  <c r="AS158" i="10"/>
  <c r="AS157" i="10"/>
  <c r="AP39" i="10"/>
  <c r="AS309" i="10"/>
  <c r="AQ279" i="10"/>
  <c r="AQ280" i="10" s="1"/>
  <c r="AQ281" i="10" s="1"/>
  <c r="AQ284" i="10" s="1"/>
  <c r="AQ262" i="10" s="1"/>
  <c r="AQ339" i="10"/>
  <c r="AQ340" i="10" s="1"/>
  <c r="AQ341" i="10" s="1"/>
  <c r="AQ344" i="10" s="1"/>
  <c r="AQ322" i="10" s="1"/>
  <c r="AQ249" i="10"/>
  <c r="AQ250" i="10" s="1"/>
  <c r="AQ251" i="10" s="1"/>
  <c r="AQ254" i="10" s="1"/>
  <c r="AQ232" i="10" s="1"/>
  <c r="AN399" i="10"/>
  <c r="AN400" i="10" s="1"/>
  <c r="AN401" i="10" s="1"/>
  <c r="AN404" i="10" s="1"/>
  <c r="AN382" i="10" s="1"/>
  <c r="AO367" i="10"/>
  <c r="AO368" i="10"/>
  <c r="AP129" i="10"/>
  <c r="AP130" i="10" s="1"/>
  <c r="AP131" i="10" s="1"/>
  <c r="AP134" i="10" s="1"/>
  <c r="AP112" i="10" s="1"/>
  <c r="AD952" i="10" l="1"/>
  <c r="Y34" i="26"/>
  <c r="Y35" i="26" s="1"/>
  <c r="Y36" i="26" s="1"/>
  <c r="AE100" i="10"/>
  <c r="AE101" i="10" s="1"/>
  <c r="AE16" i="10" s="1"/>
  <c r="AE12" i="10" s="1"/>
  <c r="AE950" i="10" s="1"/>
  <c r="AF98" i="10"/>
  <c r="AF13" i="10" s="1"/>
  <c r="AD18" i="10"/>
  <c r="AD82" i="10"/>
  <c r="AD654" i="10" s="1"/>
  <c r="AD659" i="10" s="1"/>
  <c r="AX580" i="10"/>
  <c r="AX581" i="10" s="1"/>
  <c r="AX584" i="10" s="1"/>
  <c r="AX562" i="10" s="1"/>
  <c r="AY577" i="10"/>
  <c r="AY579" i="10" s="1"/>
  <c r="AZ578" i="10" s="1"/>
  <c r="AO609" i="10"/>
  <c r="AP607" i="10" s="1"/>
  <c r="AQ489" i="10"/>
  <c r="AQ490" i="10" s="1"/>
  <c r="AQ491" i="10" s="1"/>
  <c r="AQ494" i="10" s="1"/>
  <c r="AQ472" i="10" s="1"/>
  <c r="AP549" i="10"/>
  <c r="AP550" i="10" s="1"/>
  <c r="AP551" i="10" s="1"/>
  <c r="AP554" i="10" s="1"/>
  <c r="AP532" i="10" s="1"/>
  <c r="AP657" i="10" s="1"/>
  <c r="AV428" i="10"/>
  <c r="AV427" i="10"/>
  <c r="AO22" i="10"/>
  <c r="AO640" i="10"/>
  <c r="AO641" i="10" s="1"/>
  <c r="AO644" i="10" s="1"/>
  <c r="AP637" i="10"/>
  <c r="AP638" i="10"/>
  <c r="AN442" i="10"/>
  <c r="AN656" i="10" s="1"/>
  <c r="AR217" i="10"/>
  <c r="AO520" i="10"/>
  <c r="AO521" i="10" s="1"/>
  <c r="AO524" i="10" s="1"/>
  <c r="AO502" i="10" s="1"/>
  <c r="AP517" i="10"/>
  <c r="AP518" i="10"/>
  <c r="AO460" i="10"/>
  <c r="AO461" i="10" s="1"/>
  <c r="AP457" i="10"/>
  <c r="AP458" i="10"/>
  <c r="AV67" i="10"/>
  <c r="AV68" i="10"/>
  <c r="AR218" i="10"/>
  <c r="AS159" i="10"/>
  <c r="AT158" i="10" s="1"/>
  <c r="AP40" i="10"/>
  <c r="AQ37" i="10"/>
  <c r="AQ38" i="10"/>
  <c r="AR190" i="10"/>
  <c r="AR191" i="10" s="1"/>
  <c r="AR194" i="10" s="1"/>
  <c r="AR172" i="10" s="1"/>
  <c r="AS187" i="10"/>
  <c r="AS188" i="10"/>
  <c r="AS310" i="10"/>
  <c r="AS311" i="10" s="1"/>
  <c r="AS314" i="10" s="1"/>
  <c r="AS292" i="10" s="1"/>
  <c r="AT308" i="10"/>
  <c r="AT307" i="10"/>
  <c r="AQ127" i="10"/>
  <c r="AQ128" i="10"/>
  <c r="AR337" i="10"/>
  <c r="AR338" i="10"/>
  <c r="AR247" i="10"/>
  <c r="AR248" i="10"/>
  <c r="AR277" i="10"/>
  <c r="AR278" i="10"/>
  <c r="AO397" i="10"/>
  <c r="AO398" i="10"/>
  <c r="AO369" i="10"/>
  <c r="AE952" i="10" l="1"/>
  <c r="Z34" i="26"/>
  <c r="Z35" i="26" s="1"/>
  <c r="Z36" i="26" s="1"/>
  <c r="AE15" i="10"/>
  <c r="AO622" i="10"/>
  <c r="AF99" i="10"/>
  <c r="AG97" i="10" s="1"/>
  <c r="AE104" i="10"/>
  <c r="AE18" i="10" s="1"/>
  <c r="AP41" i="10"/>
  <c r="AP44" i="10" s="1"/>
  <c r="AY580" i="10"/>
  <c r="AY581" i="10" s="1"/>
  <c r="AY584" i="10" s="1"/>
  <c r="AY562" i="10" s="1"/>
  <c r="AZ577" i="10"/>
  <c r="AZ579" i="10" s="1"/>
  <c r="BA578" i="10" s="1"/>
  <c r="AO610" i="10"/>
  <c r="AO611" i="10" s="1"/>
  <c r="AO614" i="10" s="1"/>
  <c r="AO592" i="10" s="1"/>
  <c r="AP608" i="10"/>
  <c r="AP609" i="10" s="1"/>
  <c r="AR488" i="10"/>
  <c r="AR487" i="10"/>
  <c r="AR219" i="10"/>
  <c r="AS218" i="10" s="1"/>
  <c r="AQ547" i="10"/>
  <c r="AQ548" i="10"/>
  <c r="AF100" i="10"/>
  <c r="AV429" i="10"/>
  <c r="AV430" i="10" s="1"/>
  <c r="AV431" i="10" s="1"/>
  <c r="AV434" i="10" s="1"/>
  <c r="AV412" i="10" s="1"/>
  <c r="AP639" i="10"/>
  <c r="AO464" i="10"/>
  <c r="AP519" i="10"/>
  <c r="AV69" i="10"/>
  <c r="AW68" i="10" s="1"/>
  <c r="AP459" i="10"/>
  <c r="AS160" i="10"/>
  <c r="AS161" i="10" s="1"/>
  <c r="AS164" i="10" s="1"/>
  <c r="AS142" i="10" s="1"/>
  <c r="AT157" i="10"/>
  <c r="AT159" i="10" s="1"/>
  <c r="AT160" i="10" s="1"/>
  <c r="AT161" i="10" s="1"/>
  <c r="AT164" i="10" s="1"/>
  <c r="AT142" i="10" s="1"/>
  <c r="AQ39" i="10"/>
  <c r="AS189" i="10"/>
  <c r="AS190" i="10" s="1"/>
  <c r="AS191" i="10" s="1"/>
  <c r="AS194" i="10" s="1"/>
  <c r="AS172" i="10" s="1"/>
  <c r="AT309" i="10"/>
  <c r="AQ129" i="10"/>
  <c r="AQ130" i="10" s="1"/>
  <c r="AQ131" i="10" s="1"/>
  <c r="AQ134" i="10" s="1"/>
  <c r="AQ112" i="10" s="1"/>
  <c r="AR249" i="10"/>
  <c r="AS248" i="10" s="1"/>
  <c r="AR279" i="10"/>
  <c r="AR280" i="10" s="1"/>
  <c r="AR281" i="10" s="1"/>
  <c r="AR284" i="10" s="1"/>
  <c r="AR262" i="10" s="1"/>
  <c r="AR339" i="10"/>
  <c r="AR340" i="10" s="1"/>
  <c r="AR341" i="10" s="1"/>
  <c r="AR344" i="10" s="1"/>
  <c r="AR322" i="10" s="1"/>
  <c r="AO399" i="10"/>
  <c r="AO400" i="10" s="1"/>
  <c r="AO401" i="10" s="1"/>
  <c r="AO404" i="10" s="1"/>
  <c r="AO382" i="10" s="1"/>
  <c r="AO370" i="10"/>
  <c r="AO371" i="10" s="1"/>
  <c r="AO374" i="10" s="1"/>
  <c r="AO352" i="10" s="1"/>
  <c r="AP367" i="10"/>
  <c r="AP368" i="10"/>
  <c r="AG98" i="10" l="1"/>
  <c r="AG13" i="10" s="1"/>
  <c r="AF14" i="10"/>
  <c r="AR220" i="10"/>
  <c r="AR221" i="10" s="1"/>
  <c r="AR224" i="10" s="1"/>
  <c r="AR202" i="10" s="1"/>
  <c r="AE82" i="10"/>
  <c r="AE654" i="10" s="1"/>
  <c r="AE659" i="10" s="1"/>
  <c r="AF101" i="10"/>
  <c r="AF15" i="10"/>
  <c r="AQ40" i="10"/>
  <c r="AS217" i="10"/>
  <c r="AS219" i="10" s="1"/>
  <c r="AS220" i="10" s="1"/>
  <c r="AS221" i="10" s="1"/>
  <c r="AS224" i="10" s="1"/>
  <c r="AS202" i="10" s="1"/>
  <c r="AZ580" i="10"/>
  <c r="AZ581" i="10" s="1"/>
  <c r="AZ584" i="10" s="1"/>
  <c r="AZ562" i="10" s="1"/>
  <c r="BA577" i="10"/>
  <c r="BA579" i="10" s="1"/>
  <c r="BB578" i="10" s="1"/>
  <c r="AQ608" i="10"/>
  <c r="AP610" i="10"/>
  <c r="AP611" i="10" s="1"/>
  <c r="AP614" i="10" s="1"/>
  <c r="AP592" i="10" s="1"/>
  <c r="AQ607" i="10"/>
  <c r="AR489" i="10"/>
  <c r="AR490" i="10" s="1"/>
  <c r="AR491" i="10" s="1"/>
  <c r="AR494" i="10" s="1"/>
  <c r="AR472" i="10" s="1"/>
  <c r="AQ549" i="10"/>
  <c r="AQ550" i="10" s="1"/>
  <c r="AQ551" i="10" s="1"/>
  <c r="AQ554" i="10" s="1"/>
  <c r="AQ532" i="10" s="1"/>
  <c r="AQ657" i="10" s="1"/>
  <c r="AW428" i="10"/>
  <c r="AW427" i="10"/>
  <c r="AP22" i="10"/>
  <c r="AP640" i="10"/>
  <c r="AP641" i="10" s="1"/>
  <c r="AP644" i="10" s="1"/>
  <c r="AQ637" i="10"/>
  <c r="AQ638" i="10"/>
  <c r="AO442" i="10"/>
  <c r="AO656" i="10" s="1"/>
  <c r="AW67" i="10"/>
  <c r="AW69" i="10" s="1"/>
  <c r="AX68" i="10" s="1"/>
  <c r="AV70" i="10"/>
  <c r="AV71" i="10" s="1"/>
  <c r="AV74" i="10" s="1"/>
  <c r="AV52" i="10" s="1"/>
  <c r="AP520" i="10"/>
  <c r="AP521" i="10" s="1"/>
  <c r="AP524" i="10" s="1"/>
  <c r="AP502" i="10" s="1"/>
  <c r="AQ517" i="10"/>
  <c r="AQ518" i="10"/>
  <c r="AP460" i="10"/>
  <c r="AP461" i="10" s="1"/>
  <c r="AQ457" i="10"/>
  <c r="AQ458" i="10"/>
  <c r="AT187" i="10"/>
  <c r="AT188" i="10"/>
  <c r="AR37" i="10"/>
  <c r="AR38" i="10"/>
  <c r="AU157" i="10"/>
  <c r="AU158" i="10"/>
  <c r="AU308" i="10"/>
  <c r="AU307" i="10"/>
  <c r="AT310" i="10"/>
  <c r="AT311" i="10" s="1"/>
  <c r="AT314" i="10" s="1"/>
  <c r="AT292" i="10" s="1"/>
  <c r="AR128" i="10"/>
  <c r="AR127" i="10"/>
  <c r="AR250" i="10"/>
  <c r="AR251" i="10" s="1"/>
  <c r="AR254" i="10" s="1"/>
  <c r="AR232" i="10" s="1"/>
  <c r="AS247" i="10"/>
  <c r="AS249" i="10" s="1"/>
  <c r="AS250" i="10" s="1"/>
  <c r="AS251" i="10" s="1"/>
  <c r="AS254" i="10" s="1"/>
  <c r="AS232" i="10" s="1"/>
  <c r="AS278" i="10"/>
  <c r="AS277" i="10"/>
  <c r="AS337" i="10"/>
  <c r="AS338" i="10"/>
  <c r="AP398" i="10"/>
  <c r="AP397" i="10"/>
  <c r="AP369" i="10"/>
  <c r="AP622" i="10" l="1"/>
  <c r="AG99" i="10"/>
  <c r="AH98" i="10" s="1"/>
  <c r="AH13" i="10" s="1"/>
  <c r="AQ41" i="10"/>
  <c r="AQ44" i="10" s="1"/>
  <c r="AQ22" i="10" s="1"/>
  <c r="AF16" i="10"/>
  <c r="AF12" i="10" s="1"/>
  <c r="AF950" i="10" s="1"/>
  <c r="AF104" i="10"/>
  <c r="BA580" i="10"/>
  <c r="BA581" i="10" s="1"/>
  <c r="BA584" i="10" s="1"/>
  <c r="BA562" i="10" s="1"/>
  <c r="BB577" i="10"/>
  <c r="BB579" i="10" s="1"/>
  <c r="BC578" i="10" s="1"/>
  <c r="AQ609" i="10"/>
  <c r="AR607" i="10" s="1"/>
  <c r="AS488" i="10"/>
  <c r="AS487" i="10"/>
  <c r="AR547" i="10"/>
  <c r="AR548" i="10"/>
  <c r="AW429" i="10"/>
  <c r="AW430" i="10" s="1"/>
  <c r="AW431" i="10" s="1"/>
  <c r="AW434" i="10" s="1"/>
  <c r="AW412" i="10" s="1"/>
  <c r="AQ639" i="10"/>
  <c r="AP464" i="10"/>
  <c r="AW70" i="10"/>
  <c r="AW71" i="10" s="1"/>
  <c r="AW74" i="10" s="1"/>
  <c r="AW52" i="10" s="1"/>
  <c r="AX67" i="10"/>
  <c r="AX69" i="10" s="1"/>
  <c r="AQ519" i="10"/>
  <c r="AQ520" i="10" s="1"/>
  <c r="AQ521" i="10" s="1"/>
  <c r="AQ524" i="10" s="1"/>
  <c r="AQ502" i="10" s="1"/>
  <c r="AQ459" i="10"/>
  <c r="AR39" i="10"/>
  <c r="AU159" i="10"/>
  <c r="AU160" i="10" s="1"/>
  <c r="AU161" i="10" s="1"/>
  <c r="AU164" i="10" s="1"/>
  <c r="AU142" i="10" s="1"/>
  <c r="AT217" i="10"/>
  <c r="AT218" i="10"/>
  <c r="AT189" i="10"/>
  <c r="AT190" i="10" s="1"/>
  <c r="AT191" i="10" s="1"/>
  <c r="AT194" i="10" s="1"/>
  <c r="AT172" i="10" s="1"/>
  <c r="AU309" i="10"/>
  <c r="AR129" i="10"/>
  <c r="AR130" i="10" s="1"/>
  <c r="AR131" i="10" s="1"/>
  <c r="AR134" i="10" s="1"/>
  <c r="AR112" i="10" s="1"/>
  <c r="AT248" i="10"/>
  <c r="AT247" i="10"/>
  <c r="AS279" i="10"/>
  <c r="AS280" i="10" s="1"/>
  <c r="AS281" i="10" s="1"/>
  <c r="AS284" i="10" s="1"/>
  <c r="AS262" i="10" s="1"/>
  <c r="AS339" i="10"/>
  <c r="AS340" i="10" s="1"/>
  <c r="AS341" i="10" s="1"/>
  <c r="AS344" i="10" s="1"/>
  <c r="AS322" i="10" s="1"/>
  <c r="AP399" i="10"/>
  <c r="AP400" i="10" s="1"/>
  <c r="AP401" i="10" s="1"/>
  <c r="AP404" i="10" s="1"/>
  <c r="AP382" i="10" s="1"/>
  <c r="AP370" i="10"/>
  <c r="AP371" i="10" s="1"/>
  <c r="AP374" i="10" s="1"/>
  <c r="AP352" i="10" s="1"/>
  <c r="AQ367" i="10"/>
  <c r="AQ368" i="10"/>
  <c r="AF952" i="10" l="1"/>
  <c r="AA34" i="26"/>
  <c r="AA35" i="26" s="1"/>
  <c r="AA36" i="26" s="1"/>
  <c r="AG14" i="10"/>
  <c r="AG100" i="10"/>
  <c r="AH97" i="10"/>
  <c r="AH99" i="10" s="1"/>
  <c r="AH14" i="10" s="1"/>
  <c r="AF18" i="10"/>
  <c r="AF82" i="10"/>
  <c r="AF654" i="10" s="1"/>
  <c r="AF659" i="10" s="1"/>
  <c r="BB580" i="10"/>
  <c r="BB581" i="10" s="1"/>
  <c r="BB584" i="10" s="1"/>
  <c r="BB562" i="10" s="1"/>
  <c r="BC577" i="10"/>
  <c r="BC579" i="10" s="1"/>
  <c r="BD578" i="10" s="1"/>
  <c r="AR608" i="10"/>
  <c r="AR609" i="10" s="1"/>
  <c r="AR610" i="10" s="1"/>
  <c r="AR611" i="10" s="1"/>
  <c r="AR614" i="10" s="1"/>
  <c r="AR592" i="10" s="1"/>
  <c r="AQ610" i="10"/>
  <c r="AQ611" i="10" s="1"/>
  <c r="AQ614" i="10" s="1"/>
  <c r="AQ592" i="10" s="1"/>
  <c r="AS489" i="10"/>
  <c r="AS490" i="10" s="1"/>
  <c r="AS491" i="10" s="1"/>
  <c r="AS494" i="10" s="1"/>
  <c r="AS472" i="10" s="1"/>
  <c r="AR549" i="10"/>
  <c r="AR550" i="10" s="1"/>
  <c r="AR551" i="10" s="1"/>
  <c r="AR554" i="10" s="1"/>
  <c r="AR532" i="10" s="1"/>
  <c r="AR657" i="10" s="1"/>
  <c r="AX428" i="10"/>
  <c r="AX427" i="10"/>
  <c r="AQ640" i="10"/>
  <c r="AQ641" i="10" s="1"/>
  <c r="AQ644" i="10" s="1"/>
  <c r="AR637" i="10"/>
  <c r="AR638" i="10"/>
  <c r="AP442" i="10"/>
  <c r="AP656" i="10" s="1"/>
  <c r="AR518" i="10"/>
  <c r="AR517" i="10"/>
  <c r="AQ460" i="10"/>
  <c r="AQ461" i="10" s="1"/>
  <c r="AR457" i="10"/>
  <c r="AR458" i="10"/>
  <c r="AY68" i="10"/>
  <c r="AY67" i="10"/>
  <c r="AX70" i="10"/>
  <c r="AX71" i="10" s="1"/>
  <c r="AX74" i="10" s="1"/>
  <c r="AX52" i="10" s="1"/>
  <c r="AU187" i="10"/>
  <c r="AU188" i="10"/>
  <c r="AV157" i="10"/>
  <c r="AV158" i="10"/>
  <c r="AR40" i="10"/>
  <c r="AS38" i="10"/>
  <c r="AS37" i="10"/>
  <c r="AT219" i="10"/>
  <c r="AS128" i="10"/>
  <c r="AV308" i="10"/>
  <c r="AV307" i="10"/>
  <c r="AU310" i="10"/>
  <c r="AU311" i="10" s="1"/>
  <c r="AU314" i="10" s="1"/>
  <c r="AU292" i="10" s="1"/>
  <c r="AS127" i="10"/>
  <c r="AT338" i="10"/>
  <c r="AT337" i="10"/>
  <c r="AT277" i="10"/>
  <c r="AT278" i="10"/>
  <c r="AT249" i="10"/>
  <c r="AT250" i="10" s="1"/>
  <c r="AT251" i="10" s="1"/>
  <c r="AT254" i="10" s="1"/>
  <c r="AT232" i="10" s="1"/>
  <c r="AQ397" i="10"/>
  <c r="AQ398" i="10"/>
  <c r="AQ369" i="10"/>
  <c r="AQ370" i="10" s="1"/>
  <c r="AQ371" i="10" s="1"/>
  <c r="AQ374" i="10" s="1"/>
  <c r="AQ352" i="10" s="1"/>
  <c r="AI98" i="10" l="1"/>
  <c r="AI13" i="10" s="1"/>
  <c r="AI97" i="10"/>
  <c r="AQ622" i="10"/>
  <c r="AH100" i="10"/>
  <c r="AH15" i="10" s="1"/>
  <c r="AG101" i="10"/>
  <c r="AG15" i="10"/>
  <c r="AR41" i="10"/>
  <c r="AR44" i="10" s="1"/>
  <c r="AH101" i="10"/>
  <c r="BC580" i="10"/>
  <c r="BC581" i="10" s="1"/>
  <c r="BC584" i="10" s="1"/>
  <c r="BC562" i="10" s="1"/>
  <c r="BD577" i="10"/>
  <c r="BD579" i="10" s="1"/>
  <c r="BE578" i="10" s="1"/>
  <c r="AS607" i="10"/>
  <c r="AS608" i="10"/>
  <c r="AT487" i="10"/>
  <c r="AT488" i="10"/>
  <c r="AS547" i="10"/>
  <c r="AS548" i="10"/>
  <c r="AX429" i="10"/>
  <c r="AX430" i="10" s="1"/>
  <c r="AX431" i="10" s="1"/>
  <c r="AX434" i="10" s="1"/>
  <c r="AX412" i="10" s="1"/>
  <c r="AR639" i="10"/>
  <c r="AQ464" i="10"/>
  <c r="AR519" i="10"/>
  <c r="AR520" i="10" s="1"/>
  <c r="AR521" i="10" s="1"/>
  <c r="AR524" i="10" s="1"/>
  <c r="AR502" i="10" s="1"/>
  <c r="AR459" i="10"/>
  <c r="AY69" i="10"/>
  <c r="AY70" i="10" s="1"/>
  <c r="AY71" i="10" s="1"/>
  <c r="AY74" i="10" s="1"/>
  <c r="AY52" i="10" s="1"/>
  <c r="AS39" i="10"/>
  <c r="AV159" i="10"/>
  <c r="AT220" i="10"/>
  <c r="AT221" i="10" s="1"/>
  <c r="AT224" i="10" s="1"/>
  <c r="AT202" i="10" s="1"/>
  <c r="AU217" i="10"/>
  <c r="AU218" i="10"/>
  <c r="AU189" i="10"/>
  <c r="AU190" i="10" s="1"/>
  <c r="AU191" i="10" s="1"/>
  <c r="AU194" i="10" s="1"/>
  <c r="AU172" i="10" s="1"/>
  <c r="AS129" i="10"/>
  <c r="AV309" i="10"/>
  <c r="AV310" i="10" s="1"/>
  <c r="AV311" i="10" s="1"/>
  <c r="AV314" i="10" s="1"/>
  <c r="AV292" i="10" s="1"/>
  <c r="AT279" i="10"/>
  <c r="AT280" i="10" s="1"/>
  <c r="AT281" i="10" s="1"/>
  <c r="AT284" i="10" s="1"/>
  <c r="AT262" i="10" s="1"/>
  <c r="AU247" i="10"/>
  <c r="AU248" i="10"/>
  <c r="AT339" i="10"/>
  <c r="AT340" i="10" s="1"/>
  <c r="AT341" i="10" s="1"/>
  <c r="AT344" i="10" s="1"/>
  <c r="AT322" i="10" s="1"/>
  <c r="AQ399" i="10"/>
  <c r="AR367" i="10"/>
  <c r="AR368" i="10"/>
  <c r="AI99" i="10" l="1"/>
  <c r="AI14" i="10" s="1"/>
  <c r="AG16" i="10"/>
  <c r="AG12" i="10" s="1"/>
  <c r="AG950" i="10" s="1"/>
  <c r="AG104" i="10"/>
  <c r="AH16" i="10"/>
  <c r="AH12" i="10" s="1"/>
  <c r="AH950" i="10" s="1"/>
  <c r="AH104" i="10"/>
  <c r="AJ97" i="10"/>
  <c r="BD580" i="10"/>
  <c r="BD581" i="10" s="1"/>
  <c r="BD584" i="10" s="1"/>
  <c r="BD562" i="10" s="1"/>
  <c r="BE577" i="10"/>
  <c r="BE579" i="10" s="1"/>
  <c r="BF578" i="10" s="1"/>
  <c r="AS609" i="10"/>
  <c r="AS610" i="10" s="1"/>
  <c r="AS611" i="10" s="1"/>
  <c r="AS614" i="10" s="1"/>
  <c r="AS592" i="10" s="1"/>
  <c r="AT489" i="10"/>
  <c r="AT490" i="10" s="1"/>
  <c r="AT491" i="10" s="1"/>
  <c r="AT494" i="10" s="1"/>
  <c r="AT472" i="10" s="1"/>
  <c r="AS549" i="10"/>
  <c r="AS550" i="10" s="1"/>
  <c r="AS551" i="10" s="1"/>
  <c r="AS554" i="10" s="1"/>
  <c r="AS532" i="10" s="1"/>
  <c r="AS657" i="10" s="1"/>
  <c r="AY428" i="10"/>
  <c r="AY427" i="10"/>
  <c r="AI100" i="10"/>
  <c r="AJ98" i="10"/>
  <c r="AJ13" i="10" s="1"/>
  <c r="AR22" i="10"/>
  <c r="AR640" i="10"/>
  <c r="AR641" i="10" s="1"/>
  <c r="AR644" i="10" s="1"/>
  <c r="AS637" i="10"/>
  <c r="AS638" i="10"/>
  <c r="AQ442" i="10"/>
  <c r="AS518" i="10"/>
  <c r="AS517" i="10"/>
  <c r="AR460" i="10"/>
  <c r="AR461" i="10" s="1"/>
  <c r="AS457" i="10"/>
  <c r="AS458" i="10"/>
  <c r="AZ67" i="10"/>
  <c r="AZ68" i="10"/>
  <c r="AV160" i="10"/>
  <c r="AV161" i="10" s="1"/>
  <c r="AV164" i="10" s="1"/>
  <c r="AV142" i="10" s="1"/>
  <c r="AW157" i="10"/>
  <c r="AW158" i="10"/>
  <c r="AS40" i="10"/>
  <c r="AT37" i="10"/>
  <c r="AT38" i="10"/>
  <c r="AU219" i="10"/>
  <c r="AU220" i="10" s="1"/>
  <c r="AU221" i="10" s="1"/>
  <c r="AU224" i="10" s="1"/>
  <c r="AU202" i="10" s="1"/>
  <c r="AV188" i="10"/>
  <c r="AV187" i="10"/>
  <c r="AS130" i="10"/>
  <c r="AS131" i="10" s="1"/>
  <c r="AS134" i="10" s="1"/>
  <c r="AS112" i="10" s="1"/>
  <c r="AT128" i="10"/>
  <c r="AT127" i="10"/>
  <c r="AW307" i="10"/>
  <c r="AW308" i="10"/>
  <c r="AU249" i="10"/>
  <c r="AU338" i="10"/>
  <c r="AU337" i="10"/>
  <c r="AU277" i="10"/>
  <c r="AU278" i="10"/>
  <c r="AQ400" i="10"/>
  <c r="AQ401" i="10" s="1"/>
  <c r="AQ404" i="10" s="1"/>
  <c r="AQ382" i="10" s="1"/>
  <c r="AQ656" i="10" s="1"/>
  <c r="AR397" i="10"/>
  <c r="AR398" i="10"/>
  <c r="AR369" i="10"/>
  <c r="AR370" i="10" s="1"/>
  <c r="AR371" i="10" s="1"/>
  <c r="AR374" i="10" s="1"/>
  <c r="AR352" i="10" s="1"/>
  <c r="AH952" i="10" l="1"/>
  <c r="AC34" i="26"/>
  <c r="AC35" i="26" s="1"/>
  <c r="AC36" i="26" s="1"/>
  <c r="AG952" i="10"/>
  <c r="AB34" i="26"/>
  <c r="AB35" i="26" s="1"/>
  <c r="AB36" i="26" s="1"/>
  <c r="AR622" i="10"/>
  <c r="AG18" i="10"/>
  <c r="AG82" i="10"/>
  <c r="AG654" i="10" s="1"/>
  <c r="AG659" i="10" s="1"/>
  <c r="AH18" i="10"/>
  <c r="AH82" i="10"/>
  <c r="AH654" i="10" s="1"/>
  <c r="AH659" i="10" s="1"/>
  <c r="AS41" i="10"/>
  <c r="AS44" i="10" s="1"/>
  <c r="AI101" i="10"/>
  <c r="AI16" i="10" s="1"/>
  <c r="AI12" i="10" s="1"/>
  <c r="AI950" i="10" s="1"/>
  <c r="AI15" i="10"/>
  <c r="BE580" i="10"/>
  <c r="BE581" i="10" s="1"/>
  <c r="BE584" i="10" s="1"/>
  <c r="BE562" i="10" s="1"/>
  <c r="BF577" i="10"/>
  <c r="BF579" i="10" s="1"/>
  <c r="BG578" i="10" s="1"/>
  <c r="AT607" i="10"/>
  <c r="AT608" i="10"/>
  <c r="AU488" i="10"/>
  <c r="AU487" i="10"/>
  <c r="AT548" i="10"/>
  <c r="AT547" i="10"/>
  <c r="AJ99" i="10"/>
  <c r="AY429" i="10"/>
  <c r="AY430" i="10" s="1"/>
  <c r="AY431" i="10" s="1"/>
  <c r="AY434" i="10" s="1"/>
  <c r="AY412" i="10" s="1"/>
  <c r="AI104" i="10"/>
  <c r="AI18" i="10" s="1"/>
  <c r="AS639" i="10"/>
  <c r="AR464" i="10"/>
  <c r="AS519" i="10"/>
  <c r="AS520" i="10" s="1"/>
  <c r="AS521" i="10" s="1"/>
  <c r="AS524" i="10" s="1"/>
  <c r="AS502" i="10" s="1"/>
  <c r="AS459" i="10"/>
  <c r="AZ69" i="10"/>
  <c r="AZ70" i="10" s="1"/>
  <c r="AZ71" i="10" s="1"/>
  <c r="AZ74" i="10" s="1"/>
  <c r="AZ52" i="10" s="1"/>
  <c r="AW159" i="10"/>
  <c r="AX157" i="10" s="1"/>
  <c r="AU250" i="10"/>
  <c r="AU251" i="10" s="1"/>
  <c r="AU254" i="10" s="1"/>
  <c r="AU232" i="10" s="1"/>
  <c r="AV247" i="10"/>
  <c r="AV248" i="10"/>
  <c r="AV189" i="10"/>
  <c r="AV190" i="10" s="1"/>
  <c r="AV191" i="10" s="1"/>
  <c r="AV194" i="10" s="1"/>
  <c r="AV172" i="10" s="1"/>
  <c r="AV217" i="10"/>
  <c r="AV218" i="10"/>
  <c r="AT39" i="10"/>
  <c r="AT129" i="10"/>
  <c r="AT130" i="10" s="1"/>
  <c r="AT131" i="10" s="1"/>
  <c r="AT134" i="10" s="1"/>
  <c r="AT112" i="10" s="1"/>
  <c r="AW309" i="10"/>
  <c r="AW310" i="10" s="1"/>
  <c r="AW311" i="10" s="1"/>
  <c r="AW314" i="10" s="1"/>
  <c r="AW292" i="10" s="1"/>
  <c r="AU279" i="10"/>
  <c r="AU339" i="10"/>
  <c r="AU340" i="10" s="1"/>
  <c r="AU341" i="10" s="1"/>
  <c r="AU344" i="10" s="1"/>
  <c r="AU322" i="10" s="1"/>
  <c r="AR399" i="10"/>
  <c r="AR400" i="10" s="1"/>
  <c r="AR401" i="10" s="1"/>
  <c r="AR404" i="10" s="1"/>
  <c r="AR382" i="10" s="1"/>
  <c r="AS367" i="10"/>
  <c r="AS368" i="10"/>
  <c r="AI952" i="10" l="1"/>
  <c r="AD34" i="26"/>
  <c r="AD35" i="26" s="1"/>
  <c r="AD36" i="26" s="1"/>
  <c r="AJ100" i="10"/>
  <c r="AJ14" i="10"/>
  <c r="BF580" i="10"/>
  <c r="BF581" i="10" s="1"/>
  <c r="BF584" i="10" s="1"/>
  <c r="BF562" i="10" s="1"/>
  <c r="BG577" i="10"/>
  <c r="BG579" i="10" s="1"/>
  <c r="AT609" i="10"/>
  <c r="AU607" i="10" s="1"/>
  <c r="AU489" i="10"/>
  <c r="AU490" i="10" s="1"/>
  <c r="AU491" i="10" s="1"/>
  <c r="AU494" i="10" s="1"/>
  <c r="AU472" i="10" s="1"/>
  <c r="AK97" i="10"/>
  <c r="AT549" i="10"/>
  <c r="AT550" i="10" s="1"/>
  <c r="AT551" i="10" s="1"/>
  <c r="AT554" i="10" s="1"/>
  <c r="AT532" i="10" s="1"/>
  <c r="AT657" i="10" s="1"/>
  <c r="AK98" i="10"/>
  <c r="AK13" i="10" s="1"/>
  <c r="AZ428" i="10"/>
  <c r="AZ427" i="10"/>
  <c r="AI82" i="10"/>
  <c r="AI654" i="10" s="1"/>
  <c r="AI659" i="10" s="1"/>
  <c r="AS22" i="10"/>
  <c r="AS640" i="10"/>
  <c r="AS641" i="10" s="1"/>
  <c r="AS644" i="10" s="1"/>
  <c r="AT637" i="10"/>
  <c r="AT638" i="10"/>
  <c r="AR442" i="10"/>
  <c r="AT518" i="10"/>
  <c r="AT517" i="10"/>
  <c r="AS460" i="10"/>
  <c r="AS461" i="10" s="1"/>
  <c r="AT457" i="10"/>
  <c r="AT458" i="10"/>
  <c r="BA68" i="10"/>
  <c r="BA67" i="10"/>
  <c r="AX158" i="10"/>
  <c r="AX159" i="10" s="1"/>
  <c r="AX160" i="10" s="1"/>
  <c r="AX161" i="10" s="1"/>
  <c r="AX164" i="10" s="1"/>
  <c r="AX142" i="10" s="1"/>
  <c r="AW160" i="10"/>
  <c r="AW161" i="10" s="1"/>
  <c r="AW164" i="10" s="1"/>
  <c r="AW142" i="10" s="1"/>
  <c r="AV249" i="10"/>
  <c r="AW248" i="10" s="1"/>
  <c r="AU38" i="10"/>
  <c r="AU37" i="10"/>
  <c r="AW187" i="10"/>
  <c r="AW188" i="10"/>
  <c r="AT40" i="10"/>
  <c r="AV219" i="10"/>
  <c r="AV220" i="10" s="1"/>
  <c r="AV221" i="10" s="1"/>
  <c r="AV224" i="10" s="1"/>
  <c r="AV202" i="10" s="1"/>
  <c r="AU128" i="10"/>
  <c r="AU127" i="10"/>
  <c r="AX307" i="10"/>
  <c r="AX308" i="10"/>
  <c r="AV337" i="10"/>
  <c r="AV338" i="10"/>
  <c r="AU280" i="10"/>
  <c r="AU281" i="10" s="1"/>
  <c r="AU284" i="10" s="1"/>
  <c r="AU262" i="10" s="1"/>
  <c r="AV277" i="10"/>
  <c r="AV278" i="10"/>
  <c r="AS397" i="10"/>
  <c r="AS398" i="10"/>
  <c r="AS369" i="10"/>
  <c r="AS622" i="10" l="1"/>
  <c r="BG580" i="10"/>
  <c r="BG581" i="10" s="1"/>
  <c r="BG584" i="10" s="1"/>
  <c r="BG562" i="10" s="1"/>
  <c r="BH577" i="10"/>
  <c r="BH578" i="10"/>
  <c r="AT41" i="10"/>
  <c r="AT44" i="10" s="1"/>
  <c r="AJ101" i="10"/>
  <c r="AJ15" i="10"/>
  <c r="AT610" i="10"/>
  <c r="AT611" i="10" s="1"/>
  <c r="AT614" i="10" s="1"/>
  <c r="AT592" i="10" s="1"/>
  <c r="AU608" i="10"/>
  <c r="AU609" i="10" s="1"/>
  <c r="AK99" i="10"/>
  <c r="AV488" i="10"/>
  <c r="AV487" i="10"/>
  <c r="AU547" i="10"/>
  <c r="AU548" i="10"/>
  <c r="AZ429" i="10"/>
  <c r="AZ430" i="10" s="1"/>
  <c r="AZ431" i="10" s="1"/>
  <c r="AZ434" i="10" s="1"/>
  <c r="AZ412" i="10" s="1"/>
  <c r="AT639" i="10"/>
  <c r="AS464" i="10"/>
  <c r="AV250" i="10"/>
  <c r="AV251" i="10" s="1"/>
  <c r="AV254" i="10" s="1"/>
  <c r="AV232" i="10" s="1"/>
  <c r="AT519" i="10"/>
  <c r="AT520" i="10" s="1"/>
  <c r="AT521" i="10" s="1"/>
  <c r="AT524" i="10" s="1"/>
  <c r="AT502" i="10" s="1"/>
  <c r="AW247" i="10"/>
  <c r="AW249" i="10" s="1"/>
  <c r="AW250" i="10" s="1"/>
  <c r="AW251" i="10" s="1"/>
  <c r="AW254" i="10" s="1"/>
  <c r="AW232" i="10" s="1"/>
  <c r="AT459" i="10"/>
  <c r="BA69" i="10"/>
  <c r="AU39" i="10"/>
  <c r="AY158" i="10"/>
  <c r="AY157" i="10"/>
  <c r="AW217" i="10"/>
  <c r="AW218" i="10"/>
  <c r="AW189" i="10"/>
  <c r="AW190" i="10" s="1"/>
  <c r="AW191" i="10" s="1"/>
  <c r="AW194" i="10" s="1"/>
  <c r="AW172" i="10" s="1"/>
  <c r="AU129" i="10"/>
  <c r="AX309" i="10"/>
  <c r="AX310" i="10" s="1"/>
  <c r="AX311" i="10" s="1"/>
  <c r="AX314" i="10" s="1"/>
  <c r="AX292" i="10" s="1"/>
  <c r="AV339" i="10"/>
  <c r="AV340" i="10" s="1"/>
  <c r="AV341" i="10" s="1"/>
  <c r="AV344" i="10" s="1"/>
  <c r="AV322" i="10" s="1"/>
  <c r="AV279" i="10"/>
  <c r="AV280" i="10" s="1"/>
  <c r="AV281" i="10" s="1"/>
  <c r="AV284" i="10" s="1"/>
  <c r="AV262" i="10" s="1"/>
  <c r="AS399" i="10"/>
  <c r="AS400" i="10" s="1"/>
  <c r="AS401" i="10" s="1"/>
  <c r="AS404" i="10" s="1"/>
  <c r="AS382" i="10" s="1"/>
  <c r="AS370" i="10"/>
  <c r="AS371" i="10" s="1"/>
  <c r="AS374" i="10" s="1"/>
  <c r="AS352" i="10" s="1"/>
  <c r="AT367" i="10"/>
  <c r="AT368" i="10"/>
  <c r="BH579" i="10" l="1"/>
  <c r="AJ104" i="10"/>
  <c r="AJ16" i="10"/>
  <c r="AJ12" i="10" s="1"/>
  <c r="AJ950" i="10" s="1"/>
  <c r="AU40" i="10"/>
  <c r="AL98" i="10"/>
  <c r="AL13" i="10" s="1"/>
  <c r="AK14" i="10"/>
  <c r="AV608" i="10"/>
  <c r="AV607" i="10"/>
  <c r="AU610" i="10"/>
  <c r="AU611" i="10" s="1"/>
  <c r="AU614" i="10" s="1"/>
  <c r="AU592" i="10" s="1"/>
  <c r="AK100" i="10"/>
  <c r="AL97" i="10"/>
  <c r="AV489" i="10"/>
  <c r="AV490" i="10" s="1"/>
  <c r="AV491" i="10" s="1"/>
  <c r="AV494" i="10" s="1"/>
  <c r="AV472" i="10" s="1"/>
  <c r="AU549" i="10"/>
  <c r="AU550" i="10" s="1"/>
  <c r="AU551" i="10" s="1"/>
  <c r="AU554" i="10" s="1"/>
  <c r="AU532" i="10" s="1"/>
  <c r="AU657" i="10" s="1"/>
  <c r="BA428" i="10"/>
  <c r="BA427" i="10"/>
  <c r="AT22" i="10"/>
  <c r="AT640" i="10"/>
  <c r="AT641" i="10" s="1"/>
  <c r="AT644" i="10" s="1"/>
  <c r="AU637" i="10"/>
  <c r="AU638" i="10"/>
  <c r="AS442" i="10"/>
  <c r="AS656" i="10" s="1"/>
  <c r="AU518" i="10"/>
  <c r="AU517" i="10"/>
  <c r="AT460" i="10"/>
  <c r="AT461" i="10" s="1"/>
  <c r="AU457" i="10"/>
  <c r="AU458" i="10"/>
  <c r="BA70" i="10"/>
  <c r="BA71" i="10" s="1"/>
  <c r="BA74" i="10" s="1"/>
  <c r="BA52" i="10" s="1"/>
  <c r="BB68" i="10"/>
  <c r="BB67" i="10"/>
  <c r="AW219" i="10"/>
  <c r="AW220" i="10" s="1"/>
  <c r="AW221" i="10" s="1"/>
  <c r="AW224" i="10" s="1"/>
  <c r="AW202" i="10" s="1"/>
  <c r="AX187" i="10"/>
  <c r="AX188" i="10"/>
  <c r="AX247" i="10"/>
  <c r="AX248" i="10"/>
  <c r="AY159" i="10"/>
  <c r="AY160" i="10" s="1"/>
  <c r="AY161" i="10" s="1"/>
  <c r="AY164" i="10" s="1"/>
  <c r="AY142" i="10" s="1"/>
  <c r="AV37" i="10"/>
  <c r="AV38" i="10"/>
  <c r="AU130" i="10"/>
  <c r="AU131" i="10" s="1"/>
  <c r="AU134" i="10" s="1"/>
  <c r="AU112" i="10" s="1"/>
  <c r="AV127" i="10"/>
  <c r="AV128" i="10"/>
  <c r="AY308" i="10"/>
  <c r="AY307" i="10"/>
  <c r="AW278" i="10"/>
  <c r="AW277" i="10"/>
  <c r="AW337" i="10"/>
  <c r="AW338" i="10"/>
  <c r="AT398" i="10"/>
  <c r="AT397" i="10"/>
  <c r="AT369" i="10"/>
  <c r="AT370" i="10" s="1"/>
  <c r="AT371" i="10" s="1"/>
  <c r="AT374" i="10" s="1"/>
  <c r="AT352" i="10" s="1"/>
  <c r="AJ952" i="10" l="1"/>
  <c r="AE34" i="26"/>
  <c r="AE35" i="26" s="1"/>
  <c r="AE36" i="26" s="1"/>
  <c r="AT622" i="10"/>
  <c r="BH580" i="10"/>
  <c r="BH581" i="10" s="1"/>
  <c r="BH584" i="10" s="1"/>
  <c r="BH562" i="10" s="1"/>
  <c r="BI577" i="10"/>
  <c r="BI578" i="10"/>
  <c r="AL99" i="10"/>
  <c r="AM97" i="10" s="1"/>
  <c r="AU41" i="10"/>
  <c r="AU44" i="10" s="1"/>
  <c r="AU22" i="10" s="1"/>
  <c r="AK101" i="10"/>
  <c r="AK104" i="10" s="1"/>
  <c r="AK18" i="10" s="1"/>
  <c r="AK15" i="10"/>
  <c r="AJ18" i="10"/>
  <c r="AJ82" i="10"/>
  <c r="AJ654" i="10" s="1"/>
  <c r="AJ659" i="10" s="1"/>
  <c r="AV609" i="10"/>
  <c r="AW607" i="10" s="1"/>
  <c r="AW488" i="10"/>
  <c r="AW487" i="10"/>
  <c r="AV547" i="10"/>
  <c r="AV548" i="10"/>
  <c r="BA429" i="10"/>
  <c r="BA430" i="10" s="1"/>
  <c r="BA431" i="10" s="1"/>
  <c r="BA434" i="10" s="1"/>
  <c r="BA412" i="10" s="1"/>
  <c r="AU639" i="10"/>
  <c r="AT464" i="10"/>
  <c r="AU519" i="10"/>
  <c r="AU520" i="10" s="1"/>
  <c r="AU521" i="10" s="1"/>
  <c r="AU524" i="10" s="1"/>
  <c r="AU502" i="10" s="1"/>
  <c r="BJ577" i="10"/>
  <c r="BJ578" i="10"/>
  <c r="AU459" i="10"/>
  <c r="BB69" i="10"/>
  <c r="BB70" i="10" s="1"/>
  <c r="BB71" i="10" s="1"/>
  <c r="BB74" i="10" s="1"/>
  <c r="BB52" i="10" s="1"/>
  <c r="AX218" i="10"/>
  <c r="AX217" i="10"/>
  <c r="AZ158" i="10"/>
  <c r="AZ157" i="10"/>
  <c r="AX189" i="10"/>
  <c r="AX190" i="10" s="1"/>
  <c r="AX191" i="10" s="1"/>
  <c r="AX194" i="10" s="1"/>
  <c r="AX172" i="10" s="1"/>
  <c r="AV39" i="10"/>
  <c r="AX249" i="10"/>
  <c r="AV129" i="10"/>
  <c r="AY309" i="10"/>
  <c r="AW339" i="10"/>
  <c r="AW340" i="10" s="1"/>
  <c r="AW341" i="10" s="1"/>
  <c r="AW344" i="10" s="1"/>
  <c r="AW322" i="10" s="1"/>
  <c r="AW279" i="10"/>
  <c r="AW280" i="10" s="1"/>
  <c r="AW281" i="10" s="1"/>
  <c r="AW284" i="10" s="1"/>
  <c r="AW262" i="10" s="1"/>
  <c r="AT399" i="10"/>
  <c r="AU367" i="10"/>
  <c r="AU368" i="10"/>
  <c r="BI579" i="10" l="1"/>
  <c r="BI580" i="10" s="1"/>
  <c r="BI581" i="10" s="1"/>
  <c r="BI584" i="10" s="1"/>
  <c r="BI562" i="10" s="1"/>
  <c r="AL14" i="10"/>
  <c r="AL100" i="10"/>
  <c r="AL101" i="10" s="1"/>
  <c r="AL16" i="10" s="1"/>
  <c r="AL12" i="10" s="1"/>
  <c r="AL950" i="10" s="1"/>
  <c r="AM98" i="10"/>
  <c r="AM13" i="10" s="1"/>
  <c r="AK16" i="10"/>
  <c r="AK12" i="10" s="1"/>
  <c r="AK950" i="10" s="1"/>
  <c r="AV610" i="10"/>
  <c r="AV611" i="10" s="1"/>
  <c r="AV614" i="10" s="1"/>
  <c r="AV592" i="10" s="1"/>
  <c r="AK82" i="10"/>
  <c r="AK654" i="10" s="1"/>
  <c r="AK659" i="10" s="1"/>
  <c r="AV40" i="10"/>
  <c r="AW608" i="10"/>
  <c r="AW609" i="10" s="1"/>
  <c r="AW489" i="10"/>
  <c r="AW490" i="10" s="1"/>
  <c r="AW491" i="10" s="1"/>
  <c r="AW494" i="10" s="1"/>
  <c r="AW472" i="10" s="1"/>
  <c r="AV549" i="10"/>
  <c r="BB428" i="10"/>
  <c r="BB427" i="10"/>
  <c r="AU640" i="10"/>
  <c r="AU641" i="10" s="1"/>
  <c r="AU644" i="10" s="1"/>
  <c r="AV637" i="10"/>
  <c r="AV638" i="10"/>
  <c r="AT442" i="10"/>
  <c r="AV517" i="10"/>
  <c r="AV518" i="10"/>
  <c r="BJ579" i="10"/>
  <c r="BJ580" i="10" s="1"/>
  <c r="BJ581" i="10" s="1"/>
  <c r="BJ584" i="10" s="1"/>
  <c r="BJ562" i="10" s="1"/>
  <c r="AU460" i="10"/>
  <c r="AU461" i="10" s="1"/>
  <c r="AV457" i="10"/>
  <c r="AV458" i="10"/>
  <c r="BC68" i="10"/>
  <c r="BC67" i="10"/>
  <c r="AX219" i="10"/>
  <c r="AY218" i="10" s="1"/>
  <c r="AZ159" i="10"/>
  <c r="AZ160" i="10" s="1"/>
  <c r="AZ161" i="10" s="1"/>
  <c r="AZ164" i="10" s="1"/>
  <c r="AZ142" i="10" s="1"/>
  <c r="AW38" i="10"/>
  <c r="AW37" i="10"/>
  <c r="AY187" i="10"/>
  <c r="AY188" i="10"/>
  <c r="AX250" i="10"/>
  <c r="AX251" i="10" s="1"/>
  <c r="AX254" i="10" s="1"/>
  <c r="AX232" i="10" s="1"/>
  <c r="AY248" i="10"/>
  <c r="AY247" i="10"/>
  <c r="AV130" i="10"/>
  <c r="AV131" i="10" s="1"/>
  <c r="AV134" i="10" s="1"/>
  <c r="AV112" i="10" s="1"/>
  <c r="AW127" i="10"/>
  <c r="AW128" i="10"/>
  <c r="AY310" i="10"/>
  <c r="AY311" i="10" s="1"/>
  <c r="AY314" i="10" s="1"/>
  <c r="AY292" i="10" s="1"/>
  <c r="AZ307" i="10"/>
  <c r="AZ308" i="10"/>
  <c r="AX338" i="10"/>
  <c r="AX337" i="10"/>
  <c r="AX277" i="10"/>
  <c r="AX278" i="10"/>
  <c r="AT400" i="10"/>
  <c r="AT401" i="10" s="1"/>
  <c r="AT404" i="10" s="1"/>
  <c r="AT382" i="10" s="1"/>
  <c r="AT656" i="10" s="1"/>
  <c r="AU398" i="10"/>
  <c r="AU397" i="10"/>
  <c r="AU369" i="10"/>
  <c r="AL952" i="10" l="1"/>
  <c r="AG34" i="26"/>
  <c r="AG35" i="26" s="1"/>
  <c r="AG36" i="26" s="1"/>
  <c r="AK952" i="10"/>
  <c r="AF34" i="26"/>
  <c r="AF35" i="26" s="1"/>
  <c r="AF36" i="26" s="1"/>
  <c r="AU622" i="10"/>
  <c r="AL15" i="10"/>
  <c r="AM99" i="10"/>
  <c r="AL104" i="10"/>
  <c r="AL18" i="10" s="1"/>
  <c r="AV41" i="10"/>
  <c r="AV44" i="10" s="1"/>
  <c r="AV22" i="10" s="1"/>
  <c r="AX487" i="10"/>
  <c r="AX488" i="10"/>
  <c r="AW548" i="10"/>
  <c r="AW547" i="10"/>
  <c r="AV550" i="10"/>
  <c r="AV551" i="10" s="1"/>
  <c r="AV554" i="10" s="1"/>
  <c r="AV532" i="10" s="1"/>
  <c r="AV657" i="10" s="1"/>
  <c r="AW610" i="10"/>
  <c r="AW611" i="10" s="1"/>
  <c r="AW614" i="10" s="1"/>
  <c r="AW592" i="10" s="1"/>
  <c r="AX608" i="10"/>
  <c r="AX607" i="10"/>
  <c r="BB429" i="10"/>
  <c r="BB430" i="10" s="1"/>
  <c r="BB431" i="10" s="1"/>
  <c r="BB434" i="10" s="1"/>
  <c r="BB412" i="10" s="1"/>
  <c r="AX220" i="10"/>
  <c r="AX221" i="10" s="1"/>
  <c r="AX224" i="10" s="1"/>
  <c r="AX202" i="10" s="1"/>
  <c r="AV639" i="10"/>
  <c r="AU464" i="10"/>
  <c r="AV519" i="10"/>
  <c r="BK577" i="10"/>
  <c r="BK578" i="10"/>
  <c r="AV459" i="10"/>
  <c r="BC69" i="10"/>
  <c r="BC70" i="10" s="1"/>
  <c r="BC71" i="10" s="1"/>
  <c r="BC74" i="10" s="1"/>
  <c r="BC52" i="10" s="1"/>
  <c r="AY217" i="10"/>
  <c r="AY219" i="10" s="1"/>
  <c r="AY220" i="10" s="1"/>
  <c r="AY221" i="10" s="1"/>
  <c r="AY224" i="10" s="1"/>
  <c r="AY202" i="10" s="1"/>
  <c r="BA158" i="10"/>
  <c r="BA157" i="10"/>
  <c r="AW39" i="10"/>
  <c r="AY189" i="10"/>
  <c r="AY190" i="10" s="1"/>
  <c r="AY191" i="10" s="1"/>
  <c r="AY194" i="10" s="1"/>
  <c r="AY172" i="10" s="1"/>
  <c r="AY249" i="10"/>
  <c r="AW129" i="10"/>
  <c r="AZ309" i="10"/>
  <c r="AX339" i="10"/>
  <c r="AX340" i="10" s="1"/>
  <c r="AX341" i="10" s="1"/>
  <c r="AX344" i="10" s="1"/>
  <c r="AX322" i="10" s="1"/>
  <c r="AX279" i="10"/>
  <c r="AY277" i="10" s="1"/>
  <c r="AU399" i="10"/>
  <c r="AU370" i="10"/>
  <c r="AU371" i="10" s="1"/>
  <c r="AU374" i="10" s="1"/>
  <c r="AU352" i="10" s="1"/>
  <c r="AV367" i="10"/>
  <c r="AV368" i="10"/>
  <c r="AL82" i="10" l="1"/>
  <c r="AL654" i="10" s="1"/>
  <c r="AL659" i="10" s="1"/>
  <c r="AM100" i="10"/>
  <c r="AM14" i="10"/>
  <c r="AN98" i="10"/>
  <c r="AN13" i="10" s="1"/>
  <c r="AN97" i="10"/>
  <c r="AW40" i="10"/>
  <c r="AX489" i="10"/>
  <c r="AX490" i="10" s="1"/>
  <c r="AX491" i="10" s="1"/>
  <c r="AX494" i="10" s="1"/>
  <c r="AX472" i="10" s="1"/>
  <c r="AW549" i="10"/>
  <c r="AW550" i="10" s="1"/>
  <c r="AW551" i="10" s="1"/>
  <c r="AW554" i="10" s="1"/>
  <c r="AW532" i="10" s="1"/>
  <c r="AW657" i="10" s="1"/>
  <c r="AX609" i="10"/>
  <c r="AY608" i="10" s="1"/>
  <c r="BC428" i="10"/>
  <c r="BC427" i="10"/>
  <c r="AV640" i="10"/>
  <c r="AV641" i="10" s="1"/>
  <c r="AV644" i="10" s="1"/>
  <c r="AW637" i="10"/>
  <c r="AW638" i="10"/>
  <c r="AU442" i="10"/>
  <c r="AW517" i="10"/>
  <c r="AW518" i="10"/>
  <c r="AV520" i="10"/>
  <c r="AV521" i="10" s="1"/>
  <c r="AV524" i="10" s="1"/>
  <c r="AV502" i="10" s="1"/>
  <c r="BK579" i="10"/>
  <c r="BK580" i="10" s="1"/>
  <c r="BK581" i="10" s="1"/>
  <c r="BK584" i="10" s="1"/>
  <c r="BK562" i="10" s="1"/>
  <c r="BD68" i="10"/>
  <c r="BD67" i="10"/>
  <c r="AV460" i="10"/>
  <c r="AV461" i="10" s="1"/>
  <c r="AW457" i="10"/>
  <c r="AW458" i="10"/>
  <c r="BA159" i="10"/>
  <c r="BA160" i="10" s="1"/>
  <c r="BA161" i="10" s="1"/>
  <c r="BA164" i="10" s="1"/>
  <c r="BA142" i="10" s="1"/>
  <c r="AZ218" i="10"/>
  <c r="AZ217" i="10"/>
  <c r="AX37" i="10"/>
  <c r="AX38" i="10"/>
  <c r="AY250" i="10"/>
  <c r="AY251" i="10" s="1"/>
  <c r="AY254" i="10" s="1"/>
  <c r="AY232" i="10" s="1"/>
  <c r="AZ247" i="10"/>
  <c r="AZ248" i="10"/>
  <c r="AZ187" i="10"/>
  <c r="AZ188" i="10"/>
  <c r="AW130" i="10"/>
  <c r="AW131" i="10" s="1"/>
  <c r="AW134" i="10" s="1"/>
  <c r="AW112" i="10" s="1"/>
  <c r="AX128" i="10"/>
  <c r="AX127" i="10"/>
  <c r="AZ310" i="10"/>
  <c r="AZ311" i="10" s="1"/>
  <c r="AZ314" i="10" s="1"/>
  <c r="AZ292" i="10" s="1"/>
  <c r="BA308" i="10"/>
  <c r="BA307" i="10"/>
  <c r="AX280" i="10"/>
  <c r="AX281" i="10" s="1"/>
  <c r="AX284" i="10" s="1"/>
  <c r="AX262" i="10" s="1"/>
  <c r="AY337" i="10"/>
  <c r="AY338" i="10"/>
  <c r="AY278" i="10"/>
  <c r="AY279" i="10" s="1"/>
  <c r="AV397" i="10"/>
  <c r="AV398" i="10"/>
  <c r="AU400" i="10"/>
  <c r="AU401" i="10" s="1"/>
  <c r="AU404" i="10" s="1"/>
  <c r="AU382" i="10" s="1"/>
  <c r="AU656" i="10" s="1"/>
  <c r="AV369" i="10"/>
  <c r="AV370" i="10" s="1"/>
  <c r="AV371" i="10" s="1"/>
  <c r="AV374" i="10" s="1"/>
  <c r="AV352" i="10" s="1"/>
  <c r="AV622" i="10" l="1"/>
  <c r="AM15" i="10"/>
  <c r="AM101" i="10"/>
  <c r="AN99" i="10"/>
  <c r="AW41" i="10"/>
  <c r="AW44" i="10" s="1"/>
  <c r="AW22" i="10" s="1"/>
  <c r="AY607" i="10"/>
  <c r="AY609" i="10" s="1"/>
  <c r="AZ608" i="10" s="1"/>
  <c r="AX610" i="10"/>
  <c r="AX611" i="10" s="1"/>
  <c r="AX614" i="10" s="1"/>
  <c r="AX592" i="10" s="1"/>
  <c r="AY488" i="10"/>
  <c r="AY487" i="10"/>
  <c r="AX547" i="10"/>
  <c r="AX548" i="10"/>
  <c r="BC429" i="10"/>
  <c r="BC430" i="10" s="1"/>
  <c r="BC431" i="10" s="1"/>
  <c r="BC434" i="10" s="1"/>
  <c r="BC412" i="10" s="1"/>
  <c r="AW639" i="10"/>
  <c r="AV464" i="10"/>
  <c r="BD69" i="10"/>
  <c r="BE68" i="10" s="1"/>
  <c r="AW519" i="10"/>
  <c r="BB157" i="10"/>
  <c r="BL577" i="10"/>
  <c r="BL578" i="10"/>
  <c r="BB158" i="10"/>
  <c r="AW459" i="10"/>
  <c r="AX39" i="10"/>
  <c r="AZ219" i="10"/>
  <c r="AZ220" i="10" s="1"/>
  <c r="AZ221" i="10" s="1"/>
  <c r="AZ224" i="10" s="1"/>
  <c r="AZ202" i="10" s="1"/>
  <c r="AZ189" i="10"/>
  <c r="BA188" i="10" s="1"/>
  <c r="AZ249" i="10"/>
  <c r="BA247" i="10" s="1"/>
  <c r="AY280" i="10"/>
  <c r="AY281" i="10" s="1"/>
  <c r="AY284" i="10" s="1"/>
  <c r="AY262" i="10" s="1"/>
  <c r="AZ278" i="10"/>
  <c r="AZ277" i="10"/>
  <c r="AX129" i="10"/>
  <c r="AX130" i="10" s="1"/>
  <c r="AX131" i="10" s="1"/>
  <c r="AX134" i="10" s="1"/>
  <c r="AX112" i="10" s="1"/>
  <c r="BA309" i="10"/>
  <c r="BA310" i="10" s="1"/>
  <c r="BA311" i="10" s="1"/>
  <c r="BA314" i="10" s="1"/>
  <c r="BA292" i="10" s="1"/>
  <c r="AY339" i="10"/>
  <c r="AY340" i="10" s="1"/>
  <c r="AY341" i="10" s="1"/>
  <c r="AY344" i="10" s="1"/>
  <c r="AY322" i="10" s="1"/>
  <c r="AV399" i="10"/>
  <c r="AW367" i="10"/>
  <c r="AW368" i="10"/>
  <c r="AO98" i="10" l="1"/>
  <c r="AO13" i="10" s="1"/>
  <c r="AN14" i="10"/>
  <c r="AO97" i="10"/>
  <c r="AN100" i="10"/>
  <c r="AM16" i="10"/>
  <c r="AM12" i="10" s="1"/>
  <c r="AM950" i="10" s="1"/>
  <c r="AM104" i="10"/>
  <c r="AX40" i="10"/>
  <c r="AZ607" i="10"/>
  <c r="AZ609" i="10" s="1"/>
  <c r="BA608" i="10" s="1"/>
  <c r="AY610" i="10"/>
  <c r="AY611" i="10" s="1"/>
  <c r="AY614" i="10" s="1"/>
  <c r="AY592" i="10" s="1"/>
  <c r="AY489" i="10"/>
  <c r="AY490" i="10" s="1"/>
  <c r="AY491" i="10" s="1"/>
  <c r="AY494" i="10" s="1"/>
  <c r="AY472" i="10" s="1"/>
  <c r="AX549" i="10"/>
  <c r="AX550" i="10" s="1"/>
  <c r="AX551" i="10" s="1"/>
  <c r="AX554" i="10" s="1"/>
  <c r="AX532" i="10" s="1"/>
  <c r="AX657" i="10" s="1"/>
  <c r="BD428" i="10"/>
  <c r="BD427" i="10"/>
  <c r="AW640" i="10"/>
  <c r="AW641" i="10" s="1"/>
  <c r="AW644" i="10" s="1"/>
  <c r="AX637" i="10"/>
  <c r="AX638" i="10"/>
  <c r="AV442" i="10"/>
  <c r="BD70" i="10"/>
  <c r="BD71" i="10" s="1"/>
  <c r="BD74" i="10" s="1"/>
  <c r="BD52" i="10" s="1"/>
  <c r="BE67" i="10"/>
  <c r="BE69" i="10" s="1"/>
  <c r="BE70" i="10" s="1"/>
  <c r="BE71" i="10" s="1"/>
  <c r="BE74" i="10" s="1"/>
  <c r="BE52" i="10" s="1"/>
  <c r="AY37" i="10"/>
  <c r="BB159" i="10"/>
  <c r="BB160" i="10" s="1"/>
  <c r="BB161" i="10" s="1"/>
  <c r="BB164" i="10" s="1"/>
  <c r="BB142" i="10" s="1"/>
  <c r="AX518" i="10"/>
  <c r="AX517" i="10"/>
  <c r="AW520" i="10"/>
  <c r="AW521" i="10" s="1"/>
  <c r="AW524" i="10" s="1"/>
  <c r="AW502" i="10" s="1"/>
  <c r="BL579" i="10"/>
  <c r="BL580" i="10" s="1"/>
  <c r="BL581" i="10" s="1"/>
  <c r="BL584" i="10" s="1"/>
  <c r="BL562" i="10" s="1"/>
  <c r="AY38" i="10"/>
  <c r="AW460" i="10"/>
  <c r="AW461" i="10" s="1"/>
  <c r="AX457" i="10"/>
  <c r="AX458" i="10"/>
  <c r="BA218" i="10"/>
  <c r="BA217" i="10"/>
  <c r="BA248" i="10"/>
  <c r="BA249" i="10" s="1"/>
  <c r="BA187" i="10"/>
  <c r="BA189" i="10" s="1"/>
  <c r="AZ250" i="10"/>
  <c r="AZ251" i="10" s="1"/>
  <c r="AZ254" i="10" s="1"/>
  <c r="AZ232" i="10" s="1"/>
  <c r="AZ190" i="10"/>
  <c r="AZ191" i="10" s="1"/>
  <c r="AZ194" i="10" s="1"/>
  <c r="AZ172" i="10" s="1"/>
  <c r="AZ279" i="10"/>
  <c r="AZ280" i="10" s="1"/>
  <c r="AZ281" i="10" s="1"/>
  <c r="AZ284" i="10" s="1"/>
  <c r="AZ262" i="10" s="1"/>
  <c r="BB308" i="10"/>
  <c r="AY127" i="10"/>
  <c r="AY128" i="10"/>
  <c r="AZ338" i="10"/>
  <c r="BB307" i="10"/>
  <c r="AZ337" i="10"/>
  <c r="AV400" i="10"/>
  <c r="AV401" i="10" s="1"/>
  <c r="AV404" i="10" s="1"/>
  <c r="AV382" i="10" s="1"/>
  <c r="AV656" i="10" s="1"/>
  <c r="AW398" i="10"/>
  <c r="AW397" i="10"/>
  <c r="AW369" i="10"/>
  <c r="AM952" i="10" l="1"/>
  <c r="AH34" i="26"/>
  <c r="AH35" i="26" s="1"/>
  <c r="AH36" i="26" s="1"/>
  <c r="AW622" i="10"/>
  <c r="AO99" i="10"/>
  <c r="AO100" i="10" s="1"/>
  <c r="AM18" i="10"/>
  <c r="AM82" i="10"/>
  <c r="AM654" i="10" s="1"/>
  <c r="AM659" i="10" s="1"/>
  <c r="AN101" i="10"/>
  <c r="AN15" i="10"/>
  <c r="AX41" i="10"/>
  <c r="AX44" i="10" s="1"/>
  <c r="AX22" i="10" s="1"/>
  <c r="BA607" i="10"/>
  <c r="BA609" i="10" s="1"/>
  <c r="AZ488" i="10"/>
  <c r="AZ487" i="10"/>
  <c r="AZ610" i="10"/>
  <c r="AZ611" i="10" s="1"/>
  <c r="AZ614" i="10" s="1"/>
  <c r="AZ592" i="10" s="1"/>
  <c r="AY547" i="10"/>
  <c r="AY548" i="10"/>
  <c r="BD429" i="10"/>
  <c r="BD430" i="10" s="1"/>
  <c r="BD431" i="10" s="1"/>
  <c r="BD434" i="10" s="1"/>
  <c r="BD412" i="10" s="1"/>
  <c r="AX639" i="10"/>
  <c r="BF68" i="10"/>
  <c r="AW464" i="10"/>
  <c r="BF67" i="10"/>
  <c r="AY39" i="10"/>
  <c r="BC157" i="10"/>
  <c r="BC158" i="10"/>
  <c r="AX519" i="10"/>
  <c r="BM577" i="10"/>
  <c r="BM578" i="10"/>
  <c r="BA219" i="10"/>
  <c r="BA220" i="10" s="1"/>
  <c r="BA221" i="10" s="1"/>
  <c r="BA224" i="10" s="1"/>
  <c r="BA202" i="10" s="1"/>
  <c r="AX459" i="10"/>
  <c r="BB247" i="10"/>
  <c r="BA250" i="10"/>
  <c r="BA251" i="10" s="1"/>
  <c r="BA254" i="10" s="1"/>
  <c r="BA232" i="10" s="1"/>
  <c r="BB248" i="10"/>
  <c r="BA277" i="10"/>
  <c r="BA278" i="10"/>
  <c r="BA190" i="10"/>
  <c r="BA191" i="10" s="1"/>
  <c r="BA194" i="10" s="1"/>
  <c r="BA172" i="10" s="1"/>
  <c r="BB188" i="10"/>
  <c r="BB187" i="10"/>
  <c r="BB309" i="10"/>
  <c r="BB310" i="10" s="1"/>
  <c r="BB311" i="10" s="1"/>
  <c r="BB314" i="10" s="1"/>
  <c r="BB292" i="10" s="1"/>
  <c r="AY129" i="10"/>
  <c r="AY130" i="10" s="1"/>
  <c r="AY131" i="10" s="1"/>
  <c r="AY134" i="10" s="1"/>
  <c r="AY112" i="10" s="1"/>
  <c r="AZ339" i="10"/>
  <c r="AZ340" i="10" s="1"/>
  <c r="AZ341" i="10" s="1"/>
  <c r="AZ344" i="10" s="1"/>
  <c r="AZ322" i="10" s="1"/>
  <c r="AW399" i="10"/>
  <c r="AW400" i="10" s="1"/>
  <c r="AW401" i="10" s="1"/>
  <c r="AW404" i="10" s="1"/>
  <c r="AW382" i="10" s="1"/>
  <c r="AW370" i="10"/>
  <c r="AW371" i="10" s="1"/>
  <c r="AW374" i="10" s="1"/>
  <c r="AW352" i="10" s="1"/>
  <c r="AX368" i="10"/>
  <c r="AX367" i="10"/>
  <c r="AO15" i="10" l="1"/>
  <c r="AO101" i="10"/>
  <c r="AN104" i="10"/>
  <c r="AN16" i="10"/>
  <c r="AN12" i="10" s="1"/>
  <c r="AN950" i="10" s="1"/>
  <c r="AO14" i="10"/>
  <c r="AP97" i="10"/>
  <c r="AP98" i="10"/>
  <c r="AP13" i="10" s="1"/>
  <c r="AY40" i="10"/>
  <c r="AZ489" i="10"/>
  <c r="AZ490" i="10" s="1"/>
  <c r="AZ491" i="10" s="1"/>
  <c r="AZ494" i="10" s="1"/>
  <c r="AZ472" i="10" s="1"/>
  <c r="BE428" i="10"/>
  <c r="AY549" i="10"/>
  <c r="AY550" i="10" s="1"/>
  <c r="AY551" i="10" s="1"/>
  <c r="AY554" i="10" s="1"/>
  <c r="AY532" i="10" s="1"/>
  <c r="AY657" i="10" s="1"/>
  <c r="BE427" i="10"/>
  <c r="BA610" i="10"/>
  <c r="BA611" i="10" s="1"/>
  <c r="BA614" i="10" s="1"/>
  <c r="BA592" i="10" s="1"/>
  <c r="BB607" i="10"/>
  <c r="BB608" i="10"/>
  <c r="BF69" i="10"/>
  <c r="BF70" i="10" s="1"/>
  <c r="BF71" i="10" s="1"/>
  <c r="BF74" i="10" s="1"/>
  <c r="BF52" i="10" s="1"/>
  <c r="AX640" i="10"/>
  <c r="AX641" i="10" s="1"/>
  <c r="AX644" i="10" s="1"/>
  <c r="AY637" i="10"/>
  <c r="AY638" i="10"/>
  <c r="AW442" i="10"/>
  <c r="AZ37" i="10"/>
  <c r="AZ38" i="10"/>
  <c r="BC159" i="10"/>
  <c r="BC160" i="10" s="1"/>
  <c r="BC161" i="10" s="1"/>
  <c r="BC164" i="10" s="1"/>
  <c r="BC142" i="10" s="1"/>
  <c r="BB217" i="10"/>
  <c r="BB218" i="10"/>
  <c r="AX520" i="10"/>
  <c r="AX521" i="10" s="1"/>
  <c r="AX524" i="10" s="1"/>
  <c r="AX502" i="10" s="1"/>
  <c r="AY518" i="10"/>
  <c r="AY517" i="10"/>
  <c r="BM579" i="10"/>
  <c r="BM580" i="10" s="1"/>
  <c r="BM581" i="10" s="1"/>
  <c r="BM584" i="10" s="1"/>
  <c r="BM562" i="10" s="1"/>
  <c r="AX460" i="10"/>
  <c r="AX461" i="10" s="1"/>
  <c r="AY457" i="10"/>
  <c r="AY458" i="10"/>
  <c r="BC307" i="10"/>
  <c r="BB249" i="10"/>
  <c r="BB250" i="10" s="1"/>
  <c r="BB251" i="10" s="1"/>
  <c r="BB254" i="10" s="1"/>
  <c r="BB232" i="10" s="1"/>
  <c r="BC308" i="10"/>
  <c r="BA338" i="10"/>
  <c r="BA279" i="10"/>
  <c r="BA280" i="10" s="1"/>
  <c r="BA281" i="10" s="1"/>
  <c r="BA284" i="10" s="1"/>
  <c r="BA262" i="10" s="1"/>
  <c r="BB189" i="10"/>
  <c r="BB190" i="10" s="1"/>
  <c r="BB191" i="10" s="1"/>
  <c r="BB194" i="10" s="1"/>
  <c r="BB172" i="10" s="1"/>
  <c r="AZ128" i="10"/>
  <c r="AZ127" i="10"/>
  <c r="BA337" i="10"/>
  <c r="AX398" i="10"/>
  <c r="AX397" i="10"/>
  <c r="AX369" i="10"/>
  <c r="AX370" i="10" s="1"/>
  <c r="AX371" i="10" s="1"/>
  <c r="AX374" i="10" s="1"/>
  <c r="AX352" i="10" s="1"/>
  <c r="AN952" i="10" l="1"/>
  <c r="AI34" i="26"/>
  <c r="AI35" i="26" s="1"/>
  <c r="AI36" i="26" s="1"/>
  <c r="AX622" i="10"/>
  <c r="AN82" i="10"/>
  <c r="AN654" i="10" s="1"/>
  <c r="AN659" i="10" s="1"/>
  <c r="AN18" i="10"/>
  <c r="AP99" i="10"/>
  <c r="AO104" i="10"/>
  <c r="AO16" i="10"/>
  <c r="AO12" i="10" s="1"/>
  <c r="AO950" i="10" s="1"/>
  <c r="AY41" i="10"/>
  <c r="AY44" i="10" s="1"/>
  <c r="AY22" i="10" s="1"/>
  <c r="BE429" i="10"/>
  <c r="BE430" i="10" s="1"/>
  <c r="BE431" i="10" s="1"/>
  <c r="BE434" i="10" s="1"/>
  <c r="BE412" i="10" s="1"/>
  <c r="BA488" i="10"/>
  <c r="BA487" i="10"/>
  <c r="AZ547" i="10"/>
  <c r="AZ548" i="10"/>
  <c r="BB609" i="10"/>
  <c r="BD157" i="10"/>
  <c r="BD158" i="10"/>
  <c r="BG67" i="10"/>
  <c r="BG68" i="10"/>
  <c r="AZ39" i="10"/>
  <c r="AY639" i="10"/>
  <c r="AX464" i="10"/>
  <c r="BB219" i="10"/>
  <c r="BC217" i="10" s="1"/>
  <c r="BC247" i="10"/>
  <c r="AY519" i="10"/>
  <c r="AY520" i="10" s="1"/>
  <c r="AY521" i="10" s="1"/>
  <c r="AY524" i="10" s="1"/>
  <c r="AY502" i="10" s="1"/>
  <c r="BN577" i="10"/>
  <c r="BN578" i="10"/>
  <c r="BC309" i="10"/>
  <c r="BD308" i="10" s="1"/>
  <c r="BC248" i="10"/>
  <c r="AY459" i="10"/>
  <c r="BB278" i="10"/>
  <c r="BA339" i="10"/>
  <c r="BA340" i="10" s="1"/>
  <c r="BA341" i="10" s="1"/>
  <c r="BA344" i="10" s="1"/>
  <c r="BA322" i="10" s="1"/>
  <c r="BB277" i="10"/>
  <c r="BC187" i="10"/>
  <c r="BC188" i="10"/>
  <c r="AZ129" i="10"/>
  <c r="AZ130" i="10" s="1"/>
  <c r="AZ131" i="10" s="1"/>
  <c r="AZ134" i="10" s="1"/>
  <c r="AZ112" i="10" s="1"/>
  <c r="AX399" i="10"/>
  <c r="AX400" i="10" s="1"/>
  <c r="AX401" i="10" s="1"/>
  <c r="AX404" i="10" s="1"/>
  <c r="AX382" i="10" s="1"/>
  <c r="AY367" i="10"/>
  <c r="AY368" i="10"/>
  <c r="AO952" i="10" l="1"/>
  <c r="AJ34" i="26"/>
  <c r="AJ35" i="26" s="1"/>
  <c r="AJ36" i="26" s="1"/>
  <c r="AO82" i="10"/>
  <c r="AO654" i="10" s="1"/>
  <c r="AO659" i="10" s="1"/>
  <c r="AO18" i="10"/>
  <c r="AQ97" i="10"/>
  <c r="AQ98" i="10"/>
  <c r="AQ13" i="10" s="1"/>
  <c r="AP14" i="10"/>
  <c r="AP100" i="10"/>
  <c r="AZ40" i="10"/>
  <c r="BF427" i="10"/>
  <c r="BF428" i="10"/>
  <c r="BD159" i="10"/>
  <c r="BD160" i="10" s="1"/>
  <c r="BD161" i="10" s="1"/>
  <c r="BD164" i="10" s="1"/>
  <c r="BD142" i="10" s="1"/>
  <c r="BB220" i="10"/>
  <c r="BB221" i="10" s="1"/>
  <c r="BB224" i="10" s="1"/>
  <c r="BB202" i="10" s="1"/>
  <c r="BA489" i="10"/>
  <c r="BA490" i="10" s="1"/>
  <c r="BA491" i="10" s="1"/>
  <c r="BA494" i="10" s="1"/>
  <c r="BA472" i="10" s="1"/>
  <c r="AZ549" i="10"/>
  <c r="AZ550" i="10" s="1"/>
  <c r="AZ551" i="10" s="1"/>
  <c r="AZ554" i="10" s="1"/>
  <c r="AZ532" i="10" s="1"/>
  <c r="AZ657" i="10" s="1"/>
  <c r="BB610" i="10"/>
  <c r="BB611" i="10" s="1"/>
  <c r="BB614" i="10" s="1"/>
  <c r="BB592" i="10" s="1"/>
  <c r="BC607" i="10"/>
  <c r="BC608" i="10"/>
  <c r="BC218" i="10"/>
  <c r="BC219" i="10" s="1"/>
  <c r="BD307" i="10"/>
  <c r="BD309" i="10" s="1"/>
  <c r="BE308" i="10" s="1"/>
  <c r="BG69" i="10"/>
  <c r="BG70" i="10" s="1"/>
  <c r="BG71" i="10" s="1"/>
  <c r="BG74" i="10" s="1"/>
  <c r="BG52" i="10" s="1"/>
  <c r="BA37" i="10"/>
  <c r="BA38" i="10"/>
  <c r="AY640" i="10"/>
  <c r="AY641" i="10" s="1"/>
  <c r="AY644" i="10" s="1"/>
  <c r="AZ638" i="10"/>
  <c r="AZ637" i="10"/>
  <c r="AX442" i="10"/>
  <c r="BC310" i="10"/>
  <c r="BC311" i="10" s="1"/>
  <c r="BC314" i="10" s="1"/>
  <c r="BC292" i="10" s="1"/>
  <c r="BC249" i="10"/>
  <c r="BD248" i="10" s="1"/>
  <c r="AZ518" i="10"/>
  <c r="AZ517" i="10"/>
  <c r="BB337" i="10"/>
  <c r="BN579" i="10"/>
  <c r="BN580" i="10" s="1"/>
  <c r="BN581" i="10" s="1"/>
  <c r="BN584" i="10" s="1"/>
  <c r="BN562" i="10" s="1"/>
  <c r="BB338" i="10"/>
  <c r="AY460" i="10"/>
  <c r="AY461" i="10" s="1"/>
  <c r="AZ457" i="10"/>
  <c r="AZ458" i="10"/>
  <c r="BB279" i="10"/>
  <c r="BB280" i="10" s="1"/>
  <c r="BB281" i="10" s="1"/>
  <c r="BB284" i="10" s="1"/>
  <c r="BB262" i="10" s="1"/>
  <c r="BC189" i="10"/>
  <c r="BC190" i="10" s="1"/>
  <c r="BC191" i="10" s="1"/>
  <c r="BC194" i="10" s="1"/>
  <c r="BC172" i="10" s="1"/>
  <c r="BA127" i="10"/>
  <c r="BA128" i="10"/>
  <c r="AY397" i="10"/>
  <c r="AY398" i="10"/>
  <c r="AY369" i="10"/>
  <c r="AY622" i="10" l="1"/>
  <c r="AQ99" i="10"/>
  <c r="AQ100" i="10" s="1"/>
  <c r="AP101" i="10"/>
  <c r="AP15" i="10"/>
  <c r="AZ41" i="10"/>
  <c r="AZ44" i="10" s="1"/>
  <c r="AZ22" i="10" s="1"/>
  <c r="BF429" i="10"/>
  <c r="BF430" i="10" s="1"/>
  <c r="BF431" i="10" s="1"/>
  <c r="BF434" i="10" s="1"/>
  <c r="BF412" i="10" s="1"/>
  <c r="BE158" i="10"/>
  <c r="BE157" i="10"/>
  <c r="BC609" i="10"/>
  <c r="BD608" i="10" s="1"/>
  <c r="BB488" i="10"/>
  <c r="BB487" i="10"/>
  <c r="BA547" i="10"/>
  <c r="BA548" i="10"/>
  <c r="BA39" i="10"/>
  <c r="BH68" i="10"/>
  <c r="BH67" i="10"/>
  <c r="BC250" i="10"/>
  <c r="BC251" i="10" s="1"/>
  <c r="BC254" i="10" s="1"/>
  <c r="BC232" i="10" s="1"/>
  <c r="AZ639" i="10"/>
  <c r="AZ640" i="10" s="1"/>
  <c r="AZ641" i="10" s="1"/>
  <c r="AZ644" i="10" s="1"/>
  <c r="AY464" i="10"/>
  <c r="BD247" i="10"/>
  <c r="BD249" i="10" s="1"/>
  <c r="BD250" i="10" s="1"/>
  <c r="BD251" i="10" s="1"/>
  <c r="BD254" i="10" s="1"/>
  <c r="BD232" i="10" s="1"/>
  <c r="BC277" i="10"/>
  <c r="BB339" i="10"/>
  <c r="BB340" i="10" s="1"/>
  <c r="BB341" i="10" s="1"/>
  <c r="BB344" i="10" s="1"/>
  <c r="BB322" i="10" s="1"/>
  <c r="AZ519" i="10"/>
  <c r="AZ520" i="10" s="1"/>
  <c r="AZ521" i="10" s="1"/>
  <c r="AZ524" i="10" s="1"/>
  <c r="AZ502" i="10" s="1"/>
  <c r="BO577" i="10"/>
  <c r="BO578" i="10"/>
  <c r="BC278" i="10"/>
  <c r="AZ459" i="10"/>
  <c r="BD310" i="10"/>
  <c r="BD311" i="10" s="1"/>
  <c r="BD314" i="10" s="1"/>
  <c r="BD292" i="10" s="1"/>
  <c r="BE307" i="10"/>
  <c r="BE309" i="10" s="1"/>
  <c r="BD188" i="10"/>
  <c r="BD187" i="10"/>
  <c r="BC220" i="10"/>
  <c r="BC221" i="10" s="1"/>
  <c r="BC224" i="10" s="1"/>
  <c r="BC202" i="10" s="1"/>
  <c r="BD217" i="10"/>
  <c r="BD218" i="10"/>
  <c r="BA129" i="10"/>
  <c r="AY399" i="10"/>
  <c r="AY370" i="10"/>
  <c r="AY371" i="10" s="1"/>
  <c r="AY374" i="10" s="1"/>
  <c r="AY352" i="10" s="1"/>
  <c r="AZ368" i="10"/>
  <c r="AZ367" i="10"/>
  <c r="AZ622" i="10" l="1"/>
  <c r="AP16" i="10"/>
  <c r="AP12" i="10" s="1"/>
  <c r="AP950" i="10" s="1"/>
  <c r="AP104" i="10"/>
  <c r="AQ101" i="10"/>
  <c r="AQ15" i="10"/>
  <c r="AQ14" i="10"/>
  <c r="AR98" i="10"/>
  <c r="AR97" i="10"/>
  <c r="BA40" i="10"/>
  <c r="BG428" i="10"/>
  <c r="BG427" i="10"/>
  <c r="BE159" i="10"/>
  <c r="BF157" i="10" s="1"/>
  <c r="BB38" i="10"/>
  <c r="BC610" i="10"/>
  <c r="BC611" i="10" s="1"/>
  <c r="BC614" i="10" s="1"/>
  <c r="BC592" i="10" s="1"/>
  <c r="BD607" i="10"/>
  <c r="BD609" i="10" s="1"/>
  <c r="BB489" i="10"/>
  <c r="BB490" i="10" s="1"/>
  <c r="BB491" i="10" s="1"/>
  <c r="BB494" i="10" s="1"/>
  <c r="BB472" i="10" s="1"/>
  <c r="BA549" i="10"/>
  <c r="BA550" i="10" s="1"/>
  <c r="BA551" i="10" s="1"/>
  <c r="BA554" i="10" s="1"/>
  <c r="BA532" i="10" s="1"/>
  <c r="BA657" i="10" s="1"/>
  <c r="BB37" i="10"/>
  <c r="BH69" i="10"/>
  <c r="BH70" i="10" s="1"/>
  <c r="BH71" i="10" s="1"/>
  <c r="BH74" i="10" s="1"/>
  <c r="BH52" i="10" s="1"/>
  <c r="BE248" i="10"/>
  <c r="BE247" i="10"/>
  <c r="BA638" i="10"/>
  <c r="BC279" i="10"/>
  <c r="BC280" i="10" s="1"/>
  <c r="BC281" i="10" s="1"/>
  <c r="BC284" i="10" s="1"/>
  <c r="BC262" i="10" s="1"/>
  <c r="BA637" i="10"/>
  <c r="AY442" i="10"/>
  <c r="BA518" i="10"/>
  <c r="BC338" i="10"/>
  <c r="BC337" i="10"/>
  <c r="BA517" i="10"/>
  <c r="BO579" i="10"/>
  <c r="BO580" i="10" s="1"/>
  <c r="BO581" i="10" s="1"/>
  <c r="BO584" i="10" s="1"/>
  <c r="BO562" i="10" s="1"/>
  <c r="AZ460" i="10"/>
  <c r="AZ461" i="10" s="1"/>
  <c r="BA457" i="10"/>
  <c r="BA458" i="10"/>
  <c r="BD189" i="10"/>
  <c r="BE187" i="10" s="1"/>
  <c r="BF307" i="10"/>
  <c r="BF308" i="10"/>
  <c r="BE310" i="10"/>
  <c r="BE311" i="10" s="1"/>
  <c r="BE314" i="10" s="1"/>
  <c r="BE292" i="10" s="1"/>
  <c r="BD219" i="10"/>
  <c r="BA130" i="10"/>
  <c r="BA131" i="10" s="1"/>
  <c r="BA134" i="10" s="1"/>
  <c r="BA112" i="10" s="1"/>
  <c r="BB128" i="10"/>
  <c r="BB127" i="10"/>
  <c r="AY400" i="10"/>
  <c r="AY401" i="10" s="1"/>
  <c r="AY404" i="10" s="1"/>
  <c r="AY382" i="10" s="1"/>
  <c r="AZ397" i="10"/>
  <c r="AZ398" i="10"/>
  <c r="AZ369" i="10"/>
  <c r="AY656" i="10" l="1"/>
  <c r="AP952" i="10"/>
  <c r="AK34" i="26"/>
  <c r="AK35" i="26" s="1"/>
  <c r="AK36" i="26" s="1"/>
  <c r="AR99" i="10"/>
  <c r="AR100" i="10" s="1"/>
  <c r="AR13" i="10"/>
  <c r="AP18" i="10"/>
  <c r="AP82" i="10"/>
  <c r="AP654" i="10" s="1"/>
  <c r="AP659" i="10" s="1"/>
  <c r="AQ16" i="10"/>
  <c r="AQ12" i="10" s="1"/>
  <c r="AQ950" i="10" s="1"/>
  <c r="AQ104" i="10"/>
  <c r="BA41" i="10"/>
  <c r="BA44" i="10" s="1"/>
  <c r="BA22" i="10" s="1"/>
  <c r="BI68" i="10"/>
  <c r="BI67" i="10"/>
  <c r="BB39" i="10"/>
  <c r="BC37" i="10" s="1"/>
  <c r="BF158" i="10"/>
  <c r="BF159" i="10" s="1"/>
  <c r="BF160" i="10" s="1"/>
  <c r="BF161" i="10" s="1"/>
  <c r="BF164" i="10" s="1"/>
  <c r="BF142" i="10" s="1"/>
  <c r="BE160" i="10"/>
  <c r="BE161" i="10" s="1"/>
  <c r="BE164" i="10" s="1"/>
  <c r="BE142" i="10" s="1"/>
  <c r="BG429" i="10"/>
  <c r="BH428" i="10" s="1"/>
  <c r="BC488" i="10"/>
  <c r="BC487" i="10"/>
  <c r="BB547" i="10"/>
  <c r="BB548" i="10"/>
  <c r="BD610" i="10"/>
  <c r="BD611" i="10" s="1"/>
  <c r="BD614" i="10" s="1"/>
  <c r="BD592" i="10" s="1"/>
  <c r="BE607" i="10"/>
  <c r="BE608" i="10"/>
  <c r="BE249" i="10"/>
  <c r="BE250" i="10" s="1"/>
  <c r="BE251" i="10" s="1"/>
  <c r="BE254" i="10" s="1"/>
  <c r="BE232" i="10" s="1"/>
  <c r="BD278" i="10"/>
  <c r="BD277" i="10"/>
  <c r="BA639" i="10"/>
  <c r="BB637" i="10" s="1"/>
  <c r="AZ464" i="10"/>
  <c r="BC339" i="10"/>
  <c r="BC340" i="10" s="1"/>
  <c r="BC341" i="10" s="1"/>
  <c r="BC344" i="10" s="1"/>
  <c r="BC322" i="10" s="1"/>
  <c r="BA519" i="10"/>
  <c r="BB517" i="10" s="1"/>
  <c r="BD190" i="10"/>
  <c r="BD191" i="10" s="1"/>
  <c r="BD194" i="10" s="1"/>
  <c r="BD172" i="10" s="1"/>
  <c r="BE188" i="10"/>
  <c r="BE189" i="10" s="1"/>
  <c r="BA459" i="10"/>
  <c r="BD220" i="10"/>
  <c r="BD221" i="10" s="1"/>
  <c r="BD224" i="10" s="1"/>
  <c r="BD202" i="10" s="1"/>
  <c r="BE218" i="10"/>
  <c r="BE217" i="10"/>
  <c r="BB40" i="10"/>
  <c r="BF309" i="10"/>
  <c r="BB129" i="10"/>
  <c r="BB130" i="10" s="1"/>
  <c r="BB131" i="10" s="1"/>
  <c r="BB134" i="10" s="1"/>
  <c r="BB112" i="10" s="1"/>
  <c r="AZ399" i="10"/>
  <c r="AZ370" i="10"/>
  <c r="AZ371" i="10" s="1"/>
  <c r="AZ374" i="10" s="1"/>
  <c r="AZ352" i="10" s="1"/>
  <c r="BA367" i="10"/>
  <c r="BA368" i="10"/>
  <c r="AQ952" i="10" l="1"/>
  <c r="AL34" i="26"/>
  <c r="AL35" i="26" s="1"/>
  <c r="AL36" i="26" s="1"/>
  <c r="BC38" i="10"/>
  <c r="BC39" i="10" s="1"/>
  <c r="AR101" i="10"/>
  <c r="AR15" i="10"/>
  <c r="AQ18" i="10"/>
  <c r="AQ82" i="10"/>
  <c r="AQ654" i="10" s="1"/>
  <c r="AQ659" i="10" s="1"/>
  <c r="AR14" i="10"/>
  <c r="AS97" i="10"/>
  <c r="AS98" i="10"/>
  <c r="BI69" i="10"/>
  <c r="BI70" i="10" s="1"/>
  <c r="BI71" i="10" s="1"/>
  <c r="BI74" i="10" s="1"/>
  <c r="BI52" i="10" s="1"/>
  <c r="BB41" i="10"/>
  <c r="BB44" i="10" s="1"/>
  <c r="BG157" i="10"/>
  <c r="BG158" i="10"/>
  <c r="BG430" i="10"/>
  <c r="BG431" i="10" s="1"/>
  <c r="BG434" i="10" s="1"/>
  <c r="BG412" i="10" s="1"/>
  <c r="BH427" i="10"/>
  <c r="BH429" i="10" s="1"/>
  <c r="BI428" i="10" s="1"/>
  <c r="BF247" i="10"/>
  <c r="BF248" i="10"/>
  <c r="BC489" i="10"/>
  <c r="BC490" i="10" s="1"/>
  <c r="BC491" i="10" s="1"/>
  <c r="BC494" i="10" s="1"/>
  <c r="BC472" i="10" s="1"/>
  <c r="BB549" i="10"/>
  <c r="BB550" i="10" s="1"/>
  <c r="BB551" i="10" s="1"/>
  <c r="BB554" i="10" s="1"/>
  <c r="BB532" i="10" s="1"/>
  <c r="BB657" i="10" s="1"/>
  <c r="BE609" i="10"/>
  <c r="BD279" i="10"/>
  <c r="BE278" i="10" s="1"/>
  <c r="BD337" i="10"/>
  <c r="BB638" i="10"/>
  <c r="BB639" i="10" s="1"/>
  <c r="BA640" i="10"/>
  <c r="BA641" i="10" s="1"/>
  <c r="BA644" i="10" s="1"/>
  <c r="AZ442" i="10"/>
  <c r="BA520" i="10"/>
  <c r="BA521" i="10" s="1"/>
  <c r="BA524" i="10" s="1"/>
  <c r="BA502" i="10" s="1"/>
  <c r="BD338" i="10"/>
  <c r="BB518" i="10"/>
  <c r="BB519" i="10" s="1"/>
  <c r="BA460" i="10"/>
  <c r="BA461" i="10" s="1"/>
  <c r="BB457" i="10"/>
  <c r="BB458" i="10"/>
  <c r="BF310" i="10"/>
  <c r="BF311" i="10" s="1"/>
  <c r="BF314" i="10" s="1"/>
  <c r="BF292" i="10" s="1"/>
  <c r="BG307" i="10"/>
  <c r="BG308" i="10"/>
  <c r="BE190" i="10"/>
  <c r="BE191" i="10" s="1"/>
  <c r="BE194" i="10" s="1"/>
  <c r="BE172" i="10" s="1"/>
  <c r="BF188" i="10"/>
  <c r="BF187" i="10"/>
  <c r="BE219" i="10"/>
  <c r="BE220" i="10" s="1"/>
  <c r="BE221" i="10" s="1"/>
  <c r="BE224" i="10" s="1"/>
  <c r="BE202" i="10" s="1"/>
  <c r="BC128" i="10"/>
  <c r="BC127" i="10"/>
  <c r="AZ400" i="10"/>
  <c r="AZ401" i="10" s="1"/>
  <c r="AZ404" i="10" s="1"/>
  <c r="AZ382" i="10" s="1"/>
  <c r="AZ656" i="10" s="1"/>
  <c r="BA397" i="10"/>
  <c r="BA398" i="10"/>
  <c r="BA369" i="10"/>
  <c r="BA622" i="10" l="1"/>
  <c r="BJ68" i="10"/>
  <c r="BJ67" i="10"/>
  <c r="AS13" i="10"/>
  <c r="AS99" i="10"/>
  <c r="AS100" i="10" s="1"/>
  <c r="AR16" i="10"/>
  <c r="AR12" i="10" s="1"/>
  <c r="AR950" i="10" s="1"/>
  <c r="AR104" i="10"/>
  <c r="AR656" i="10" s="1"/>
  <c r="BI427" i="10"/>
  <c r="BG159" i="10"/>
  <c r="BG160" i="10" s="1"/>
  <c r="BG161" i="10" s="1"/>
  <c r="BG164" i="10" s="1"/>
  <c r="BG142" i="10" s="1"/>
  <c r="BH430" i="10"/>
  <c r="BH431" i="10" s="1"/>
  <c r="BH434" i="10" s="1"/>
  <c r="BH412" i="10" s="1"/>
  <c r="BF249" i="10"/>
  <c r="BF250" i="10" s="1"/>
  <c r="BF251" i="10" s="1"/>
  <c r="BF254" i="10" s="1"/>
  <c r="BF232" i="10" s="1"/>
  <c r="BD488" i="10"/>
  <c r="BD487" i="10"/>
  <c r="BC547" i="10"/>
  <c r="BC548" i="10"/>
  <c r="BE610" i="10"/>
  <c r="BE611" i="10" s="1"/>
  <c r="BE614" i="10" s="1"/>
  <c r="BE592" i="10" s="1"/>
  <c r="BF607" i="10"/>
  <c r="BF608" i="10"/>
  <c r="BE277" i="10"/>
  <c r="BE279" i="10" s="1"/>
  <c r="BE280" i="10" s="1"/>
  <c r="BE281" i="10" s="1"/>
  <c r="BE284" i="10" s="1"/>
  <c r="BE262" i="10" s="1"/>
  <c r="BI429" i="10"/>
  <c r="BD280" i="10"/>
  <c r="BD281" i="10" s="1"/>
  <c r="BD284" i="10" s="1"/>
  <c r="BD262" i="10" s="1"/>
  <c r="BD339" i="10"/>
  <c r="BD340" i="10" s="1"/>
  <c r="BD341" i="10" s="1"/>
  <c r="BD344" i="10" s="1"/>
  <c r="BD322" i="10" s="1"/>
  <c r="BB22" i="10"/>
  <c r="BB640" i="10"/>
  <c r="BB641" i="10" s="1"/>
  <c r="BB644" i="10" s="1"/>
  <c r="BC638" i="10"/>
  <c r="BC637" i="10"/>
  <c r="BA464" i="10"/>
  <c r="BB520" i="10"/>
  <c r="BB521" i="10" s="1"/>
  <c r="BB524" i="10" s="1"/>
  <c r="BB502" i="10" s="1"/>
  <c r="BC518" i="10"/>
  <c r="BC517" i="10"/>
  <c r="BB459" i="10"/>
  <c r="BF189" i="10"/>
  <c r="BF190" i="10" s="1"/>
  <c r="BF191" i="10" s="1"/>
  <c r="BF194" i="10" s="1"/>
  <c r="BF172" i="10" s="1"/>
  <c r="BF217" i="10"/>
  <c r="BF218" i="10"/>
  <c r="BC40" i="10"/>
  <c r="BD38" i="10"/>
  <c r="BD37" i="10"/>
  <c r="BG309" i="10"/>
  <c r="BG310" i="10" s="1"/>
  <c r="BG311" i="10" s="1"/>
  <c r="BG314" i="10" s="1"/>
  <c r="BG292" i="10" s="1"/>
  <c r="BC129" i="10"/>
  <c r="BC130" i="10" s="1"/>
  <c r="BC131" i="10" s="1"/>
  <c r="BC134" i="10" s="1"/>
  <c r="BC112" i="10" s="1"/>
  <c r="BA399" i="10"/>
  <c r="BA370" i="10"/>
  <c r="BA371" i="10" s="1"/>
  <c r="BA374" i="10" s="1"/>
  <c r="BA352" i="10" s="1"/>
  <c r="BB367" i="10"/>
  <c r="BB368" i="10"/>
  <c r="AR952" i="10" l="1"/>
  <c r="AM34" i="26"/>
  <c r="AM35" i="26" s="1"/>
  <c r="AM36" i="26" s="1"/>
  <c r="BB622" i="10"/>
  <c r="BJ69" i="10"/>
  <c r="BJ70" i="10" s="1"/>
  <c r="BJ71" i="10" s="1"/>
  <c r="BJ74" i="10" s="1"/>
  <c r="BJ52" i="10" s="1"/>
  <c r="AS14" i="10"/>
  <c r="AT97" i="10"/>
  <c r="AT98" i="10"/>
  <c r="AS101" i="10"/>
  <c r="AS15" i="10"/>
  <c r="AR82" i="10"/>
  <c r="AR654" i="10" s="1"/>
  <c r="AR659" i="10" s="1"/>
  <c r="AR18" i="10"/>
  <c r="BH157" i="10"/>
  <c r="BH158" i="10"/>
  <c r="BC41" i="10"/>
  <c r="BC44" i="10" s="1"/>
  <c r="BG248" i="10"/>
  <c r="BG247" i="10"/>
  <c r="BF278" i="10"/>
  <c r="BF277" i="10"/>
  <c r="BD489" i="10"/>
  <c r="BD490" i="10" s="1"/>
  <c r="BD491" i="10" s="1"/>
  <c r="BD494" i="10" s="1"/>
  <c r="BD472" i="10" s="1"/>
  <c r="BF609" i="10"/>
  <c r="BG607" i="10" s="1"/>
  <c r="BC549" i="10"/>
  <c r="BC550" i="10" s="1"/>
  <c r="BC551" i="10" s="1"/>
  <c r="BC554" i="10" s="1"/>
  <c r="BC532" i="10" s="1"/>
  <c r="BC657" i="10" s="1"/>
  <c r="BE338" i="10"/>
  <c r="BE337" i="10"/>
  <c r="BI430" i="10"/>
  <c r="BI431" i="10" s="1"/>
  <c r="BI434" i="10" s="1"/>
  <c r="BI412" i="10" s="1"/>
  <c r="BJ427" i="10"/>
  <c r="BJ428" i="10"/>
  <c r="BC639" i="10"/>
  <c r="BA442" i="10"/>
  <c r="BC519" i="10"/>
  <c r="J562" i="10"/>
  <c r="BB460" i="10"/>
  <c r="BB461" i="10" s="1"/>
  <c r="BC457" i="10"/>
  <c r="BC458" i="10"/>
  <c r="BH308" i="10"/>
  <c r="BH307" i="10"/>
  <c r="BF219" i="10"/>
  <c r="BF220" i="10" s="1"/>
  <c r="BF221" i="10" s="1"/>
  <c r="BF224" i="10" s="1"/>
  <c r="BF202" i="10" s="1"/>
  <c r="BD39" i="10"/>
  <c r="BG187" i="10"/>
  <c r="BG188" i="10"/>
  <c r="BD127" i="10"/>
  <c r="BD128" i="10"/>
  <c r="BA400" i="10"/>
  <c r="BA401" i="10" s="1"/>
  <c r="BA404" i="10" s="1"/>
  <c r="BA382" i="10" s="1"/>
  <c r="BB397" i="10"/>
  <c r="BB398" i="10"/>
  <c r="BB369" i="10"/>
  <c r="BB370" i="10" s="1"/>
  <c r="BB371" i="10" s="1"/>
  <c r="BB374" i="10" s="1"/>
  <c r="BB352" i="10" s="1"/>
  <c r="BA656" i="10" l="1"/>
  <c r="BK67" i="10"/>
  <c r="BK68" i="10"/>
  <c r="AS16" i="10"/>
  <c r="AS12" i="10" s="1"/>
  <c r="AS950" i="10" s="1"/>
  <c r="AS104" i="10"/>
  <c r="AT13" i="10"/>
  <c r="AT99" i="10"/>
  <c r="AT100" i="10" s="1"/>
  <c r="BH159" i="10"/>
  <c r="BI157" i="10" s="1"/>
  <c r="BG249" i="10"/>
  <c r="BG250" i="10" s="1"/>
  <c r="BG251" i="10" s="1"/>
  <c r="BG254" i="10" s="1"/>
  <c r="BG232" i="10" s="1"/>
  <c r="BF610" i="10"/>
  <c r="BF611" i="10" s="1"/>
  <c r="BF614" i="10" s="1"/>
  <c r="BF592" i="10" s="1"/>
  <c r="BF279" i="10"/>
  <c r="BF280" i="10" s="1"/>
  <c r="BF281" i="10" s="1"/>
  <c r="BF284" i="10" s="1"/>
  <c r="BF262" i="10" s="1"/>
  <c r="BE339" i="10"/>
  <c r="BF338" i="10" s="1"/>
  <c r="BG608" i="10"/>
  <c r="BG609" i="10" s="1"/>
  <c r="BE488" i="10"/>
  <c r="BE487" i="10"/>
  <c r="BD547" i="10"/>
  <c r="BD548" i="10"/>
  <c r="BJ429" i="10"/>
  <c r="BC22" i="10"/>
  <c r="BC640" i="10"/>
  <c r="BC641" i="10" s="1"/>
  <c r="BC644" i="10" s="1"/>
  <c r="BD637" i="10"/>
  <c r="BD638" i="10"/>
  <c r="BB464" i="10"/>
  <c r="BC520" i="10"/>
  <c r="BC521" i="10" s="1"/>
  <c r="BC524" i="10" s="1"/>
  <c r="BC502" i="10" s="1"/>
  <c r="BD518" i="10"/>
  <c r="BD517" i="10"/>
  <c r="BC459" i="10"/>
  <c r="BH309" i="10"/>
  <c r="BI308" i="10" s="1"/>
  <c r="BG189" i="10"/>
  <c r="BD40" i="10"/>
  <c r="BE37" i="10"/>
  <c r="BE38" i="10"/>
  <c r="BG217" i="10"/>
  <c r="BG218" i="10"/>
  <c r="BD129" i="10"/>
  <c r="BE128" i="10" s="1"/>
  <c r="BB399" i="10"/>
  <c r="BC367" i="10"/>
  <c r="BC368" i="10"/>
  <c r="AS952" i="10" l="1"/>
  <c r="AN34" i="26"/>
  <c r="AN35" i="26" s="1"/>
  <c r="AN36" i="26" s="1"/>
  <c r="BC622" i="10"/>
  <c r="BK69" i="10"/>
  <c r="BL68" i="10" s="1"/>
  <c r="BH248" i="10"/>
  <c r="BH160" i="10"/>
  <c r="BH161" i="10" s="1"/>
  <c r="BH164" i="10" s="1"/>
  <c r="BH142" i="10" s="1"/>
  <c r="BI158" i="10"/>
  <c r="BI159" i="10" s="1"/>
  <c r="BI160" i="10" s="1"/>
  <c r="BI161" i="10" s="1"/>
  <c r="BI164" i="10" s="1"/>
  <c r="BI142" i="10" s="1"/>
  <c r="AT101" i="10"/>
  <c r="AT15" i="10"/>
  <c r="AS18" i="10"/>
  <c r="AS82" i="10"/>
  <c r="AS654" i="10" s="1"/>
  <c r="AS659" i="10" s="1"/>
  <c r="AU98" i="10"/>
  <c r="AT14" i="10"/>
  <c r="AU97" i="10"/>
  <c r="BF337" i="10"/>
  <c r="BF339" i="10" s="1"/>
  <c r="BE340" i="10"/>
  <c r="BE341" i="10" s="1"/>
  <c r="BE344" i="10" s="1"/>
  <c r="BE322" i="10" s="1"/>
  <c r="BH247" i="10"/>
  <c r="BH249" i="10" s="1"/>
  <c r="BI247" i="10" s="1"/>
  <c r="BD41" i="10"/>
  <c r="BD44" i="10" s="1"/>
  <c r="BG278" i="10"/>
  <c r="BG277" i="10"/>
  <c r="BG610" i="10"/>
  <c r="BG611" i="10" s="1"/>
  <c r="BG614" i="10" s="1"/>
  <c r="BG592" i="10" s="1"/>
  <c r="BH607" i="10"/>
  <c r="BH608" i="10"/>
  <c r="BE489" i="10"/>
  <c r="BE490" i="10" s="1"/>
  <c r="BE491" i="10" s="1"/>
  <c r="BE494" i="10" s="1"/>
  <c r="BE472" i="10" s="1"/>
  <c r="BD549" i="10"/>
  <c r="BD550" i="10" s="1"/>
  <c r="BD551" i="10" s="1"/>
  <c r="BD554" i="10" s="1"/>
  <c r="BD532" i="10" s="1"/>
  <c r="BD657" i="10" s="1"/>
  <c r="BJ430" i="10"/>
  <c r="BJ431" i="10" s="1"/>
  <c r="BJ434" i="10" s="1"/>
  <c r="BJ412" i="10" s="1"/>
  <c r="BK427" i="10"/>
  <c r="BK428" i="10"/>
  <c r="BD639" i="10"/>
  <c r="BB442" i="10"/>
  <c r="BD519" i="10"/>
  <c r="BH310" i="10"/>
  <c r="BH311" i="10" s="1"/>
  <c r="BH314" i="10" s="1"/>
  <c r="BH292" i="10" s="1"/>
  <c r="BC460" i="10"/>
  <c r="BC461" i="10" s="1"/>
  <c r="BD457" i="10"/>
  <c r="BD458" i="10"/>
  <c r="BD130" i="10"/>
  <c r="BD131" i="10" s="1"/>
  <c r="BD134" i="10" s="1"/>
  <c r="BD112" i="10" s="1"/>
  <c r="BI307" i="10"/>
  <c r="BI309" i="10" s="1"/>
  <c r="BI310" i="10" s="1"/>
  <c r="BI311" i="10" s="1"/>
  <c r="BI314" i="10" s="1"/>
  <c r="BI292" i="10" s="1"/>
  <c r="BG219" i="10"/>
  <c r="BH217" i="10" s="1"/>
  <c r="BG190" i="10"/>
  <c r="BG191" i="10" s="1"/>
  <c r="BG194" i="10" s="1"/>
  <c r="BG172" i="10" s="1"/>
  <c r="BH187" i="10"/>
  <c r="BH188" i="10"/>
  <c r="BE39" i="10"/>
  <c r="BE127" i="10"/>
  <c r="BE129" i="10" s="1"/>
  <c r="BB400" i="10"/>
  <c r="BB401" i="10" s="1"/>
  <c r="BB404" i="10" s="1"/>
  <c r="BB382" i="10" s="1"/>
  <c r="BB656" i="10" s="1"/>
  <c r="BC397" i="10"/>
  <c r="BC398" i="10"/>
  <c r="BC369" i="10"/>
  <c r="BC370" i="10" s="1"/>
  <c r="BC371" i="10" s="1"/>
  <c r="BC374" i="10" s="1"/>
  <c r="BC352" i="10" s="1"/>
  <c r="BK70" i="10" l="1"/>
  <c r="BK71" i="10" s="1"/>
  <c r="BK74" i="10" s="1"/>
  <c r="BK52" i="10" s="1"/>
  <c r="BL67" i="10"/>
  <c r="BL69" i="10" s="1"/>
  <c r="AU99" i="10"/>
  <c r="AU100" i="10" s="1"/>
  <c r="AU13" i="10"/>
  <c r="AT16" i="10"/>
  <c r="AT12" i="10" s="1"/>
  <c r="AT950" i="10" s="1"/>
  <c r="AT104" i="10"/>
  <c r="BJ157" i="10"/>
  <c r="BJ158" i="10"/>
  <c r="BE40" i="10"/>
  <c r="BG279" i="10"/>
  <c r="BG280" i="10" s="1"/>
  <c r="BG281" i="10" s="1"/>
  <c r="BG284" i="10" s="1"/>
  <c r="BG262" i="10" s="1"/>
  <c r="BH609" i="10"/>
  <c r="BH610" i="10" s="1"/>
  <c r="BH611" i="10" s="1"/>
  <c r="BH614" i="10" s="1"/>
  <c r="BH592" i="10" s="1"/>
  <c r="BF488" i="10"/>
  <c r="BF487" i="10"/>
  <c r="BE547" i="10"/>
  <c r="BE548" i="10"/>
  <c r="BK429" i="10"/>
  <c r="BD22" i="10"/>
  <c r="BD640" i="10"/>
  <c r="BD641" i="10" s="1"/>
  <c r="BD644" i="10" s="1"/>
  <c r="BE637" i="10"/>
  <c r="BE638" i="10"/>
  <c r="BC464" i="10"/>
  <c r="BD520" i="10"/>
  <c r="BD521" i="10" s="1"/>
  <c r="BD524" i="10" s="1"/>
  <c r="BD502" i="10" s="1"/>
  <c r="BE517" i="10"/>
  <c r="BE518" i="10"/>
  <c r="BD459" i="10"/>
  <c r="BH250" i="10"/>
  <c r="BH251" i="10" s="1"/>
  <c r="BH254" i="10" s="1"/>
  <c r="BH232" i="10" s="1"/>
  <c r="BG220" i="10"/>
  <c r="BG221" i="10" s="1"/>
  <c r="BG224" i="10" s="1"/>
  <c r="BG202" i="10" s="1"/>
  <c r="BH218" i="10"/>
  <c r="BH219" i="10" s="1"/>
  <c r="BH220" i="10" s="1"/>
  <c r="BH221" i="10" s="1"/>
  <c r="BH224" i="10" s="1"/>
  <c r="BH202" i="10" s="1"/>
  <c r="BI248" i="10"/>
  <c r="BI249" i="10" s="1"/>
  <c r="BH189" i="10"/>
  <c r="BH190" i="10" s="1"/>
  <c r="BH191" i="10" s="1"/>
  <c r="BH194" i="10" s="1"/>
  <c r="BH172" i="10" s="1"/>
  <c r="BJ307" i="10"/>
  <c r="BJ308" i="10"/>
  <c r="BF37" i="10"/>
  <c r="BF38" i="10"/>
  <c r="BE130" i="10"/>
  <c r="BE131" i="10" s="1"/>
  <c r="BE134" i="10" s="1"/>
  <c r="BE112" i="10" s="1"/>
  <c r="BF127" i="10"/>
  <c r="BF128" i="10"/>
  <c r="BF340" i="10"/>
  <c r="BF341" i="10" s="1"/>
  <c r="BF344" i="10" s="1"/>
  <c r="BF322" i="10" s="1"/>
  <c r="BG337" i="10"/>
  <c r="BG338" i="10"/>
  <c r="BC399" i="10"/>
  <c r="BC400" i="10" s="1"/>
  <c r="BC401" i="10" s="1"/>
  <c r="BC404" i="10" s="1"/>
  <c r="BC382" i="10" s="1"/>
  <c r="BD368" i="10"/>
  <c r="BD367" i="10"/>
  <c r="AT952" i="10" l="1"/>
  <c r="AO34" i="26"/>
  <c r="AO35" i="26" s="1"/>
  <c r="AO36" i="26" s="1"/>
  <c r="BD622" i="10"/>
  <c r="BL70" i="10"/>
  <c r="BL71" i="10" s="1"/>
  <c r="BL74" i="10" s="1"/>
  <c r="BL52" i="10" s="1"/>
  <c r="BM68" i="10"/>
  <c r="BM67" i="10"/>
  <c r="BJ159" i="10"/>
  <c r="BJ160" i="10" s="1"/>
  <c r="BJ161" i="10" s="1"/>
  <c r="BJ164" i="10" s="1"/>
  <c r="BJ142" i="10" s="1"/>
  <c r="AT82" i="10"/>
  <c r="AT654" i="10" s="1"/>
  <c r="AT659" i="10" s="1"/>
  <c r="AT18" i="10"/>
  <c r="AU101" i="10"/>
  <c r="AU15" i="10"/>
  <c r="AV97" i="10"/>
  <c r="AV98" i="10"/>
  <c r="AU14" i="10"/>
  <c r="BH277" i="10"/>
  <c r="BH278" i="10"/>
  <c r="BE41" i="10"/>
  <c r="BE44" i="10" s="1"/>
  <c r="BE22" i="10" s="1"/>
  <c r="BI608" i="10"/>
  <c r="BI607" i="10"/>
  <c r="BF489" i="10"/>
  <c r="BF490" i="10" s="1"/>
  <c r="BF491" i="10" s="1"/>
  <c r="BF494" i="10" s="1"/>
  <c r="BF472" i="10" s="1"/>
  <c r="BE549" i="10"/>
  <c r="BE550" i="10" s="1"/>
  <c r="BE551" i="10" s="1"/>
  <c r="BE554" i="10" s="1"/>
  <c r="BE532" i="10" s="1"/>
  <c r="BE657" i="10" s="1"/>
  <c r="BK430" i="10"/>
  <c r="BK431" i="10" s="1"/>
  <c r="BK434" i="10" s="1"/>
  <c r="BK412" i="10" s="1"/>
  <c r="BL428" i="10"/>
  <c r="BL427" i="10"/>
  <c r="BE639" i="10"/>
  <c r="BC442" i="10"/>
  <c r="BC656" i="10" s="1"/>
  <c r="BE519" i="10"/>
  <c r="BI188" i="10"/>
  <c r="BD460" i="10"/>
  <c r="BD461" i="10" s="1"/>
  <c r="BE457" i="10"/>
  <c r="BE458" i="10"/>
  <c r="BI187" i="10"/>
  <c r="BI217" i="10"/>
  <c r="BI218" i="10"/>
  <c r="BJ309" i="10"/>
  <c r="BJ310" i="10" s="1"/>
  <c r="BJ311" i="10" s="1"/>
  <c r="BJ314" i="10" s="1"/>
  <c r="BJ292" i="10" s="1"/>
  <c r="BI250" i="10"/>
  <c r="BI251" i="10" s="1"/>
  <c r="BI254" i="10" s="1"/>
  <c r="BI232" i="10" s="1"/>
  <c r="BJ247" i="10"/>
  <c r="BJ248" i="10"/>
  <c r="BF39" i="10"/>
  <c r="BF129" i="10"/>
  <c r="BF130" i="10" s="1"/>
  <c r="BF131" i="10" s="1"/>
  <c r="BF134" i="10" s="1"/>
  <c r="BF112" i="10" s="1"/>
  <c r="BG339" i="10"/>
  <c r="BD397" i="10"/>
  <c r="BD398" i="10"/>
  <c r="BD369" i="10"/>
  <c r="BD370" i="10" s="1"/>
  <c r="BD371" i="10" s="1"/>
  <c r="BD374" i="10" s="1"/>
  <c r="BD352" i="10" s="1"/>
  <c r="BM69" i="10" l="1"/>
  <c r="BM70" i="10" s="1"/>
  <c r="BM71" i="10" s="1"/>
  <c r="BM74" i="10" s="1"/>
  <c r="BM52" i="10" s="1"/>
  <c r="BK158" i="10"/>
  <c r="BK157" i="10"/>
  <c r="BH279" i="10"/>
  <c r="BH280" i="10" s="1"/>
  <c r="BH281" i="10" s="1"/>
  <c r="BH284" i="10" s="1"/>
  <c r="BH262" i="10" s="1"/>
  <c r="AU16" i="10"/>
  <c r="AU12" i="10" s="1"/>
  <c r="AU950" i="10" s="1"/>
  <c r="AU104" i="10"/>
  <c r="AV13" i="10"/>
  <c r="AV99" i="10"/>
  <c r="AV100" i="10" s="1"/>
  <c r="BF40" i="10"/>
  <c r="BI609" i="10"/>
  <c r="BJ608" i="10" s="1"/>
  <c r="BG488" i="10"/>
  <c r="BG487" i="10"/>
  <c r="BF547" i="10"/>
  <c r="BF548" i="10"/>
  <c r="BL429" i="10"/>
  <c r="BL430" i="10" s="1"/>
  <c r="BL431" i="10" s="1"/>
  <c r="BL434" i="10" s="1"/>
  <c r="BL412" i="10" s="1"/>
  <c r="BE640" i="10"/>
  <c r="BE641" i="10" s="1"/>
  <c r="BE644" i="10" s="1"/>
  <c r="BF637" i="10"/>
  <c r="BF638" i="10"/>
  <c r="BD464" i="10"/>
  <c r="BI189" i="10"/>
  <c r="BJ188" i="10" s="1"/>
  <c r="BE520" i="10"/>
  <c r="BE521" i="10" s="1"/>
  <c r="BE524" i="10" s="1"/>
  <c r="BE502" i="10" s="1"/>
  <c r="BF517" i="10"/>
  <c r="BF518" i="10"/>
  <c r="BE459" i="10"/>
  <c r="BG340" i="10"/>
  <c r="BG341" i="10" s="1"/>
  <c r="BG344" i="10" s="1"/>
  <c r="BG322" i="10" s="1"/>
  <c r="BH337" i="10"/>
  <c r="BH338" i="10"/>
  <c r="BK307" i="10"/>
  <c r="BK308" i="10"/>
  <c r="BG38" i="10"/>
  <c r="BG37" i="10"/>
  <c r="BJ249" i="10"/>
  <c r="BI219" i="10"/>
  <c r="BI220" i="10" s="1"/>
  <c r="BI221" i="10" s="1"/>
  <c r="BI224" i="10" s="1"/>
  <c r="BI202" i="10" s="1"/>
  <c r="BG127" i="10"/>
  <c r="BG128" i="10"/>
  <c r="BD399" i="10"/>
  <c r="BE367" i="10"/>
  <c r="BE368" i="10"/>
  <c r="BN67" i="10" l="1"/>
  <c r="BI278" i="10"/>
  <c r="BN68" i="10"/>
  <c r="AU952" i="10"/>
  <c r="AP34" i="26"/>
  <c r="AP35" i="26" s="1"/>
  <c r="AP36" i="26" s="1"/>
  <c r="BK159" i="10"/>
  <c r="BK160" i="10" s="1"/>
  <c r="BK161" i="10" s="1"/>
  <c r="BK164" i="10" s="1"/>
  <c r="BK142" i="10" s="1"/>
  <c r="BE622" i="10"/>
  <c r="BI277" i="10"/>
  <c r="AV101" i="10"/>
  <c r="AV15" i="10"/>
  <c r="AU18" i="10"/>
  <c r="AU82" i="10"/>
  <c r="AU654" i="10" s="1"/>
  <c r="AU659" i="10" s="1"/>
  <c r="AV14" i="10"/>
  <c r="AW98" i="10"/>
  <c r="AW97" i="10"/>
  <c r="BF41" i="10"/>
  <c r="BF44" i="10" s="1"/>
  <c r="BF22" i="10" s="1"/>
  <c r="BJ607" i="10"/>
  <c r="BJ609" i="10" s="1"/>
  <c r="BK608" i="10" s="1"/>
  <c r="BI610" i="10"/>
  <c r="BI611" i="10" s="1"/>
  <c r="BI614" i="10" s="1"/>
  <c r="BI592" i="10" s="1"/>
  <c r="BM428" i="10"/>
  <c r="BG489" i="10"/>
  <c r="BG490" i="10" s="1"/>
  <c r="BG491" i="10" s="1"/>
  <c r="BG494" i="10" s="1"/>
  <c r="BG472" i="10" s="1"/>
  <c r="BF549" i="10"/>
  <c r="BF550" i="10" s="1"/>
  <c r="BF551" i="10" s="1"/>
  <c r="BF554" i="10" s="1"/>
  <c r="BF532" i="10" s="1"/>
  <c r="BF657" i="10" s="1"/>
  <c r="BM427" i="10"/>
  <c r="BJ187" i="10"/>
  <c r="BJ189" i="10" s="1"/>
  <c r="BJ190" i="10" s="1"/>
  <c r="BJ191" i="10" s="1"/>
  <c r="BJ194" i="10" s="1"/>
  <c r="BJ172" i="10" s="1"/>
  <c r="BF639" i="10"/>
  <c r="BD442" i="10"/>
  <c r="BI190" i="10"/>
  <c r="BI191" i="10" s="1"/>
  <c r="BI194" i="10" s="1"/>
  <c r="BI172" i="10" s="1"/>
  <c r="BL158" i="10"/>
  <c r="BL157" i="10"/>
  <c r="BN69" i="10"/>
  <c r="BO67" i="10" s="1"/>
  <c r="BF519" i="10"/>
  <c r="BE460" i="10"/>
  <c r="BE461" i="10" s="1"/>
  <c r="BF457" i="10"/>
  <c r="BF458" i="10"/>
  <c r="BG39" i="10"/>
  <c r="BH339" i="10"/>
  <c r="BJ250" i="10"/>
  <c r="BJ251" i="10" s="1"/>
  <c r="BJ254" i="10" s="1"/>
  <c r="BJ232" i="10" s="1"/>
  <c r="BK247" i="10"/>
  <c r="BK248" i="10"/>
  <c r="BK309" i="10"/>
  <c r="BJ217" i="10"/>
  <c r="BJ218" i="10"/>
  <c r="BG129" i="10"/>
  <c r="BD400" i="10"/>
  <c r="BD401" i="10" s="1"/>
  <c r="BD404" i="10" s="1"/>
  <c r="BD382" i="10" s="1"/>
  <c r="BE397" i="10"/>
  <c r="BE398" i="10"/>
  <c r="BE369" i="10"/>
  <c r="BI279" i="10" l="1"/>
  <c r="BJ277" i="10" s="1"/>
  <c r="BD656" i="10"/>
  <c r="AW99" i="10"/>
  <c r="AW100" i="10" s="1"/>
  <c r="AW13" i="10"/>
  <c r="AV16" i="10"/>
  <c r="AV12" i="10" s="1"/>
  <c r="AV950" i="10" s="1"/>
  <c r="AV104" i="10"/>
  <c r="BG40" i="10"/>
  <c r="BJ610" i="10"/>
  <c r="BJ611" i="10" s="1"/>
  <c r="BJ614" i="10" s="1"/>
  <c r="BJ592" i="10" s="1"/>
  <c r="BK607" i="10"/>
  <c r="BK609" i="10" s="1"/>
  <c r="BK610" i="10" s="1"/>
  <c r="BK611" i="10" s="1"/>
  <c r="BK614" i="10" s="1"/>
  <c r="BK592" i="10" s="1"/>
  <c r="BM429" i="10"/>
  <c r="BN427" i="10" s="1"/>
  <c r="BH488" i="10"/>
  <c r="BH487" i="10"/>
  <c r="BG548" i="10"/>
  <c r="BG547" i="10"/>
  <c r="BF640" i="10"/>
  <c r="BF641" i="10" s="1"/>
  <c r="BF644" i="10" s="1"/>
  <c r="BG638" i="10"/>
  <c r="BG637" i="10"/>
  <c r="BN70" i="10"/>
  <c r="BN71" i="10" s="1"/>
  <c r="BN74" i="10" s="1"/>
  <c r="BN52" i="10" s="1"/>
  <c r="BE464" i="10"/>
  <c r="BO68" i="10"/>
  <c r="BO69" i="10" s="1"/>
  <c r="BL159" i="10"/>
  <c r="BL160" i="10" s="1"/>
  <c r="BL161" i="10" s="1"/>
  <c r="BL164" i="10" s="1"/>
  <c r="BL142" i="10" s="1"/>
  <c r="BF520" i="10"/>
  <c r="BF521" i="10" s="1"/>
  <c r="BF524" i="10" s="1"/>
  <c r="BF502" i="10" s="1"/>
  <c r="BG518" i="10"/>
  <c r="BG517" i="10"/>
  <c r="BJ278" i="10"/>
  <c r="BJ279" i="10" s="1"/>
  <c r="BK278" i="10" s="1"/>
  <c r="BI280" i="10"/>
  <c r="BI281" i="10" s="1"/>
  <c r="BI284" i="10" s="1"/>
  <c r="BI262" i="10" s="1"/>
  <c r="BF459" i="10"/>
  <c r="BH37" i="10"/>
  <c r="BH38" i="10"/>
  <c r="BJ219" i="10"/>
  <c r="BK218" i="10" s="1"/>
  <c r="BK188" i="10"/>
  <c r="BK187" i="10"/>
  <c r="BK249" i="10"/>
  <c r="BL308" i="10"/>
  <c r="BL307" i="10"/>
  <c r="BK310" i="10"/>
  <c r="BK311" i="10" s="1"/>
  <c r="BK314" i="10" s="1"/>
  <c r="BK292" i="10" s="1"/>
  <c r="BH340" i="10"/>
  <c r="BH341" i="10" s="1"/>
  <c r="BH344" i="10" s="1"/>
  <c r="BH322" i="10" s="1"/>
  <c r="BI337" i="10"/>
  <c r="BI338" i="10"/>
  <c r="BG130" i="10"/>
  <c r="BG131" i="10" s="1"/>
  <c r="BG134" i="10" s="1"/>
  <c r="BG112" i="10" s="1"/>
  <c r="BH127" i="10"/>
  <c r="BH128" i="10"/>
  <c r="BE399" i="10"/>
  <c r="BE370" i="10"/>
  <c r="BE371" i="10" s="1"/>
  <c r="BE374" i="10" s="1"/>
  <c r="BE352" i="10" s="1"/>
  <c r="BF367" i="10"/>
  <c r="BF368" i="10"/>
  <c r="AV952" i="10" l="1"/>
  <c r="AQ34" i="26"/>
  <c r="AQ35" i="26" s="1"/>
  <c r="AQ36" i="26" s="1"/>
  <c r="BF622" i="10"/>
  <c r="AV18" i="10"/>
  <c r="AV82" i="10"/>
  <c r="AV654" i="10" s="1"/>
  <c r="AV659" i="10" s="1"/>
  <c r="AW101" i="10"/>
  <c r="AW15" i="10"/>
  <c r="AW14" i="10"/>
  <c r="AX98" i="10"/>
  <c r="AX97" i="10"/>
  <c r="BG41" i="10"/>
  <c r="BG44" i="10" s="1"/>
  <c r="BG22" i="10" s="1"/>
  <c r="BM430" i="10"/>
  <c r="BM431" i="10" s="1"/>
  <c r="BM434" i="10" s="1"/>
  <c r="BM412" i="10" s="1"/>
  <c r="BN428" i="10"/>
  <c r="BN429" i="10" s="1"/>
  <c r="BL608" i="10"/>
  <c r="BL607" i="10"/>
  <c r="BH489" i="10"/>
  <c r="BH490" i="10" s="1"/>
  <c r="BH491" i="10" s="1"/>
  <c r="BH494" i="10" s="1"/>
  <c r="BH472" i="10" s="1"/>
  <c r="BG549" i="10"/>
  <c r="BG550" i="10" s="1"/>
  <c r="BG551" i="10" s="1"/>
  <c r="BG554" i="10" s="1"/>
  <c r="BG532" i="10" s="1"/>
  <c r="BG657" i="10" s="1"/>
  <c r="BM157" i="10"/>
  <c r="BM158" i="10"/>
  <c r="BG639" i="10"/>
  <c r="BG640" i="10" s="1"/>
  <c r="BG641" i="10" s="1"/>
  <c r="BG644" i="10" s="1"/>
  <c r="BE442" i="10"/>
  <c r="BG519" i="10"/>
  <c r="BG520" i="10" s="1"/>
  <c r="BG521" i="10" s="1"/>
  <c r="BG524" i="10" s="1"/>
  <c r="BG502" i="10" s="1"/>
  <c r="BJ220" i="10"/>
  <c r="BJ221" i="10" s="1"/>
  <c r="BJ224" i="10" s="1"/>
  <c r="BJ202" i="10" s="1"/>
  <c r="BK277" i="10"/>
  <c r="BK279" i="10" s="1"/>
  <c r="BK280" i="10" s="1"/>
  <c r="BK281" i="10" s="1"/>
  <c r="BK284" i="10" s="1"/>
  <c r="BK262" i="10" s="1"/>
  <c r="BF460" i="10"/>
  <c r="BF461" i="10" s="1"/>
  <c r="BG457" i="10"/>
  <c r="BG458" i="10"/>
  <c r="BO70" i="10"/>
  <c r="BO71" i="10" s="1"/>
  <c r="BO74" i="10" s="1"/>
  <c r="BO52" i="10" s="1"/>
  <c r="BJ280" i="10"/>
  <c r="BJ281" i="10" s="1"/>
  <c r="BJ284" i="10" s="1"/>
  <c r="BJ262" i="10" s="1"/>
  <c r="BK217" i="10"/>
  <c r="BK219" i="10" s="1"/>
  <c r="BH39" i="10"/>
  <c r="BI339" i="10"/>
  <c r="BI340" i="10" s="1"/>
  <c r="BI341" i="10" s="1"/>
  <c r="BI344" i="10" s="1"/>
  <c r="BI322" i="10" s="1"/>
  <c r="BL309" i="10"/>
  <c r="BL310" i="10" s="1"/>
  <c r="BL311" i="10" s="1"/>
  <c r="BL314" i="10" s="1"/>
  <c r="BL292" i="10" s="1"/>
  <c r="BK250" i="10"/>
  <c r="BK251" i="10" s="1"/>
  <c r="BK254" i="10" s="1"/>
  <c r="BK232" i="10" s="1"/>
  <c r="BL247" i="10"/>
  <c r="BL248" i="10"/>
  <c r="BK189" i="10"/>
  <c r="BK190" i="10" s="1"/>
  <c r="BK191" i="10" s="1"/>
  <c r="BK194" i="10" s="1"/>
  <c r="BK172" i="10" s="1"/>
  <c r="BH129" i="10"/>
  <c r="BE400" i="10"/>
  <c r="BE401" i="10" s="1"/>
  <c r="BE404" i="10" s="1"/>
  <c r="BE382" i="10" s="1"/>
  <c r="BF397" i="10"/>
  <c r="BF398" i="10"/>
  <c r="BF369" i="10"/>
  <c r="BF370" i="10" s="1"/>
  <c r="BF371" i="10" s="1"/>
  <c r="BF374" i="10" s="1"/>
  <c r="BF352" i="10" s="1"/>
  <c r="BE656" i="10" l="1"/>
  <c r="BG622" i="10"/>
  <c r="AX99" i="10"/>
  <c r="AX100" i="10" s="1"/>
  <c r="AW16" i="10"/>
  <c r="AW12" i="10" s="1"/>
  <c r="AW950" i="10" s="1"/>
  <c r="AW104" i="10"/>
  <c r="AW656" i="10" s="1"/>
  <c r="AX13" i="10"/>
  <c r="BH40" i="10"/>
  <c r="BL609" i="10"/>
  <c r="BM607" i="10" s="1"/>
  <c r="BI488" i="10"/>
  <c r="BI487" i="10"/>
  <c r="BH547" i="10"/>
  <c r="BH548" i="10"/>
  <c r="BN430" i="10"/>
  <c r="BN431" i="10" s="1"/>
  <c r="BN434" i="10" s="1"/>
  <c r="BN412" i="10" s="1"/>
  <c r="BO427" i="10"/>
  <c r="BO428" i="10"/>
  <c r="BM159" i="10"/>
  <c r="BM160" i="10" s="1"/>
  <c r="BM161" i="10" s="1"/>
  <c r="BM164" i="10" s="1"/>
  <c r="BM142" i="10" s="1"/>
  <c r="BH637" i="10"/>
  <c r="BH638" i="10"/>
  <c r="BF464" i="10"/>
  <c r="BI37" i="10"/>
  <c r="BI38" i="10"/>
  <c r="BL278" i="10"/>
  <c r="BL277" i="10"/>
  <c r="BH517" i="10"/>
  <c r="BH518" i="10"/>
  <c r="BG459" i="10"/>
  <c r="BL249" i="10"/>
  <c r="BL250" i="10" s="1"/>
  <c r="BL251" i="10" s="1"/>
  <c r="BL254" i="10" s="1"/>
  <c r="BL232" i="10" s="1"/>
  <c r="BL187" i="10"/>
  <c r="BL188" i="10"/>
  <c r="BM308" i="10"/>
  <c r="BM307" i="10"/>
  <c r="BJ337" i="10"/>
  <c r="BJ338" i="10"/>
  <c r="BK220" i="10"/>
  <c r="BK221" i="10" s="1"/>
  <c r="BK224" i="10" s="1"/>
  <c r="BK202" i="10" s="1"/>
  <c r="BL218" i="10"/>
  <c r="BL217" i="10"/>
  <c r="BH130" i="10"/>
  <c r="BH131" i="10" s="1"/>
  <c r="BH134" i="10" s="1"/>
  <c r="BH112" i="10" s="1"/>
  <c r="BI127" i="10"/>
  <c r="BI128" i="10"/>
  <c r="BF399" i="10"/>
  <c r="BF400" i="10" s="1"/>
  <c r="BF401" i="10" s="1"/>
  <c r="BF404" i="10" s="1"/>
  <c r="BF382" i="10" s="1"/>
  <c r="BG367" i="10"/>
  <c r="BG368" i="10"/>
  <c r="AW952" i="10" l="1"/>
  <c r="AR34" i="26"/>
  <c r="AR35" i="26" s="1"/>
  <c r="AR36" i="26" s="1"/>
  <c r="AX101" i="10"/>
  <c r="AX15" i="10"/>
  <c r="AY98" i="10"/>
  <c r="AX14" i="10"/>
  <c r="AY97" i="10"/>
  <c r="AW18" i="10"/>
  <c r="AW82" i="10"/>
  <c r="AW654" i="10" s="1"/>
  <c r="AW659" i="10" s="1"/>
  <c r="BH41" i="10"/>
  <c r="BH44" i="10" s="1"/>
  <c r="BH22" i="10" s="1"/>
  <c r="BL610" i="10"/>
  <c r="BL611" i="10" s="1"/>
  <c r="BL614" i="10" s="1"/>
  <c r="BL592" i="10" s="1"/>
  <c r="BM608" i="10"/>
  <c r="BM609" i="10" s="1"/>
  <c r="BN608" i="10" s="1"/>
  <c r="BI489" i="10"/>
  <c r="BI490" i="10" s="1"/>
  <c r="BI491" i="10" s="1"/>
  <c r="BI494" i="10" s="1"/>
  <c r="BI472" i="10" s="1"/>
  <c r="BH549" i="10"/>
  <c r="BN157" i="10"/>
  <c r="BN158" i="10"/>
  <c r="BO429" i="10"/>
  <c r="BO430" i="10" s="1"/>
  <c r="BO431" i="10" s="1"/>
  <c r="BO434" i="10" s="1"/>
  <c r="BO412" i="10" s="1"/>
  <c r="J412" i="10" s="1"/>
  <c r="BH639" i="10"/>
  <c r="BI637" i="10" s="1"/>
  <c r="BF442" i="10"/>
  <c r="BF656" i="10" s="1"/>
  <c r="BI39" i="10"/>
  <c r="BL279" i="10"/>
  <c r="BM277" i="10" s="1"/>
  <c r="BH519" i="10"/>
  <c r="BH520" i="10" s="1"/>
  <c r="BH521" i="10" s="1"/>
  <c r="BH524" i="10" s="1"/>
  <c r="BH502" i="10" s="1"/>
  <c r="BG460" i="10"/>
  <c r="BG461" i="10" s="1"/>
  <c r="BH457" i="10"/>
  <c r="BH458" i="10"/>
  <c r="BM248" i="10"/>
  <c r="BM247" i="10"/>
  <c r="BL219" i="10"/>
  <c r="BL220" i="10" s="1"/>
  <c r="BL221" i="10" s="1"/>
  <c r="BL224" i="10" s="1"/>
  <c r="BL202" i="10" s="1"/>
  <c r="BM309" i="10"/>
  <c r="BL189" i="10"/>
  <c r="BL190" i="10" s="1"/>
  <c r="BL191" i="10" s="1"/>
  <c r="BL194" i="10" s="1"/>
  <c r="BL172" i="10" s="1"/>
  <c r="BJ339" i="10"/>
  <c r="BJ340" i="10" s="1"/>
  <c r="BJ341" i="10" s="1"/>
  <c r="BJ344" i="10" s="1"/>
  <c r="BJ322" i="10" s="1"/>
  <c r="BI129" i="10"/>
  <c r="BG397" i="10"/>
  <c r="BG398" i="10"/>
  <c r="BG369" i="10"/>
  <c r="BG370" i="10" s="1"/>
  <c r="BG371" i="10" s="1"/>
  <c r="BG374" i="10" s="1"/>
  <c r="BG352" i="10" s="1"/>
  <c r="AY13" i="10" l="1"/>
  <c r="AY99" i="10"/>
  <c r="AY100" i="10" s="1"/>
  <c r="AX16" i="10"/>
  <c r="AX12" i="10" s="1"/>
  <c r="AX950" i="10" s="1"/>
  <c r="AX104" i="10"/>
  <c r="AX656" i="10" s="1"/>
  <c r="BI40" i="10"/>
  <c r="BM610" i="10"/>
  <c r="BM611" i="10" s="1"/>
  <c r="BM614" i="10" s="1"/>
  <c r="BM592" i="10" s="1"/>
  <c r="BN607" i="10"/>
  <c r="BN609" i="10" s="1"/>
  <c r="BN159" i="10"/>
  <c r="BN160" i="10" s="1"/>
  <c r="BN161" i="10" s="1"/>
  <c r="BN164" i="10" s="1"/>
  <c r="BN142" i="10" s="1"/>
  <c r="BJ488" i="10"/>
  <c r="BJ487" i="10"/>
  <c r="BI547" i="10"/>
  <c r="BI548" i="10"/>
  <c r="BH550" i="10"/>
  <c r="BH551" i="10" s="1"/>
  <c r="BH554" i="10" s="1"/>
  <c r="BH532" i="10" s="1"/>
  <c r="BH657" i="10" s="1"/>
  <c r="BH640" i="10"/>
  <c r="BH641" i="10" s="1"/>
  <c r="BH644" i="10" s="1"/>
  <c r="BI638" i="10"/>
  <c r="BI639" i="10" s="1"/>
  <c r="BG464" i="10"/>
  <c r="BJ37" i="10"/>
  <c r="BJ38" i="10"/>
  <c r="BL280" i="10"/>
  <c r="BL281" i="10" s="1"/>
  <c r="BL284" i="10" s="1"/>
  <c r="BL262" i="10" s="1"/>
  <c r="BM278" i="10"/>
  <c r="BM279" i="10" s="1"/>
  <c r="BM280" i="10" s="1"/>
  <c r="BM281" i="10" s="1"/>
  <c r="BM284" i="10" s="1"/>
  <c r="BM262" i="10" s="1"/>
  <c r="BI518" i="10"/>
  <c r="BI517" i="10"/>
  <c r="BH459" i="10"/>
  <c r="J52" i="10"/>
  <c r="BM249" i="10"/>
  <c r="BM218" i="10"/>
  <c r="BM217" i="10"/>
  <c r="BM187" i="10"/>
  <c r="BM188" i="10"/>
  <c r="BM310" i="10"/>
  <c r="BM311" i="10" s="1"/>
  <c r="BM314" i="10" s="1"/>
  <c r="BM292" i="10" s="1"/>
  <c r="BN308" i="10"/>
  <c r="BN307" i="10"/>
  <c r="BK338" i="10"/>
  <c r="BK337" i="10"/>
  <c r="BI130" i="10"/>
  <c r="BI131" i="10" s="1"/>
  <c r="BI134" i="10" s="1"/>
  <c r="BI112" i="10" s="1"/>
  <c r="BJ128" i="10"/>
  <c r="BJ127" i="10"/>
  <c r="BG399" i="10"/>
  <c r="BH367" i="10"/>
  <c r="BH368" i="10"/>
  <c r="AX952" i="10" l="1"/>
  <c r="AS34" i="26"/>
  <c r="AS35" i="26" s="1"/>
  <c r="AS36" i="26" s="1"/>
  <c r="BH622" i="10"/>
  <c r="AX18" i="10"/>
  <c r="AX82" i="10"/>
  <c r="AX654" i="10" s="1"/>
  <c r="AX659" i="10" s="1"/>
  <c r="AY101" i="10"/>
  <c r="AY15" i="10"/>
  <c r="AY14" i="10"/>
  <c r="AZ97" i="10"/>
  <c r="AZ98" i="10"/>
  <c r="BI41" i="10"/>
  <c r="BI44" i="10" s="1"/>
  <c r="BI22" i="10" s="1"/>
  <c r="BO157" i="10"/>
  <c r="BO158" i="10"/>
  <c r="BO608" i="10"/>
  <c r="BN610" i="10"/>
  <c r="BN611" i="10" s="1"/>
  <c r="BN614" i="10" s="1"/>
  <c r="BN592" i="10" s="1"/>
  <c r="BO607" i="10"/>
  <c r="BJ489" i="10"/>
  <c r="BJ490" i="10" s="1"/>
  <c r="BJ491" i="10" s="1"/>
  <c r="BJ494" i="10" s="1"/>
  <c r="BJ472" i="10" s="1"/>
  <c r="BI549" i="10"/>
  <c r="BI640" i="10"/>
  <c r="BI641" i="10" s="1"/>
  <c r="BI644" i="10" s="1"/>
  <c r="BJ638" i="10"/>
  <c r="BJ637" i="10"/>
  <c r="BJ39" i="10"/>
  <c r="BG442" i="10"/>
  <c r="BI519" i="10"/>
  <c r="BI520" i="10" s="1"/>
  <c r="BI521" i="10" s="1"/>
  <c r="BI524" i="10" s="1"/>
  <c r="BI502" i="10" s="1"/>
  <c r="BH460" i="10"/>
  <c r="BH461" i="10" s="1"/>
  <c r="BI457" i="10"/>
  <c r="BI458" i="10"/>
  <c r="BN278" i="10"/>
  <c r="BN277" i="10"/>
  <c r="BN247" i="10"/>
  <c r="BN248" i="10"/>
  <c r="BM250" i="10"/>
  <c r="BM251" i="10" s="1"/>
  <c r="BM254" i="10" s="1"/>
  <c r="BM232" i="10" s="1"/>
  <c r="BM219" i="10"/>
  <c r="BM220" i="10" s="1"/>
  <c r="BM221" i="10" s="1"/>
  <c r="BM224" i="10" s="1"/>
  <c r="BM202" i="10" s="1"/>
  <c r="BJ129" i="10"/>
  <c r="BK128" i="10" s="1"/>
  <c r="BK339" i="10"/>
  <c r="BK340" i="10" s="1"/>
  <c r="BK341" i="10" s="1"/>
  <c r="BK344" i="10" s="1"/>
  <c r="BK322" i="10" s="1"/>
  <c r="BM189" i="10"/>
  <c r="BN309" i="10"/>
  <c r="BN310" i="10" s="1"/>
  <c r="BN311" i="10" s="1"/>
  <c r="BN314" i="10" s="1"/>
  <c r="BN292" i="10" s="1"/>
  <c r="BG400" i="10"/>
  <c r="BG401" i="10" s="1"/>
  <c r="BG404" i="10" s="1"/>
  <c r="BG382" i="10" s="1"/>
  <c r="BH397" i="10"/>
  <c r="BH398" i="10"/>
  <c r="BH369" i="10"/>
  <c r="BH370" i="10" s="1"/>
  <c r="BH371" i="10" s="1"/>
  <c r="BH374" i="10" s="1"/>
  <c r="BH352" i="10" s="1"/>
  <c r="BG656" i="10" l="1"/>
  <c r="BI622" i="10"/>
  <c r="AZ13" i="10"/>
  <c r="AY16" i="10"/>
  <c r="AY12" i="10" s="1"/>
  <c r="AY950" i="10" s="1"/>
  <c r="AY104" i="10"/>
  <c r="AZ99" i="10"/>
  <c r="AZ100" i="10" s="1"/>
  <c r="BO159" i="10"/>
  <c r="BO160" i="10" s="1"/>
  <c r="BO161" i="10" s="1"/>
  <c r="BO164" i="10" s="1"/>
  <c r="BO142" i="10" s="1"/>
  <c r="BJ40" i="10"/>
  <c r="BO609" i="10"/>
  <c r="BO610" i="10" s="1"/>
  <c r="BO611" i="10" s="1"/>
  <c r="BO614" i="10" s="1"/>
  <c r="BO592" i="10" s="1"/>
  <c r="J592" i="10" s="1"/>
  <c r="BK488" i="10"/>
  <c r="BK487" i="10"/>
  <c r="BI550" i="10"/>
  <c r="BI551" i="10" s="1"/>
  <c r="BI554" i="10" s="1"/>
  <c r="BI532" i="10" s="1"/>
  <c r="BI657" i="10" s="1"/>
  <c r="BJ548" i="10"/>
  <c r="BJ547" i="10"/>
  <c r="BK38" i="10"/>
  <c r="BK37" i="10"/>
  <c r="BJ639" i="10"/>
  <c r="BH464" i="10"/>
  <c r="BJ518" i="10"/>
  <c r="BJ517" i="10"/>
  <c r="BN217" i="10"/>
  <c r="BI459" i="10"/>
  <c r="BN279" i="10"/>
  <c r="BN280" i="10" s="1"/>
  <c r="BN281" i="10" s="1"/>
  <c r="BN284" i="10" s="1"/>
  <c r="BN262" i="10" s="1"/>
  <c r="BN249" i="10"/>
  <c r="BN218" i="10"/>
  <c r="BN219" i="10" s="1"/>
  <c r="BK127" i="10"/>
  <c r="BK129" i="10" s="1"/>
  <c r="BK130" i="10" s="1"/>
  <c r="BK131" i="10" s="1"/>
  <c r="BK134" i="10" s="1"/>
  <c r="BK112" i="10" s="1"/>
  <c r="BJ130" i="10"/>
  <c r="BJ131" i="10" s="1"/>
  <c r="BJ134" i="10" s="1"/>
  <c r="BJ112" i="10" s="1"/>
  <c r="BO307" i="10"/>
  <c r="BO308" i="10"/>
  <c r="BM190" i="10"/>
  <c r="BM191" i="10" s="1"/>
  <c r="BM194" i="10" s="1"/>
  <c r="BM172" i="10" s="1"/>
  <c r="BN187" i="10"/>
  <c r="BN188" i="10"/>
  <c r="BL338" i="10"/>
  <c r="BL337" i="10"/>
  <c r="BH399" i="10"/>
  <c r="BI367" i="10"/>
  <c r="BI368" i="10"/>
  <c r="AY952" i="10" l="1"/>
  <c r="AT34" i="26"/>
  <c r="AT35" i="26" s="1"/>
  <c r="AT36" i="26" s="1"/>
  <c r="AZ101" i="10"/>
  <c r="AZ15" i="10"/>
  <c r="AY82" i="10"/>
  <c r="AY654" i="10" s="1"/>
  <c r="AY659" i="10" s="1"/>
  <c r="AY18" i="10"/>
  <c r="AZ14" i="10"/>
  <c r="BA98" i="10"/>
  <c r="BA97" i="10"/>
  <c r="BJ41" i="10"/>
  <c r="BJ44" i="10" s="1"/>
  <c r="BJ22" i="10" s="1"/>
  <c r="BK489" i="10"/>
  <c r="BK490" i="10" s="1"/>
  <c r="BK491" i="10" s="1"/>
  <c r="BK494" i="10" s="1"/>
  <c r="BK472" i="10" s="1"/>
  <c r="BJ549" i="10"/>
  <c r="BK39" i="10"/>
  <c r="BJ640" i="10"/>
  <c r="BJ641" i="10" s="1"/>
  <c r="BJ644" i="10" s="1"/>
  <c r="BK637" i="10"/>
  <c r="BK638" i="10"/>
  <c r="BH442" i="10"/>
  <c r="BJ519" i="10"/>
  <c r="BJ520" i="10" s="1"/>
  <c r="BJ521" i="10" s="1"/>
  <c r="BJ524" i="10" s="1"/>
  <c r="BJ502" i="10" s="1"/>
  <c r="BI460" i="10"/>
  <c r="BI461" i="10" s="1"/>
  <c r="BJ457" i="10"/>
  <c r="BJ458" i="10"/>
  <c r="BO278" i="10"/>
  <c r="BO277" i="10"/>
  <c r="BO247" i="10"/>
  <c r="BN250" i="10"/>
  <c r="BN251" i="10" s="1"/>
  <c r="BN254" i="10" s="1"/>
  <c r="BN232" i="10" s="1"/>
  <c r="BO248" i="10"/>
  <c r="BO218" i="10"/>
  <c r="BO217" i="10"/>
  <c r="BN220" i="10"/>
  <c r="BN221" i="10" s="1"/>
  <c r="BN224" i="10" s="1"/>
  <c r="BN202" i="10" s="1"/>
  <c r="BL339" i="10"/>
  <c r="BN189" i="10"/>
  <c r="BN190" i="10" s="1"/>
  <c r="BN191" i="10" s="1"/>
  <c r="BN194" i="10" s="1"/>
  <c r="BN172" i="10" s="1"/>
  <c r="BO309" i="10"/>
  <c r="BL127" i="10"/>
  <c r="BL128" i="10"/>
  <c r="BH400" i="10"/>
  <c r="BH401" i="10" s="1"/>
  <c r="BH404" i="10" s="1"/>
  <c r="BH382" i="10" s="1"/>
  <c r="BH656" i="10" s="1"/>
  <c r="BI397" i="10"/>
  <c r="BI398" i="10"/>
  <c r="BI369" i="10"/>
  <c r="BI370" i="10" s="1"/>
  <c r="BI371" i="10" s="1"/>
  <c r="BI374" i="10" s="1"/>
  <c r="BI352" i="10" s="1"/>
  <c r="BJ622" i="10" l="1"/>
  <c r="BA99" i="10"/>
  <c r="BA100" i="10" s="1"/>
  <c r="BA13" i="10"/>
  <c r="AZ16" i="10"/>
  <c r="AZ12" i="10" s="1"/>
  <c r="AZ950" i="10" s="1"/>
  <c r="AZ104" i="10"/>
  <c r="BL38" i="10"/>
  <c r="BL488" i="10"/>
  <c r="BL487" i="10"/>
  <c r="BK548" i="10"/>
  <c r="BK547" i="10"/>
  <c r="BJ550" i="10"/>
  <c r="BJ551" i="10" s="1"/>
  <c r="BJ554" i="10" s="1"/>
  <c r="BJ532" i="10" s="1"/>
  <c r="BJ657" i="10" s="1"/>
  <c r="BK40" i="10"/>
  <c r="BL37" i="10"/>
  <c r="BK639" i="10"/>
  <c r="BK518" i="10"/>
  <c r="BI464" i="10"/>
  <c r="BK517" i="10"/>
  <c r="BO219" i="10"/>
  <c r="BO220" i="10" s="1"/>
  <c r="BO221" i="10" s="1"/>
  <c r="BO224" i="10" s="1"/>
  <c r="BO202" i="10" s="1"/>
  <c r="BJ459" i="10"/>
  <c r="BO279" i="10"/>
  <c r="BO280" i="10" s="1"/>
  <c r="BO281" i="10" s="1"/>
  <c r="BO284" i="10" s="1"/>
  <c r="BO262" i="10" s="1"/>
  <c r="BO249" i="10"/>
  <c r="BO187" i="10"/>
  <c r="BO188" i="10"/>
  <c r="BL340" i="10"/>
  <c r="BL341" i="10" s="1"/>
  <c r="BL344" i="10" s="1"/>
  <c r="BL322" i="10" s="1"/>
  <c r="BM337" i="10"/>
  <c r="BM338" i="10"/>
  <c r="BO310" i="10"/>
  <c r="BO311" i="10" s="1"/>
  <c r="BO314" i="10" s="1"/>
  <c r="BO292" i="10" s="1"/>
  <c r="BL129" i="10"/>
  <c r="BL130" i="10" s="1"/>
  <c r="BL131" i="10" s="1"/>
  <c r="BL134" i="10" s="1"/>
  <c r="BL112" i="10" s="1"/>
  <c r="BI399" i="10"/>
  <c r="BI400" i="10" s="1"/>
  <c r="BI401" i="10" s="1"/>
  <c r="BI404" i="10" s="1"/>
  <c r="BI382" i="10" s="1"/>
  <c r="BJ367" i="10"/>
  <c r="BJ368" i="10"/>
  <c r="AZ952" i="10" l="1"/>
  <c r="AU34" i="26"/>
  <c r="AU35" i="26" s="1"/>
  <c r="AU36" i="26" s="1"/>
  <c r="AZ82" i="10"/>
  <c r="AZ654" i="10" s="1"/>
  <c r="AZ659" i="10" s="1"/>
  <c r="AZ18" i="10"/>
  <c r="BA101" i="10"/>
  <c r="BA15" i="10"/>
  <c r="BA14" i="10"/>
  <c r="BB98" i="10"/>
  <c r="BB97" i="10"/>
  <c r="BL39" i="10"/>
  <c r="BM37" i="10" s="1"/>
  <c r="BK41" i="10"/>
  <c r="BK44" i="10" s="1"/>
  <c r="BL489" i="10"/>
  <c r="BL490" i="10" s="1"/>
  <c r="BL491" i="10" s="1"/>
  <c r="BL494" i="10" s="1"/>
  <c r="BL472" i="10" s="1"/>
  <c r="BK549" i="10"/>
  <c r="BK550" i="10" s="1"/>
  <c r="BK551" i="10" s="1"/>
  <c r="BK554" i="10" s="1"/>
  <c r="BK532" i="10" s="1"/>
  <c r="BK657" i="10" s="1"/>
  <c r="BK519" i="10"/>
  <c r="BL518" i="10" s="1"/>
  <c r="BK640" i="10"/>
  <c r="BK641" i="10" s="1"/>
  <c r="BK644" i="10" s="1"/>
  <c r="BL637" i="10"/>
  <c r="BL638" i="10"/>
  <c r="BI442" i="10"/>
  <c r="BJ460" i="10"/>
  <c r="BJ461" i="10" s="1"/>
  <c r="BK457" i="10"/>
  <c r="BK458" i="10"/>
  <c r="J142" i="10"/>
  <c r="BO250" i="10"/>
  <c r="BO251" i="10" s="1"/>
  <c r="BO254" i="10" s="1"/>
  <c r="BO232" i="10" s="1"/>
  <c r="BM339" i="10"/>
  <c r="BM340" i="10" s="1"/>
  <c r="BM341" i="10" s="1"/>
  <c r="BM344" i="10" s="1"/>
  <c r="BM322" i="10" s="1"/>
  <c r="BO189" i="10"/>
  <c r="BM127" i="10"/>
  <c r="BM128" i="10"/>
  <c r="BJ397" i="10"/>
  <c r="BJ398" i="10"/>
  <c r="BJ369" i="10"/>
  <c r="BJ370" i="10" s="1"/>
  <c r="BJ371" i="10" s="1"/>
  <c r="BJ374" i="10" s="1"/>
  <c r="BJ352" i="10" s="1"/>
  <c r="BK622" i="10" l="1"/>
  <c r="BM38" i="10"/>
  <c r="BM39" i="10" s="1"/>
  <c r="BL40" i="10"/>
  <c r="BL41" i="10" s="1"/>
  <c r="BL44" i="10" s="1"/>
  <c r="BA16" i="10"/>
  <c r="BA12" i="10" s="1"/>
  <c r="BA950" i="10" s="1"/>
  <c r="BA104" i="10"/>
  <c r="BB13" i="10"/>
  <c r="BB99" i="10"/>
  <c r="BB100" i="10" s="1"/>
  <c r="BM488" i="10"/>
  <c r="BM487" i="10"/>
  <c r="BL547" i="10"/>
  <c r="BL548" i="10"/>
  <c r="BL517" i="10"/>
  <c r="BL519" i="10" s="1"/>
  <c r="BM518" i="10" s="1"/>
  <c r="BK520" i="10"/>
  <c r="BK521" i="10" s="1"/>
  <c r="BK524" i="10" s="1"/>
  <c r="BK502" i="10" s="1"/>
  <c r="BK22" i="10"/>
  <c r="BL639" i="10"/>
  <c r="BJ464" i="10"/>
  <c r="BK459" i="10"/>
  <c r="BN337" i="10"/>
  <c r="BN338" i="10"/>
  <c r="BO190" i="10"/>
  <c r="BO191" i="10" s="1"/>
  <c r="BO194" i="10" s="1"/>
  <c r="BO172" i="10" s="1"/>
  <c r="J202" i="10"/>
  <c r="BM129" i="10"/>
  <c r="BM130" i="10" s="1"/>
  <c r="BM131" i="10" s="1"/>
  <c r="BM134" i="10" s="1"/>
  <c r="BM112" i="10" s="1"/>
  <c r="BJ399" i="10"/>
  <c r="BJ400" i="10" s="1"/>
  <c r="BJ401" i="10" s="1"/>
  <c r="BJ404" i="10" s="1"/>
  <c r="BJ382" i="10" s="1"/>
  <c r="BK367" i="10"/>
  <c r="BK368" i="10"/>
  <c r="BA952" i="10" l="1"/>
  <c r="AV34" i="26"/>
  <c r="AV35" i="26" s="1"/>
  <c r="AV36" i="26" s="1"/>
  <c r="BB15" i="10"/>
  <c r="BB101" i="10"/>
  <c r="BB14" i="10"/>
  <c r="BC97" i="10"/>
  <c r="BC98" i="10"/>
  <c r="BA18" i="10"/>
  <c r="BA82" i="10"/>
  <c r="BA654" i="10" s="1"/>
  <c r="BA659" i="10" s="1"/>
  <c r="BN38" i="10"/>
  <c r="BM517" i="10"/>
  <c r="BM519" i="10" s="1"/>
  <c r="BN518" i="10" s="1"/>
  <c r="BM489" i="10"/>
  <c r="BM490" i="10" s="1"/>
  <c r="BM491" i="10" s="1"/>
  <c r="BM494" i="10" s="1"/>
  <c r="BM472" i="10" s="1"/>
  <c r="BL549" i="10"/>
  <c r="BL550" i="10" s="1"/>
  <c r="BL551" i="10" s="1"/>
  <c r="BL554" i="10" s="1"/>
  <c r="BL532" i="10" s="1"/>
  <c r="BL657" i="10" s="1"/>
  <c r="BL520" i="10"/>
  <c r="BL521" i="10" s="1"/>
  <c r="BL524" i="10" s="1"/>
  <c r="BL502" i="10" s="1"/>
  <c r="BN37" i="10"/>
  <c r="BM40" i="10"/>
  <c r="BL22" i="10"/>
  <c r="BL640" i="10"/>
  <c r="BL641" i="10" s="1"/>
  <c r="BL644" i="10" s="1"/>
  <c r="BM637" i="10"/>
  <c r="BM638" i="10"/>
  <c r="BJ442" i="10"/>
  <c r="BJ656" i="10" s="1"/>
  <c r="J232" i="10"/>
  <c r="BK460" i="10"/>
  <c r="BK461" i="10" s="1"/>
  <c r="BL457" i="10"/>
  <c r="BL458" i="10"/>
  <c r="BN339" i="10"/>
  <c r="BN340" i="10" s="1"/>
  <c r="BN341" i="10" s="1"/>
  <c r="BN344" i="10" s="1"/>
  <c r="BN322" i="10" s="1"/>
  <c r="J292" i="10"/>
  <c r="BN127" i="10"/>
  <c r="BN128" i="10"/>
  <c r="BK397" i="10"/>
  <c r="BK398" i="10"/>
  <c r="BK369" i="10"/>
  <c r="BK370" i="10" s="1"/>
  <c r="BK371" i="10" s="1"/>
  <c r="BK374" i="10" s="1"/>
  <c r="BK352" i="10" s="1"/>
  <c r="BL622" i="10" l="1"/>
  <c r="BC13" i="10"/>
  <c r="BB16" i="10"/>
  <c r="BB12" i="10" s="1"/>
  <c r="BB950" i="10" s="1"/>
  <c r="BB104" i="10"/>
  <c r="BC99" i="10"/>
  <c r="BC100" i="10" s="1"/>
  <c r="BN39" i="10"/>
  <c r="BN40" i="10" s="1"/>
  <c r="BM41" i="10"/>
  <c r="BM44" i="10" s="1"/>
  <c r="BN487" i="10"/>
  <c r="BN488" i="10"/>
  <c r="BM547" i="10"/>
  <c r="BM548" i="10"/>
  <c r="BN517" i="10"/>
  <c r="BN519" i="10" s="1"/>
  <c r="BM520" i="10"/>
  <c r="BM521" i="10" s="1"/>
  <c r="BM524" i="10" s="1"/>
  <c r="BM502" i="10" s="1"/>
  <c r="BM639" i="10"/>
  <c r="BK464" i="10"/>
  <c r="BL459" i="10"/>
  <c r="BO338" i="10"/>
  <c r="J262" i="10"/>
  <c r="BO337" i="10"/>
  <c r="BN129" i="10"/>
  <c r="BN130" i="10" s="1"/>
  <c r="BN131" i="10" s="1"/>
  <c r="BN134" i="10" s="1"/>
  <c r="BN112" i="10" s="1"/>
  <c r="BK399" i="10"/>
  <c r="BK400" i="10" s="1"/>
  <c r="BK401" i="10" s="1"/>
  <c r="BK404" i="10" s="1"/>
  <c r="BK382" i="10" s="1"/>
  <c r="BL368" i="10"/>
  <c r="BL367" i="10"/>
  <c r="BB952" i="10" l="1"/>
  <c r="AW34" i="26"/>
  <c r="AW35" i="26" s="1"/>
  <c r="AW36" i="26" s="1"/>
  <c r="BO37" i="10"/>
  <c r="BD98" i="10"/>
  <c r="BC14" i="10"/>
  <c r="BD97" i="10"/>
  <c r="BC101" i="10"/>
  <c r="BC15" i="10"/>
  <c r="BB18" i="10"/>
  <c r="BB82" i="10"/>
  <c r="BB654" i="10" s="1"/>
  <c r="BB659" i="10" s="1"/>
  <c r="BO38" i="10"/>
  <c r="BN41" i="10"/>
  <c r="BN44" i="10" s="1"/>
  <c r="BN22" i="10" s="1"/>
  <c r="BN489" i="10"/>
  <c r="BN490" i="10" s="1"/>
  <c r="BN491" i="10" s="1"/>
  <c r="BN494" i="10" s="1"/>
  <c r="BN472" i="10" s="1"/>
  <c r="BM549" i="10"/>
  <c r="BM550" i="10" s="1"/>
  <c r="BM551" i="10" s="1"/>
  <c r="BM554" i="10" s="1"/>
  <c r="BM532" i="10" s="1"/>
  <c r="BM657" i="10" s="1"/>
  <c r="BN520" i="10"/>
  <c r="BN521" i="10" s="1"/>
  <c r="BN524" i="10" s="1"/>
  <c r="BN502" i="10" s="1"/>
  <c r="BO517" i="10"/>
  <c r="BO518" i="10"/>
  <c r="BM22" i="10"/>
  <c r="BM640" i="10"/>
  <c r="BM641" i="10" s="1"/>
  <c r="BM644" i="10" s="1"/>
  <c r="BN637" i="10"/>
  <c r="BN638" i="10"/>
  <c r="BK442" i="10"/>
  <c r="BL460" i="10"/>
  <c r="BL461" i="10" s="1"/>
  <c r="BM458" i="10"/>
  <c r="BM457" i="10"/>
  <c r="BO339" i="10"/>
  <c r="BO340" i="10" s="1"/>
  <c r="BO341" i="10" s="1"/>
  <c r="BO344" i="10" s="1"/>
  <c r="BO322" i="10" s="1"/>
  <c r="BL398" i="10"/>
  <c r="J172" i="10"/>
  <c r="BO128" i="10"/>
  <c r="BO127" i="10"/>
  <c r="BL397" i="10"/>
  <c r="BL369" i="10"/>
  <c r="BM622" i="10" l="1"/>
  <c r="BO39" i="10"/>
  <c r="BC16" i="10"/>
  <c r="BC12" i="10" s="1"/>
  <c r="BC950" i="10" s="1"/>
  <c r="BC104" i="10"/>
  <c r="BD99" i="10"/>
  <c r="BD100" i="10" s="1"/>
  <c r="BD13" i="10"/>
  <c r="BO40" i="10"/>
  <c r="BO488" i="10"/>
  <c r="BO487" i="10"/>
  <c r="BN547" i="10"/>
  <c r="BN548" i="10"/>
  <c r="BO519" i="10"/>
  <c r="BO520" i="10" s="1"/>
  <c r="BO521" i="10" s="1"/>
  <c r="BO524" i="10" s="1"/>
  <c r="BO502" i="10" s="1"/>
  <c r="BN639" i="10"/>
  <c r="BL464" i="10"/>
  <c r="BL399" i="10"/>
  <c r="BL400" i="10" s="1"/>
  <c r="BL401" i="10" s="1"/>
  <c r="BL404" i="10" s="1"/>
  <c r="BL382" i="10" s="1"/>
  <c r="BM459" i="10"/>
  <c r="BM460" i="10" s="1"/>
  <c r="BM461" i="10" s="1"/>
  <c r="BL370" i="10"/>
  <c r="BL371" i="10" s="1"/>
  <c r="BL374" i="10" s="1"/>
  <c r="BL352" i="10" s="1"/>
  <c r="BM367" i="10"/>
  <c r="BM368" i="10"/>
  <c r="BO129" i="10"/>
  <c r="BO130" i="10" s="1"/>
  <c r="BO131" i="10" s="1"/>
  <c r="BO134" i="10" s="1"/>
  <c r="BO112" i="10" s="1"/>
  <c r="BC952" i="10" l="1"/>
  <c r="AX34" i="26"/>
  <c r="AX35" i="26" s="1"/>
  <c r="AX36" i="26" s="1"/>
  <c r="BD101" i="10"/>
  <c r="BD15" i="10"/>
  <c r="BE98" i="10"/>
  <c r="BE97" i="10"/>
  <c r="BD14" i="10"/>
  <c r="BC82" i="10"/>
  <c r="BC654" i="10" s="1"/>
  <c r="BC659" i="10" s="1"/>
  <c r="BC18" i="10"/>
  <c r="BO41" i="10"/>
  <c r="BO489" i="10"/>
  <c r="BO490" i="10" s="1"/>
  <c r="BO491" i="10" s="1"/>
  <c r="BO494" i="10" s="1"/>
  <c r="BO472" i="10" s="1"/>
  <c r="J472" i="10" s="1"/>
  <c r="BN549" i="10"/>
  <c r="BN550" i="10" s="1"/>
  <c r="BN551" i="10" s="1"/>
  <c r="BN554" i="10" s="1"/>
  <c r="BN532" i="10" s="1"/>
  <c r="BN657" i="10" s="1"/>
  <c r="BM397" i="10"/>
  <c r="BN640" i="10"/>
  <c r="BN641" i="10" s="1"/>
  <c r="BN644" i="10" s="1"/>
  <c r="BO638" i="10"/>
  <c r="BO637" i="10"/>
  <c r="BM464" i="10"/>
  <c r="BL442" i="10"/>
  <c r="BL656" i="10" s="1"/>
  <c r="BM398" i="10"/>
  <c r="BN457" i="10"/>
  <c r="BN458" i="10"/>
  <c r="BM369" i="10"/>
  <c r="BM370" i="10" s="1"/>
  <c r="BM371" i="10" s="1"/>
  <c r="BM374" i="10" s="1"/>
  <c r="BM352" i="10" s="1"/>
  <c r="BN622" i="10" l="1"/>
  <c r="BO44" i="10"/>
  <c r="BE13" i="10"/>
  <c r="BE99" i="10"/>
  <c r="BE100" i="10" s="1"/>
  <c r="BD16" i="10"/>
  <c r="BD12" i="10" s="1"/>
  <c r="BD950" i="10" s="1"/>
  <c r="BD104" i="10"/>
  <c r="BO547" i="10"/>
  <c r="BO548" i="10"/>
  <c r="BM399" i="10"/>
  <c r="BM400" i="10" s="1"/>
  <c r="BM401" i="10" s="1"/>
  <c r="BM404" i="10" s="1"/>
  <c r="BM382" i="10" s="1"/>
  <c r="BM656" i="10" s="1"/>
  <c r="BO639" i="10"/>
  <c r="BO640" i="10" s="1"/>
  <c r="BO641" i="10" s="1"/>
  <c r="BO644" i="10" s="1"/>
  <c r="BM442" i="10"/>
  <c r="BN459" i="10"/>
  <c r="BO457" i="10" s="1"/>
  <c r="BN367" i="10"/>
  <c r="BN368" i="10"/>
  <c r="J322" i="10"/>
  <c r="BD952" i="10" l="1"/>
  <c r="AY34" i="26"/>
  <c r="AY35" i="26" s="1"/>
  <c r="AY36" i="26" s="1"/>
  <c r="BO622" i="10"/>
  <c r="J622" i="10" s="1"/>
  <c r="BO22" i="10"/>
  <c r="BE101" i="10"/>
  <c r="BE15" i="10"/>
  <c r="BE14" i="10"/>
  <c r="BF98" i="10"/>
  <c r="BF97" i="10"/>
  <c r="BD18" i="10"/>
  <c r="BD82" i="10"/>
  <c r="BD654" i="10" s="1"/>
  <c r="BD659" i="10" s="1"/>
  <c r="BO549" i="10"/>
  <c r="BO550" i="10" s="1"/>
  <c r="BO551" i="10" s="1"/>
  <c r="BO554" i="10" s="1"/>
  <c r="BO532" i="10" s="1"/>
  <c r="BN397" i="10"/>
  <c r="BN398" i="10"/>
  <c r="BN460" i="10"/>
  <c r="BN461" i="10" s="1"/>
  <c r="BO458" i="10"/>
  <c r="J502" i="10"/>
  <c r="BN369" i="10"/>
  <c r="BN370" i="10" s="1"/>
  <c r="BN371" i="10" s="1"/>
  <c r="BN374" i="10" s="1"/>
  <c r="BN352" i="10" s="1"/>
  <c r="J532" i="10" l="1"/>
  <c r="BO657" i="10"/>
  <c r="J657" i="10" s="1"/>
  <c r="BF13" i="10"/>
  <c r="BF99" i="10"/>
  <c r="BF100" i="10" s="1"/>
  <c r="BE16" i="10"/>
  <c r="BE12" i="10" s="1"/>
  <c r="BE950" i="10" s="1"/>
  <c r="BE104" i="10"/>
  <c r="BN399" i="10"/>
  <c r="BN400" i="10" s="1"/>
  <c r="BN401" i="10" s="1"/>
  <c r="BN404" i="10" s="1"/>
  <c r="BN382" i="10" s="1"/>
  <c r="BO459" i="10"/>
  <c r="BO460" i="10" s="1"/>
  <c r="BO461" i="10" s="1"/>
  <c r="BN464" i="10"/>
  <c r="BO368" i="10"/>
  <c r="BO367" i="10"/>
  <c r="J112" i="10"/>
  <c r="BE952" i="10" l="1"/>
  <c r="AZ34" i="26"/>
  <c r="AZ35" i="26" s="1"/>
  <c r="AZ36" i="26" s="1"/>
  <c r="BN656" i="10"/>
  <c r="BF101" i="10"/>
  <c r="BF15" i="10"/>
  <c r="BG98" i="10"/>
  <c r="BG97" i="10"/>
  <c r="BF14" i="10"/>
  <c r="BE18" i="10"/>
  <c r="BE82" i="10"/>
  <c r="BE654" i="10" s="1"/>
  <c r="BE659" i="10" s="1"/>
  <c r="BO397" i="10"/>
  <c r="BO398" i="10"/>
  <c r="BN442" i="10"/>
  <c r="BO464" i="10"/>
  <c r="J22" i="10"/>
  <c r="BO369" i="10"/>
  <c r="BO370" i="10" s="1"/>
  <c r="BO371" i="10" s="1"/>
  <c r="BO374" i="10" s="1"/>
  <c r="BO352" i="10" s="1"/>
  <c r="BG13" i="10" l="1"/>
  <c r="BG99" i="10"/>
  <c r="BG100" i="10" s="1"/>
  <c r="BF16" i="10"/>
  <c r="BF12" i="10" s="1"/>
  <c r="BF950" i="10" s="1"/>
  <c r="BF104" i="10"/>
  <c r="BO399" i="10"/>
  <c r="BO400" i="10" s="1"/>
  <c r="BO401" i="10" s="1"/>
  <c r="BO404" i="10" s="1"/>
  <c r="BO382" i="10" s="1"/>
  <c r="BO656" i="10" s="1"/>
  <c r="BO442" i="10"/>
  <c r="BF952" i="10" l="1"/>
  <c r="BA34" i="26"/>
  <c r="BA35" i="26" s="1"/>
  <c r="BA36" i="26" s="1"/>
  <c r="BG101" i="10"/>
  <c r="BG15" i="10"/>
  <c r="BG14" i="10"/>
  <c r="BH98" i="10"/>
  <c r="BH97" i="10"/>
  <c r="BF18" i="10"/>
  <c r="BF82" i="10"/>
  <c r="BF654" i="10" s="1"/>
  <c r="BF659" i="10" s="1"/>
  <c r="J442" i="10"/>
  <c r="BH13" i="10" l="1"/>
  <c r="BH99" i="10"/>
  <c r="BH100" i="10" s="1"/>
  <c r="BG16" i="10"/>
  <c r="BG12" i="10" s="1"/>
  <c r="BG950" i="10" s="1"/>
  <c r="BG104" i="10"/>
  <c r="J352" i="10"/>
  <c r="BG952" i="10" l="1"/>
  <c r="BB34" i="26"/>
  <c r="BB35" i="26" s="1"/>
  <c r="BB36" i="26" s="1"/>
  <c r="BH101" i="10"/>
  <c r="BH15" i="10"/>
  <c r="BI97" i="10"/>
  <c r="BH14" i="10"/>
  <c r="BI98" i="10"/>
  <c r="BG82" i="10"/>
  <c r="BG654" i="10" s="1"/>
  <c r="BG659" i="10" s="1"/>
  <c r="BG18" i="10"/>
  <c r="J382" i="10"/>
  <c r="BI99" i="10" l="1"/>
  <c r="BI13" i="10"/>
  <c r="BH16" i="10"/>
  <c r="BH12" i="10" s="1"/>
  <c r="BH950" i="10" s="1"/>
  <c r="BH104" i="10"/>
  <c r="BH952" i="10" l="1"/>
  <c r="BC34" i="26"/>
  <c r="BC35" i="26" s="1"/>
  <c r="BC36" i="26" s="1"/>
  <c r="BH18" i="10"/>
  <c r="BH82" i="10"/>
  <c r="BH654" i="10" s="1"/>
  <c r="BH659" i="10" s="1"/>
  <c r="BI100" i="10"/>
  <c r="BJ98" i="10"/>
  <c r="BJ97" i="10"/>
  <c r="BI14" i="10"/>
  <c r="BJ99" i="10" l="1"/>
  <c r="BJ100" i="10" s="1"/>
  <c r="BJ13" i="10"/>
  <c r="BI101" i="10"/>
  <c r="BI15" i="10"/>
  <c r="BJ15" i="10" l="1"/>
  <c r="BJ101" i="10"/>
  <c r="BI16" i="10"/>
  <c r="BI12" i="10" s="1"/>
  <c r="BI950" i="10" s="1"/>
  <c r="BI104" i="10"/>
  <c r="BI656" i="10" s="1"/>
  <c r="BJ14" i="10"/>
  <c r="BK98" i="10"/>
  <c r="BK97" i="10"/>
  <c r="BI952" i="10" l="1"/>
  <c r="BD34" i="26"/>
  <c r="BD35" i="26" s="1"/>
  <c r="BD36" i="26" s="1"/>
  <c r="BK13" i="10"/>
  <c r="BJ16" i="10"/>
  <c r="BJ12" i="10" s="1"/>
  <c r="BJ950" i="10" s="1"/>
  <c r="BJ104" i="10"/>
  <c r="BK99" i="10"/>
  <c r="BK100" i="10" s="1"/>
  <c r="BI18" i="10"/>
  <c r="BI82" i="10"/>
  <c r="BI654" i="10" s="1"/>
  <c r="BI659" i="10" s="1"/>
  <c r="BJ952" i="10" l="1"/>
  <c r="BE34" i="26"/>
  <c r="BE35" i="26" s="1"/>
  <c r="BE36" i="26" s="1"/>
  <c r="BL98" i="10"/>
  <c r="BL97" i="10"/>
  <c r="BK14" i="10"/>
  <c r="BK101" i="10"/>
  <c r="BK15" i="10"/>
  <c r="BJ18" i="10"/>
  <c r="BJ82" i="10"/>
  <c r="BJ654" i="10" s="1"/>
  <c r="BJ659" i="10" s="1"/>
  <c r="BL99" i="10" l="1"/>
  <c r="BL100" i="10" s="1"/>
  <c r="BK16" i="10"/>
  <c r="BK12" i="10" s="1"/>
  <c r="BK950" i="10" s="1"/>
  <c r="BK104" i="10"/>
  <c r="BK656" i="10" s="1"/>
  <c r="J656" i="10" s="1"/>
  <c r="BL13" i="10"/>
  <c r="BK952" i="10" l="1"/>
  <c r="BF34" i="26"/>
  <c r="BF35" i="26" s="1"/>
  <c r="BF36" i="26" s="1"/>
  <c r="BL15" i="10"/>
  <c r="BL101" i="10"/>
  <c r="BM97" i="10"/>
  <c r="BM98" i="10"/>
  <c r="BL14" i="10"/>
  <c r="BK18" i="10"/>
  <c r="BK82" i="10"/>
  <c r="BK654" i="10" s="1"/>
  <c r="BK659" i="10" s="1"/>
  <c r="BM13" i="10" l="1"/>
  <c r="BM99" i="10"/>
  <c r="BM100" i="10" s="1"/>
  <c r="BL16" i="10"/>
  <c r="BL12" i="10" s="1"/>
  <c r="BL950" i="10" s="1"/>
  <c r="BL104" i="10"/>
  <c r="BL952" i="10" l="1"/>
  <c r="BG34" i="26"/>
  <c r="BG35" i="26" s="1"/>
  <c r="BG36" i="26" s="1"/>
  <c r="BM101" i="10"/>
  <c r="BM15" i="10"/>
  <c r="BN98" i="10"/>
  <c r="BM14" i="10"/>
  <c r="BN97" i="10"/>
  <c r="BL18" i="10"/>
  <c r="BL82" i="10"/>
  <c r="BL654" i="10" s="1"/>
  <c r="BL659" i="10" s="1"/>
  <c r="BN13" i="10" l="1"/>
  <c r="BN99" i="10"/>
  <c r="BN100" i="10" s="1"/>
  <c r="BM16" i="10"/>
  <c r="BM12" i="10" s="1"/>
  <c r="BM950" i="10" s="1"/>
  <c r="BM104" i="10"/>
  <c r="BM952" i="10" l="1"/>
  <c r="BH34" i="26"/>
  <c r="BH35" i="26" s="1"/>
  <c r="BH36" i="26" s="1"/>
  <c r="BN101" i="10"/>
  <c r="BN15" i="10"/>
  <c r="BO98" i="10"/>
  <c r="BN14" i="10"/>
  <c r="BO97" i="10"/>
  <c r="BM82" i="10"/>
  <c r="BM654" i="10" s="1"/>
  <c r="BM659" i="10" s="1"/>
  <c r="BM18" i="10"/>
  <c r="BO13" i="10" l="1"/>
  <c r="BO99" i="10"/>
  <c r="BO14" i="10" s="1"/>
  <c r="BN16" i="10"/>
  <c r="BN12" i="10" s="1"/>
  <c r="BN950" i="10" s="1"/>
  <c r="BN104" i="10"/>
  <c r="BN952" i="10" l="1"/>
  <c r="BI34" i="26"/>
  <c r="BI35" i="26" s="1"/>
  <c r="BI36" i="26" s="1"/>
  <c r="J13" i="10"/>
  <c r="BO100" i="10"/>
  <c r="BO101" i="10" s="1"/>
  <c r="BN18" i="10"/>
  <c r="BN82" i="10"/>
  <c r="BN654" i="10" s="1"/>
  <c r="BN659" i="10" s="1"/>
  <c r="BO15" i="10" l="1"/>
  <c r="BO16" i="10"/>
  <c r="BO12" i="10" s="1"/>
  <c r="BO950" i="10" s="1"/>
  <c r="BJ34" i="26" s="1"/>
  <c r="BJ35" i="26" s="1"/>
  <c r="BJ36" i="26" s="1"/>
  <c r="F36" i="26" s="1"/>
  <c r="BO104" i="10"/>
  <c r="C36" i="26" l="1"/>
  <c r="D36" i="26"/>
  <c r="BO952" i="10"/>
  <c r="J952" i="10" s="1"/>
  <c r="J950" i="10"/>
  <c r="J12" i="10"/>
  <c r="J16" i="10"/>
  <c r="BO18" i="10"/>
  <c r="J18" i="10" s="1"/>
  <c r="F6" i="26" s="1"/>
  <c r="BO82" i="10"/>
  <c r="J82" i="10" l="1"/>
  <c r="BO654" i="10"/>
  <c r="BO659" i="10" l="1"/>
  <c r="J659" i="10" s="1"/>
  <c r="F5" i="26" s="1"/>
  <c r="F7" i="26" s="1"/>
  <c r="D7" i="26" s="1"/>
  <c r="D44" i="26" s="1"/>
  <c r="J654" i="10"/>
  <c r="C7" i="26" l="1"/>
  <c r="C44" i="26" s="1"/>
  <c r="B44" i="26" l="1"/>
  <c r="B3" i="10" l="1"/>
</calcChain>
</file>

<file path=xl/comments1.xml><?xml version="1.0" encoding="utf-8"?>
<comments xmlns="http://schemas.openxmlformats.org/spreadsheetml/2006/main">
  <authors>
    <author>Author</author>
  </authors>
  <commentList>
    <comment ref="C903" authorId="0" shapeId="0">
      <text>
        <r>
          <rPr>
            <sz val="8"/>
            <color indexed="81"/>
            <rFont val="Tahoma"/>
            <family val="2"/>
          </rPr>
          <t>Litres per bbl:
42 gals/bbl 
/
0.264172052 litres per gallon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B7" authorId="0" shape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2012&amp;2013 prices from the May 16,2012 fuel forecast</t>
        </r>
      </text>
    </comment>
  </commentList>
</comments>
</file>

<file path=xl/sharedStrings.xml><?xml version="1.0" encoding="utf-8"?>
<sst xmlns="http://schemas.openxmlformats.org/spreadsheetml/2006/main" count="1230" uniqueCount="350">
  <si>
    <t>AFUDC</t>
  </si>
  <si>
    <t>Esc</t>
  </si>
  <si>
    <t>Constn Start</t>
  </si>
  <si>
    <t>Constn End</t>
  </si>
  <si>
    <t>Cum Esc Factor</t>
  </si>
  <si>
    <t>Opening balance</t>
  </si>
  <si>
    <t>Cap Ex</t>
  </si>
  <si>
    <t>Ending balance</t>
  </si>
  <si>
    <t>Annual Cap Ex %</t>
  </si>
  <si>
    <t>Asset In-Svc:</t>
  </si>
  <si>
    <t>Return on Rate Base:</t>
  </si>
  <si>
    <t>Beginning NBV</t>
  </si>
  <si>
    <t>Depreciation</t>
  </si>
  <si>
    <t>Ending NBV</t>
  </si>
  <si>
    <t>Average NBV</t>
  </si>
  <si>
    <t>RORB</t>
  </si>
  <si>
    <t>Insurance</t>
  </si>
  <si>
    <t>Fixed charges</t>
  </si>
  <si>
    <t>Discount</t>
  </si>
  <si>
    <t>50MW CT</t>
  </si>
  <si>
    <t>Insurable Value</t>
  </si>
  <si>
    <t>FIXED CHARGES</t>
  </si>
  <si>
    <t>Total Fixed charges</t>
  </si>
  <si>
    <t>OPERATING COSTS</t>
  </si>
  <si>
    <t>In Service</t>
  </si>
  <si>
    <t>Ser</t>
  </si>
  <si>
    <t>1st  Yr</t>
  </si>
  <si>
    <t>Year</t>
  </si>
  <si>
    <t>Mo</t>
  </si>
  <si>
    <t>Fixed</t>
  </si>
  <si>
    <t>Life</t>
  </si>
  <si>
    <t>Factor</t>
  </si>
  <si>
    <t>Fixed O&amp;M ($000)</t>
  </si>
  <si>
    <t>Production (GWh)</t>
  </si>
  <si>
    <t>Variable O&amp;M ($000)</t>
  </si>
  <si>
    <t>Total</t>
  </si>
  <si>
    <t>TOTAL O&amp;M</t>
  </si>
  <si>
    <t>Less PPAs included with O&amp;M</t>
  </si>
  <si>
    <t>Total O&amp;M</t>
  </si>
  <si>
    <t>Difference</t>
  </si>
  <si>
    <t>$/MWh</t>
  </si>
  <si>
    <t>In-Svc / Svc LIfe / Ins Rate</t>
  </si>
  <si>
    <t>Mid-year escalation factors ---&gt;</t>
  </si>
  <si>
    <t>CPW ($000)</t>
  </si>
  <si>
    <t>$000</t>
  </si>
  <si>
    <t>Operating costs per Strategist</t>
  </si>
  <si>
    <t>GASTURNW 200</t>
  </si>
  <si>
    <t>Thermal Unit Generation (GWh)</t>
  </si>
  <si>
    <t>THERMAL UNIT'</t>
  </si>
  <si>
    <t>CBPP-COG 1</t>
  </si>
  <si>
    <t>DIESEL   1</t>
  </si>
  <si>
    <t>GASTURGH 1</t>
  </si>
  <si>
    <t>GASTURHL 1</t>
  </si>
  <si>
    <t>GASTURHW 1</t>
  </si>
  <si>
    <t>GASTURMO 1</t>
  </si>
  <si>
    <t>GASTURSP 1</t>
  </si>
  <si>
    <t>GASTURST 1</t>
  </si>
  <si>
    <t>HOLYROOD 1</t>
  </si>
  <si>
    <t>HOLYROOD 2</t>
  </si>
  <si>
    <t>HOLYROOD 3</t>
  </si>
  <si>
    <t>GASTURNW 182</t>
  </si>
  <si>
    <t>GASTURNW 183</t>
  </si>
  <si>
    <t>GASTURNW 190</t>
  </si>
  <si>
    <t>GASTURNW 189</t>
  </si>
  <si>
    <t>GASTURNW 192</t>
  </si>
  <si>
    <t>Grand Total</t>
  </si>
  <si>
    <t>Check (GWh)</t>
  </si>
  <si>
    <t>Interruptible "A"</t>
  </si>
  <si>
    <t>Load Forecast</t>
  </si>
  <si>
    <t>Thermal</t>
  </si>
  <si>
    <t>Hydro</t>
  </si>
  <si>
    <t>Unserv</t>
  </si>
  <si>
    <t>Diesel (BBLS)</t>
  </si>
  <si>
    <t>CT/CCCT GWh</t>
  </si>
  <si>
    <t>CT/CCCT kWh/BBL</t>
  </si>
  <si>
    <t>Hydro Unit Generation (GWh)</t>
  </si>
  <si>
    <t>HYDRO UNIT'</t>
  </si>
  <si>
    <t>CAT_ARM  1</t>
  </si>
  <si>
    <t>CAT_ARM  2</t>
  </si>
  <si>
    <t>DEERLK50 1</t>
  </si>
  <si>
    <t>DEERLK50 2</t>
  </si>
  <si>
    <t>DEERLK60 1</t>
  </si>
  <si>
    <t>DEERLK60 2</t>
  </si>
  <si>
    <t>DEERLK60 3</t>
  </si>
  <si>
    <t>DEERLK60 4</t>
  </si>
  <si>
    <t>DEERLK60 5</t>
  </si>
  <si>
    <t>DEERLK60 6</t>
  </si>
  <si>
    <t>DEERLK60 7</t>
  </si>
  <si>
    <t>D'ESPOIR 1</t>
  </si>
  <si>
    <t>D'ESPOIR 2</t>
  </si>
  <si>
    <t>D'ESPOIR 3</t>
  </si>
  <si>
    <t>D'ESPOIR 4</t>
  </si>
  <si>
    <t>D'ESPOIR 5</t>
  </si>
  <si>
    <t>D'ESPOIR 6</t>
  </si>
  <si>
    <t>D'ESPOIR 7</t>
  </si>
  <si>
    <t>G_CANAL  1</t>
  </si>
  <si>
    <t>GRFALLS  1</t>
  </si>
  <si>
    <t>HINDS_LK 1</t>
  </si>
  <si>
    <t>MOBILE   1</t>
  </si>
  <si>
    <t>NLP-H    1</t>
  </si>
  <si>
    <t>NLP-H    2</t>
  </si>
  <si>
    <t>NLP-H    3</t>
  </si>
  <si>
    <t>NLP-H    4</t>
  </si>
  <si>
    <t>NLP-H    5</t>
  </si>
  <si>
    <t>PRSAVBM  1</t>
  </si>
  <si>
    <t>ROSEBLAN 1</t>
  </si>
  <si>
    <t>U_SALMON 1</t>
  </si>
  <si>
    <t>WATSONBK 1</t>
  </si>
  <si>
    <t>BISHOPS  1</t>
  </si>
  <si>
    <t>EXRP-IPP 1</t>
  </si>
  <si>
    <t>ST_L_Wnd 1</t>
  </si>
  <si>
    <t>FERM_Wnd 1</t>
  </si>
  <si>
    <t>StarLake 1</t>
  </si>
  <si>
    <t>Rattle_B 1</t>
  </si>
  <si>
    <t>Thermal Unit O&amp;M Cost ($000)</t>
  </si>
  <si>
    <t>Total Incremental</t>
  </si>
  <si>
    <t>less Holyrood</t>
  </si>
  <si>
    <t>Net other thermal</t>
  </si>
  <si>
    <t>Hydro Unit O&amp;M ($000)</t>
  </si>
  <si>
    <t>Thermal Unit Variable O&amp;M Rate ($/MWh)</t>
  </si>
  <si>
    <t>Thermal Unit Fuel Cost ($000)</t>
  </si>
  <si>
    <t>BBLS #2</t>
  </si>
  <si>
    <t>Fuel Cost ($/BBL)</t>
  </si>
  <si>
    <t>From EA</t>
  </si>
  <si>
    <t>HRD EFF (kWh/BBL)</t>
  </si>
  <si>
    <t>2.0% S</t>
  </si>
  <si>
    <t>Split not quite right</t>
  </si>
  <si>
    <t>0.7% S</t>
  </si>
  <si>
    <t>BBLS Bunker</t>
  </si>
  <si>
    <t>From EA 2.0%S</t>
  </si>
  <si>
    <t>From EA 0.7%</t>
  </si>
  <si>
    <t>Infeed Energy</t>
  </si>
  <si>
    <t>Cost on Island</t>
  </si>
  <si>
    <t>Only correct in first year.</t>
  </si>
  <si>
    <t>CER.OUTPUT.ProjectCostFlows.ProjectYear</t>
  </si>
  <si>
    <t>Nothing for existing units!</t>
  </si>
  <si>
    <t>NEWGT_50 83</t>
  </si>
  <si>
    <t>NEWGT_50 90</t>
  </si>
  <si>
    <t>NEWGT_50 100</t>
  </si>
  <si>
    <t>Unserviced Energy (GWh)</t>
  </si>
  <si>
    <t>Data Item'</t>
  </si>
  <si>
    <t>EMERGENCY ENERGY</t>
  </si>
  <si>
    <t>YrInSvc</t>
  </si>
  <si>
    <t>MoInSvc</t>
  </si>
  <si>
    <t>SerLife</t>
  </si>
  <si>
    <t>Project</t>
  </si>
  <si>
    <t>HRD_SC_1 197</t>
  </si>
  <si>
    <t>HRD_CP_2 196</t>
  </si>
  <si>
    <t>HRD_CP_3 195</t>
  </si>
  <si>
    <t>GASTURNW 194</t>
  </si>
  <si>
    <t>HRD_CP_4 193</t>
  </si>
  <si>
    <t>HRD_CP_5 191</t>
  </si>
  <si>
    <t>HRD_CP_5 184</t>
  </si>
  <si>
    <t>HRD_CP_5 181</t>
  </si>
  <si>
    <t>HRD_CP_5 177</t>
  </si>
  <si>
    <t>DCLINK_2 198</t>
  </si>
  <si>
    <t>DCLINK_1 199</t>
  </si>
  <si>
    <t>EXP Cost</t>
  </si>
  <si>
    <t>EXP Energy</t>
  </si>
  <si>
    <t>Cost mills/MWh</t>
  </si>
  <si>
    <t>Infeed Cost - SP</t>
  </si>
  <si>
    <t>Cost at MF Bus</t>
  </si>
  <si>
    <t>Cost at MF Bus - Average from source</t>
  </si>
  <si>
    <t>Check</t>
  </si>
  <si>
    <t>Cost at SP - Average from source</t>
  </si>
  <si>
    <t>$ thousands</t>
  </si>
  <si>
    <t>HRD_CP_5 77</t>
  </si>
  <si>
    <t>HRD_CP_5 81</t>
  </si>
  <si>
    <t>NEWGT_50 82</t>
  </si>
  <si>
    <t>HRD_CP_5 84</t>
  </si>
  <si>
    <t>NEWGT_50 89</t>
  </si>
  <si>
    <t>HRD_CP_5 91</t>
  </si>
  <si>
    <t>NEWGT_50 92</t>
  </si>
  <si>
    <t>HRD_CP_4 93</t>
  </si>
  <si>
    <t>NEWGT_50 94</t>
  </si>
  <si>
    <t>HRD_CP_3 95</t>
  </si>
  <si>
    <t>HRD_CP_2 96</t>
  </si>
  <si>
    <t>HRD_SC_1 97</t>
  </si>
  <si>
    <t>DCLINK_2 98</t>
  </si>
  <si>
    <t>DCLINK_1 99</t>
  </si>
  <si>
    <t>Holyrood CP2</t>
  </si>
  <si>
    <t>Holyrood CP3</t>
  </si>
  <si>
    <t>Holyrood CP4</t>
  </si>
  <si>
    <t>Holyrood CP5</t>
  </si>
  <si>
    <t>ConYrStart</t>
  </si>
  <si>
    <t>ConMoStart</t>
  </si>
  <si>
    <t>CCGT 170MW</t>
  </si>
  <si>
    <t>Power purchases</t>
  </si>
  <si>
    <t>Holyrood Synchronous Condenser</t>
  </si>
  <si>
    <t>Existing Holyrood Units1and2</t>
  </si>
  <si>
    <t>Existing Holyrood Units3</t>
  </si>
  <si>
    <t>Holyrood1and2</t>
  </si>
  <si>
    <t>Existing GT - Hardwoods</t>
  </si>
  <si>
    <t>Existing GT - Sville</t>
  </si>
  <si>
    <t>pwr Purch</t>
  </si>
  <si>
    <t>Total PP</t>
  </si>
  <si>
    <t>PP on HydroO&amp;M</t>
  </si>
  <si>
    <t>Jan2012$</t>
  </si>
  <si>
    <t>CapYr1</t>
  </si>
  <si>
    <t>CapYr2</t>
  </si>
  <si>
    <t>CapYr3</t>
  </si>
  <si>
    <t>CapYr4</t>
  </si>
  <si>
    <t>CapYr5</t>
  </si>
  <si>
    <t>CapEsc</t>
  </si>
  <si>
    <t>OpExFixed</t>
  </si>
  <si>
    <t>OpExVar</t>
  </si>
  <si>
    <t>FUEL</t>
  </si>
  <si>
    <t>NewGT</t>
  </si>
  <si>
    <t>ExGT</t>
  </si>
  <si>
    <t>CCGT</t>
  </si>
  <si>
    <t>Other Existing GT</t>
  </si>
  <si>
    <t>Diesel</t>
  </si>
  <si>
    <t>Dsl</t>
  </si>
  <si>
    <t>OtherGT</t>
  </si>
  <si>
    <t>¢/litre (Fuel Forecast)</t>
  </si>
  <si>
    <t xml:space="preserve">$/bbl </t>
  </si>
  <si>
    <t>No. 2 Fuel</t>
  </si>
  <si>
    <t>No. 2 fuel expense ($000)</t>
  </si>
  <si>
    <t>NO. 6 FUEL:</t>
  </si>
  <si>
    <t>0.7%s $/bbl (Fuel Forecast)</t>
  </si>
  <si>
    <t>2.2% s $/bbl (Fuel Forecast)</t>
  </si>
  <si>
    <t>No. 6 fuel expense ($000)</t>
  </si>
  <si>
    <t>Barrels (000's)</t>
  </si>
  <si>
    <t>TOTAL FUEL</t>
  </si>
  <si>
    <t>Fuel costs per Strategist</t>
  </si>
  <si>
    <t>PP Costs</t>
  </si>
  <si>
    <t>POWER PURCHASES</t>
  </si>
  <si>
    <t>Power purchases  - Other</t>
  </si>
  <si>
    <t>Included with Strategist O&amp;M</t>
  </si>
  <si>
    <t>Included with Strategist Fuel</t>
  </si>
  <si>
    <t>Total power purchases - other</t>
  </si>
  <si>
    <t>PP Other</t>
  </si>
  <si>
    <t>PP - MF</t>
  </si>
  <si>
    <t>Other PP</t>
  </si>
  <si>
    <t>DCLInk</t>
  </si>
  <si>
    <t>Muskrat Falls:</t>
  </si>
  <si>
    <t xml:space="preserve">a.  Energy at Soldier's Pond  (GWh) </t>
  </si>
  <si>
    <t>b.  Muskrat Falls rate ($/MWh)</t>
  </si>
  <si>
    <t>c.  Soldier's Pond rate ($/MWh)  -  Losses at:</t>
  </si>
  <si>
    <t>a.  Energy at Soldier's Pond (GWh)</t>
  </si>
  <si>
    <t>d.  Cost ($000)  (a x c)</t>
  </si>
  <si>
    <t xml:space="preserve">Total cost </t>
  </si>
  <si>
    <t>Market-sourced:</t>
  </si>
  <si>
    <t>Totals by Component</t>
  </si>
  <si>
    <t>Totals per Strategist</t>
  </si>
  <si>
    <t>NEWFOUNDLAND AND LABRADOR HYDRO</t>
  </si>
  <si>
    <t>Operating cost escalator</t>
  </si>
  <si>
    <t>ProdbyFuelType (GWh):</t>
  </si>
  <si>
    <t>ProdType</t>
  </si>
  <si>
    <t>PP</t>
  </si>
  <si>
    <t>Thermal Ex PP</t>
  </si>
  <si>
    <t>ThermalExPP</t>
  </si>
  <si>
    <t>EOI</t>
  </si>
  <si>
    <t>b.  Market rate at Muskrat Falls ($/MWh)</t>
  </si>
  <si>
    <t>GASTURNW 185</t>
  </si>
  <si>
    <t>GASTURNW 178</t>
  </si>
  <si>
    <t>HRD_CP_5 188</t>
  </si>
  <si>
    <t>GASTURNW 187</t>
  </si>
  <si>
    <t>HRD_CP_5 186</t>
  </si>
  <si>
    <t>CCGT_170 180</t>
  </si>
  <si>
    <t>HRD_CP_5 179</t>
  </si>
  <si>
    <t>YEAR</t>
  </si>
  <si>
    <t>Original Peak Load  (MW)</t>
  </si>
  <si>
    <t>Original Sales  (GWH)</t>
  </si>
  <si>
    <t>Fixed Charges  ($000)</t>
  </si>
  <si>
    <t>Unit Fuel Costs  ($000)</t>
  </si>
  <si>
    <t>Unit O and M Costs  ($000)</t>
  </si>
  <si>
    <t>Utility Cost</t>
  </si>
  <si>
    <t>#2</t>
  </si>
  <si>
    <t>BBLS</t>
  </si>
  <si>
    <t>#6</t>
  </si>
  <si>
    <t>CO2</t>
  </si>
  <si>
    <t>tonnes</t>
  </si>
  <si>
    <t>PROJECT</t>
  </si>
  <si>
    <t>NEWGT_50 78</t>
  </si>
  <si>
    <t>HRD_CP_5 79</t>
  </si>
  <si>
    <t>CC_170_1 80</t>
  </si>
  <si>
    <t>NEWGT_50 85</t>
  </si>
  <si>
    <t>HRD_CP_5 86</t>
  </si>
  <si>
    <t>NEWGT_50 87</t>
  </si>
  <si>
    <t>HRD_CP_5 88</t>
  </si>
  <si>
    <t>Transmission - Lab Island Tx Link</t>
  </si>
  <si>
    <t>Generation power purchases - Labrador</t>
  </si>
  <si>
    <t>$/bbl - Island Interconnected - 0.7%s</t>
  </si>
  <si>
    <t xml:space="preserve">Tug boat costs ($/bbl) </t>
  </si>
  <si>
    <t>Less PPAs included with Fuel</t>
  </si>
  <si>
    <t xml:space="preserve">d.  Cost ($000)  (a x c) </t>
  </si>
  <si>
    <t>Copy full Infeed sheet to new file</t>
  </si>
  <si>
    <t>Break links in new file</t>
  </si>
  <si>
    <t>Delete all names in new file</t>
  </si>
  <si>
    <t>Break links the second time.</t>
  </si>
  <si>
    <t>Capital cost sensitivity</t>
  </si>
  <si>
    <t>litres / barrel</t>
  </si>
  <si>
    <t>$/barrel</t>
  </si>
  <si>
    <t>kWh/barrel</t>
  </si>
  <si>
    <t>$/kWh</t>
  </si>
  <si>
    <t>$000 Emergency Energy</t>
  </si>
  <si>
    <t>Emergency Cost  ($000)</t>
  </si>
  <si>
    <t>CPW</t>
  </si>
  <si>
    <t>Discount Rate</t>
  </si>
  <si>
    <t>Real Discount Rate</t>
  </si>
  <si>
    <t>Inflation</t>
  </si>
  <si>
    <t>Soldier's Pd</t>
  </si>
  <si>
    <t>GWh</t>
  </si>
  <si>
    <t>$ 000</t>
  </si>
  <si>
    <t>Cost</t>
  </si>
  <si>
    <t>Unit Cost</t>
  </si>
  <si>
    <t>Escalating</t>
  </si>
  <si>
    <t>Real LUEC</t>
  </si>
  <si>
    <t>CPW / Nominal LUEC</t>
  </si>
  <si>
    <t>Labrador-Island Transmission Link</t>
  </si>
  <si>
    <t>CPW / Esc Real LUEC</t>
  </si>
  <si>
    <t>HRD</t>
  </si>
  <si>
    <t>Fixed charges:</t>
  </si>
  <si>
    <t>Summary by type</t>
  </si>
  <si>
    <t>Fixed Charges Summary:</t>
  </si>
  <si>
    <t>ESP</t>
  </si>
  <si>
    <t>Wind</t>
  </si>
  <si>
    <t>Total fixed charges</t>
  </si>
  <si>
    <t>Fixed charges by project</t>
  </si>
  <si>
    <t>Tolerance</t>
  </si>
  <si>
    <t>Edit</t>
  </si>
  <si>
    <t>Total operating costs</t>
  </si>
  <si>
    <t>Operating Cost Summary:</t>
  </si>
  <si>
    <t>Operating costs:</t>
  </si>
  <si>
    <t>Operating costs by project</t>
  </si>
  <si>
    <t>Strategist</t>
  </si>
  <si>
    <t>Strategist, adjusted for PP</t>
  </si>
  <si>
    <t>CPW analysis calculations</t>
  </si>
  <si>
    <t>Fuel costs:</t>
  </si>
  <si>
    <t>Thermal production:</t>
  </si>
  <si>
    <t>Total CPW:</t>
  </si>
  <si>
    <t>Total Fuel</t>
  </si>
  <si>
    <t>Set Correctly</t>
  </si>
  <si>
    <t>CHECKS ---&gt;</t>
  </si>
  <si>
    <t>LUEC</t>
  </si>
  <si>
    <t>Nominal CPW</t>
  </si>
  <si>
    <t>Nominal LUEC CPW</t>
  </si>
  <si>
    <t>Escalating LUEC CPW</t>
  </si>
  <si>
    <t>MF/LIL CPW:</t>
  </si>
  <si>
    <t>TOTAL</t>
  </si>
  <si>
    <t>Holyrood Decommissioning Period</t>
  </si>
  <si>
    <t>Cumulative Present Worth Analysis - PLF12 Iteration #1 2012Aug1 - Interconnected Island Alternative</t>
  </si>
  <si>
    <t xml:space="preserve">PLF12 Iteration#1 2012Aug1 - Infeed </t>
  </si>
  <si>
    <t>MFalls Energy at</t>
  </si>
  <si>
    <t>Muskrat Falls</t>
  </si>
  <si>
    <t>Fuel $000 by Type:</t>
  </si>
  <si>
    <t>No. 2:</t>
  </si>
  <si>
    <t>NewGt</t>
  </si>
  <si>
    <t>Strategist (Fuel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</si>
</sst>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#,##0.0000_);\(#,##0.0000\)"/>
    <numFmt numFmtId="166" formatCode="#,##0.0_);\(#,##0.0\)"/>
    <numFmt numFmtId="167" formatCode="_(* #,##0_);_(* \(#,##0\);_(* &quot;-&quot;??_);_(@_)"/>
    <numFmt numFmtId="168" formatCode="0.0%"/>
    <numFmt numFmtId="169" formatCode="0.\ \ "/>
    <numFmt numFmtId="170" formatCode="0.0"/>
    <numFmt numFmtId="171" formatCode="#,##0.0000000000000_);\(#,##0.0000000000000\)"/>
    <numFmt numFmtId="172" formatCode="#,##0.0"/>
    <numFmt numFmtId="173" formatCode="0.000"/>
    <numFmt numFmtId="174" formatCode="0.00000"/>
    <numFmt numFmtId="175" formatCode="0_);\(0\)"/>
    <numFmt numFmtId="176" formatCode="_-* #,##0.00_-;\-* #,##0.00_-;_-* &quot;-&quot;??_-;_-@_-"/>
    <numFmt numFmtId="177" formatCode="#\,##0."/>
    <numFmt numFmtId="178" formatCode="_-&quot;$&quot;* #,##0.00_-;\-&quot;$&quot;* #,##0.00_-;_-&quot;$&quot;* &quot;-&quot;??_-;_-@_-"/>
    <numFmt numFmtId="179" formatCode="&quot;$&quot;#."/>
    <numFmt numFmtId="180" formatCode="#.00"/>
    <numFmt numFmtId="181" formatCode="#\ ###\ ###\ ###\ ##0.00"/>
    <numFmt numFmtId="182" formatCode="0_)"/>
    <numFmt numFmtId="183" formatCode="#,##0.0,;\(#,##0.0,\);\-_)_0"/>
    <numFmt numFmtId="184" formatCode="0.0000"/>
    <numFmt numFmtId="185" formatCode="#,##0.000_);\(#,##0.000\)"/>
    <numFmt numFmtId="186" formatCode="0\ &quot;$&quot;"/>
    <numFmt numFmtId="187" formatCode="_-&quot;£&quot;* #,##0.00_-;\-&quot;£&quot;* #,##0.00_-;_-&quot;£&quot;* &quot;-&quot;??_-;_-@_-"/>
    <numFmt numFmtId="188" formatCode="_-[$€]* #,##0.00_-;\-[$€]* #,##0.00_-;_-[$€]* &quot;-&quot;??_-;_-@_-"/>
    <numFmt numFmtId="189" formatCode="_(* #,##0.000_);_(* \(#,##0.000\);_(* &quot;-&quot;???_);_(@_)"/>
  </numFmts>
  <fonts count="98"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name val="SWISS"/>
    </font>
    <font>
      <sz val="10"/>
      <name val="Arial"/>
      <family val="2"/>
    </font>
    <font>
      <sz val="10"/>
      <color theme="1"/>
      <name val="Calibri"/>
      <family val="2"/>
    </font>
    <font>
      <b/>
      <sz val="10"/>
      <color rgb="FF0000CC"/>
      <name val="Calibri"/>
      <family val="2"/>
    </font>
    <font>
      <sz val="10"/>
      <color rgb="FF0000CC"/>
      <name val="Calibri"/>
      <family val="2"/>
    </font>
    <font>
      <b/>
      <i/>
      <sz val="10"/>
      <color rgb="FFFF0000"/>
      <name val="Calibri"/>
      <family val="2"/>
    </font>
    <font>
      <b/>
      <sz val="10"/>
      <color theme="1"/>
      <name val="Calibri"/>
      <family val="2"/>
    </font>
    <font>
      <b/>
      <sz val="10"/>
      <color rgb="FF0000FF"/>
      <name val="Calibri"/>
      <family val="2"/>
    </font>
    <font>
      <b/>
      <sz val="10"/>
      <color rgb="FFFF0000"/>
      <name val="Calibri"/>
      <family val="2"/>
    </font>
    <font>
      <sz val="10"/>
      <name val="Calibri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9"/>
      <name val="Calibri"/>
      <family val="2"/>
    </font>
    <font>
      <sz val="8"/>
      <name val="Arial"/>
      <family val="2"/>
    </font>
    <font>
      <b/>
      <sz val="10"/>
      <name val="Calibri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0"/>
      <color indexed="63"/>
      <name val="Arial"/>
      <family val="2"/>
    </font>
    <font>
      <b/>
      <sz val="10"/>
      <name val="Times New Roman"/>
      <family val="1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rgb="FFFF0000"/>
      <name val="Calibri"/>
      <family val="2"/>
    </font>
    <font>
      <sz val="10"/>
      <color rgb="FF0000FF"/>
      <name val="Calibri"/>
      <family val="2"/>
    </font>
    <font>
      <sz val="10"/>
      <color rgb="FFFF0000"/>
      <name val="Arial"/>
      <family val="2"/>
    </font>
    <font>
      <sz val="8"/>
      <color indexed="81"/>
      <name val="Tahoma"/>
      <family val="2"/>
    </font>
    <font>
      <sz val="12"/>
      <name val="SWISS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"/>
      <color indexed="8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2"/>
      <name val="Times New Roman"/>
      <family val="1"/>
    </font>
    <font>
      <sz val="10"/>
      <name val="MS Sans Serif"/>
      <family val="2"/>
    </font>
    <font>
      <sz val="12"/>
      <name val="Calibri"/>
      <family val="2"/>
    </font>
    <font>
      <sz val="10"/>
      <name val="Antique Olive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color indexed="10"/>
      <name val="Calibri"/>
      <family val="2"/>
    </font>
    <font>
      <sz val="10"/>
      <color rgb="FFFF0000"/>
      <name val="Calibri"/>
      <family val="2"/>
      <scheme val="minor"/>
    </font>
    <font>
      <sz val="10"/>
      <color theme="4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8"/>
      <color indexed="81"/>
      <name val="Tahoma"/>
      <family val="2"/>
    </font>
    <font>
      <sz val="8"/>
      <name val="Tahoma"/>
      <family val="2"/>
    </font>
    <font>
      <sz val="8"/>
      <name val="Verdana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8"/>
      <color indexed="23"/>
      <name val="Verdana"/>
      <family val="2"/>
    </font>
    <font>
      <sz val="16"/>
      <color indexed="9"/>
      <name val="Tahoma"/>
      <family val="2"/>
    </font>
    <font>
      <b/>
      <sz val="8"/>
      <color indexed="63"/>
      <name val="Verdana"/>
      <family val="2"/>
    </font>
    <font>
      <b/>
      <sz val="16"/>
      <color indexed="9"/>
      <name val="Tahoma"/>
      <family val="2"/>
    </font>
    <font>
      <sz val="8"/>
      <color theme="1"/>
      <name val="Calibri"/>
      <family val="2"/>
    </font>
    <font>
      <sz val="12"/>
      <color rgb="FF0000FF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CF6D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59999389629810485"/>
        <bgColor indexed="64"/>
      </patternFill>
    </fill>
  </fills>
  <borders count="5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57"/>
      </left>
      <right style="double">
        <color indexed="57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299">
    <xf numFmtId="0" fontId="0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2" fillId="2" borderId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43" fontId="4" fillId="0" borderId="0" applyFont="0" applyFill="0" applyBorder="0" applyAlignment="0" applyProtection="0"/>
    <xf numFmtId="0" fontId="17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1" fillId="25" borderId="14" applyNumberFormat="0" applyAlignment="0" applyProtection="0"/>
    <xf numFmtId="0" fontId="21" fillId="25" borderId="14" applyNumberFormat="0" applyAlignment="0" applyProtection="0"/>
    <xf numFmtId="0" fontId="22" fillId="26" borderId="15" applyNumberFormat="0" applyAlignment="0" applyProtection="0"/>
    <xf numFmtId="0" fontId="22" fillId="26" borderId="15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5" fillId="0" borderId="16" applyNumberFormat="0" applyFill="0" applyAlignment="0" applyProtection="0"/>
    <xf numFmtId="0" fontId="25" fillId="0" borderId="16" applyNumberFormat="0" applyFill="0" applyAlignment="0" applyProtection="0"/>
    <xf numFmtId="0" fontId="26" fillId="0" borderId="17" applyNumberFormat="0" applyFill="0" applyAlignment="0" applyProtection="0"/>
    <xf numFmtId="0" fontId="26" fillId="0" borderId="17" applyNumberFormat="0" applyFill="0" applyAlignment="0" applyProtection="0"/>
    <xf numFmtId="0" fontId="27" fillId="0" borderId="18" applyNumberFormat="0" applyFill="0" applyAlignment="0" applyProtection="0"/>
    <xf numFmtId="0" fontId="27" fillId="0" borderId="1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2" borderId="14" applyNumberFormat="0" applyAlignment="0" applyProtection="0"/>
    <xf numFmtId="0" fontId="28" fillId="12" borderId="14" applyNumberFormat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18" fillId="0" borderId="0"/>
    <xf numFmtId="0" fontId="31" fillId="0" borderId="0"/>
    <xf numFmtId="0" fontId="32" fillId="0" borderId="0"/>
    <xf numFmtId="0" fontId="3" fillId="0" borderId="0">
      <alignment wrapText="1"/>
    </xf>
    <xf numFmtId="0" fontId="3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1" fillId="0" borderId="0"/>
    <xf numFmtId="0" fontId="18" fillId="0" borderId="0"/>
    <xf numFmtId="0" fontId="3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2" fillId="0" borderId="0"/>
    <xf numFmtId="0" fontId="3" fillId="0" borderId="0">
      <alignment wrapText="1"/>
    </xf>
    <xf numFmtId="0" fontId="3" fillId="0" borderId="0">
      <alignment wrapText="1"/>
    </xf>
    <xf numFmtId="0" fontId="32" fillId="0" borderId="0"/>
    <xf numFmtId="0" fontId="3" fillId="0" borderId="0">
      <alignment wrapText="1"/>
    </xf>
    <xf numFmtId="0" fontId="3" fillId="0" borderId="0">
      <alignment wrapText="1"/>
    </xf>
    <xf numFmtId="0" fontId="32" fillId="0" borderId="0"/>
    <xf numFmtId="0" fontId="3" fillId="0" borderId="0">
      <alignment wrapText="1"/>
    </xf>
    <xf numFmtId="0" fontId="3" fillId="0" borderId="0">
      <alignment wrapText="1"/>
    </xf>
    <xf numFmtId="0" fontId="32" fillId="0" borderId="0"/>
    <xf numFmtId="0" fontId="3" fillId="0" borderId="0">
      <alignment wrapText="1"/>
    </xf>
    <xf numFmtId="0" fontId="3" fillId="0" borderId="0">
      <alignment wrapText="1"/>
    </xf>
    <xf numFmtId="0" fontId="32" fillId="0" borderId="0"/>
    <xf numFmtId="0" fontId="3" fillId="0" borderId="0">
      <alignment wrapText="1"/>
    </xf>
    <xf numFmtId="0" fontId="3" fillId="0" borderId="0">
      <alignment wrapText="1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28" borderId="20" applyNumberFormat="0" applyFont="0" applyAlignment="0" applyProtection="0"/>
    <xf numFmtId="0" fontId="3" fillId="28" borderId="20" applyNumberFormat="0" applyFont="0" applyAlignment="0" applyProtection="0"/>
    <xf numFmtId="0" fontId="34" fillId="25" borderId="21" applyNumberFormat="0" applyAlignment="0" applyProtection="0"/>
    <xf numFmtId="0" fontId="34" fillId="25" borderId="21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" fontId="35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5" fontId="43" fillId="0" borderId="0"/>
    <xf numFmtId="5" fontId="43" fillId="0" borderId="0"/>
    <xf numFmtId="0" fontId="32" fillId="7" borderId="0" applyNumberFormat="0" applyBorder="0" applyAlignment="0" applyProtection="0"/>
    <xf numFmtId="0" fontId="18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18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44" fillId="40" borderId="0" applyNumberFormat="0" applyBorder="0" applyAlignment="0" applyProtection="0"/>
    <xf numFmtId="0" fontId="32" fillId="8" borderId="0" applyNumberFormat="0" applyBorder="0" applyAlignment="0" applyProtection="0"/>
    <xf numFmtId="0" fontId="18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18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44" fillId="44" borderId="0" applyNumberFormat="0" applyBorder="0" applyAlignment="0" applyProtection="0"/>
    <xf numFmtId="0" fontId="32" fillId="9" borderId="0" applyNumberFormat="0" applyBorder="0" applyAlignment="0" applyProtection="0"/>
    <xf numFmtId="0" fontId="18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18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44" fillId="48" borderId="0" applyNumberFormat="0" applyBorder="0" applyAlignment="0" applyProtection="0"/>
    <xf numFmtId="0" fontId="32" fillId="10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44" fillId="52" borderId="0" applyNumberFormat="0" applyBorder="0" applyAlignment="0" applyProtection="0"/>
    <xf numFmtId="0" fontId="32" fillId="11" borderId="0" applyNumberFormat="0" applyBorder="0" applyAlignment="0" applyProtection="0"/>
    <xf numFmtId="0" fontId="18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18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44" fillId="56" borderId="0" applyNumberFormat="0" applyBorder="0" applyAlignment="0" applyProtection="0"/>
    <xf numFmtId="0" fontId="32" fillId="12" borderId="0" applyNumberFormat="0" applyBorder="0" applyAlignment="0" applyProtection="0"/>
    <xf numFmtId="0" fontId="18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18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44" fillId="60" borderId="0" applyNumberFormat="0" applyBorder="0" applyAlignment="0" applyProtection="0"/>
    <xf numFmtId="0" fontId="32" fillId="13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44" fillId="41" borderId="0" applyNumberFormat="0" applyBorder="0" applyAlignment="0" applyProtection="0"/>
    <xf numFmtId="0" fontId="32" fillId="14" borderId="0" applyNumberFormat="0" applyBorder="0" applyAlignment="0" applyProtection="0"/>
    <xf numFmtId="0" fontId="18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18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44" fillId="45" borderId="0" applyNumberFormat="0" applyBorder="0" applyAlignment="0" applyProtection="0"/>
    <xf numFmtId="0" fontId="32" fillId="15" borderId="0" applyNumberFormat="0" applyBorder="0" applyAlignment="0" applyProtection="0"/>
    <xf numFmtId="0" fontId="18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18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44" fillId="49" borderId="0" applyNumberFormat="0" applyBorder="0" applyAlignment="0" applyProtection="0"/>
    <xf numFmtId="0" fontId="32" fillId="10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44" fillId="53" borderId="0" applyNumberFormat="0" applyBorder="0" applyAlignment="0" applyProtection="0"/>
    <xf numFmtId="0" fontId="32" fillId="13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44" fillId="57" borderId="0" applyNumberFormat="0" applyBorder="0" applyAlignment="0" applyProtection="0"/>
    <xf numFmtId="0" fontId="32" fillId="16" borderId="0" applyNumberFormat="0" applyBorder="0" applyAlignment="0" applyProtection="0"/>
    <xf numFmtId="0" fontId="18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18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44" fillId="61" borderId="0" applyNumberFormat="0" applyBorder="0" applyAlignment="0" applyProtection="0"/>
    <xf numFmtId="0" fontId="45" fillId="17" borderId="0" applyNumberFormat="0" applyBorder="0" applyAlignment="0" applyProtection="0"/>
    <xf numFmtId="0" fontId="19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19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6" fillId="42" borderId="0" applyNumberFormat="0" applyBorder="0" applyAlignment="0" applyProtection="0"/>
    <xf numFmtId="0" fontId="45" fillId="14" borderId="0" applyNumberFormat="0" applyBorder="0" applyAlignment="0" applyProtection="0"/>
    <xf numFmtId="0" fontId="19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19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6" fillId="46" borderId="0" applyNumberFormat="0" applyBorder="0" applyAlignment="0" applyProtection="0"/>
    <xf numFmtId="0" fontId="45" fillId="15" borderId="0" applyNumberFormat="0" applyBorder="0" applyAlignment="0" applyProtection="0"/>
    <xf numFmtId="0" fontId="19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19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6" fillId="50" borderId="0" applyNumberFormat="0" applyBorder="0" applyAlignment="0" applyProtection="0"/>
    <xf numFmtId="0" fontId="45" fillId="18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6" fillId="54" borderId="0" applyNumberFormat="0" applyBorder="0" applyAlignment="0" applyProtection="0"/>
    <xf numFmtId="0" fontId="45" fillId="19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6" fillId="58" borderId="0" applyNumberFormat="0" applyBorder="0" applyAlignment="0" applyProtection="0"/>
    <xf numFmtId="0" fontId="45" fillId="20" borderId="0" applyNumberFormat="0" applyBorder="0" applyAlignment="0" applyProtection="0"/>
    <xf numFmtId="0" fontId="19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19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6" fillId="62" borderId="0" applyNumberFormat="0" applyBorder="0" applyAlignment="0" applyProtection="0"/>
    <xf numFmtId="0" fontId="45" fillId="21" borderId="0" applyNumberFormat="0" applyBorder="0" applyAlignment="0" applyProtection="0"/>
    <xf numFmtId="0" fontId="19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9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6" fillId="39" borderId="0" applyNumberFormat="0" applyBorder="0" applyAlignment="0" applyProtection="0"/>
    <xf numFmtId="0" fontId="45" fillId="22" borderId="0" applyNumberFormat="0" applyBorder="0" applyAlignment="0" applyProtection="0"/>
    <xf numFmtId="0" fontId="19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9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6" fillId="43" borderId="0" applyNumberFormat="0" applyBorder="0" applyAlignment="0" applyProtection="0"/>
    <xf numFmtId="0" fontId="45" fillId="23" borderId="0" applyNumberFormat="0" applyBorder="0" applyAlignment="0" applyProtection="0"/>
    <xf numFmtId="0" fontId="19" fillId="23" borderId="0" applyNumberFormat="0" applyBorder="0" applyAlignment="0" applyProtection="0"/>
    <xf numFmtId="0" fontId="45" fillId="23" borderId="0" applyNumberFormat="0" applyBorder="0" applyAlignment="0" applyProtection="0"/>
    <xf numFmtId="0" fontId="45" fillId="23" borderId="0" applyNumberFormat="0" applyBorder="0" applyAlignment="0" applyProtection="0"/>
    <xf numFmtId="0" fontId="19" fillId="23" borderId="0" applyNumberFormat="0" applyBorder="0" applyAlignment="0" applyProtection="0"/>
    <xf numFmtId="0" fontId="45" fillId="23" borderId="0" applyNumberFormat="0" applyBorder="0" applyAlignment="0" applyProtection="0"/>
    <xf numFmtId="0" fontId="45" fillId="23" borderId="0" applyNumberFormat="0" applyBorder="0" applyAlignment="0" applyProtection="0"/>
    <xf numFmtId="0" fontId="45" fillId="23" borderId="0" applyNumberFormat="0" applyBorder="0" applyAlignment="0" applyProtection="0"/>
    <xf numFmtId="0" fontId="46" fillId="47" borderId="0" applyNumberFormat="0" applyBorder="0" applyAlignment="0" applyProtection="0"/>
    <xf numFmtId="0" fontId="45" fillId="18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6" fillId="51" borderId="0" applyNumberFormat="0" applyBorder="0" applyAlignment="0" applyProtection="0"/>
    <xf numFmtId="0" fontId="45" fillId="19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6" fillId="55" borderId="0" applyNumberFormat="0" applyBorder="0" applyAlignment="0" applyProtection="0"/>
    <xf numFmtId="0" fontId="45" fillId="24" borderId="0" applyNumberFormat="0" applyBorder="0" applyAlignment="0" applyProtection="0"/>
    <xf numFmtId="0" fontId="19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19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/>
    <xf numFmtId="0" fontId="47" fillId="8" borderId="0" applyNumberFormat="0" applyBorder="0" applyAlignment="0" applyProtection="0"/>
    <xf numFmtId="0" fontId="20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20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8" fillId="33" borderId="0" applyNumberFormat="0" applyBorder="0" applyAlignment="0" applyProtection="0"/>
    <xf numFmtId="0" fontId="49" fillId="25" borderId="14" applyNumberFormat="0" applyAlignment="0" applyProtection="0"/>
    <xf numFmtId="0" fontId="21" fillId="25" borderId="14" applyNumberFormat="0" applyAlignment="0" applyProtection="0"/>
    <xf numFmtId="0" fontId="49" fillId="25" borderId="14" applyNumberFormat="0" applyAlignment="0" applyProtection="0"/>
    <xf numFmtId="0" fontId="49" fillId="25" borderId="14" applyNumberFormat="0" applyAlignment="0" applyProtection="0"/>
    <xf numFmtId="0" fontId="21" fillId="25" borderId="14" applyNumberFormat="0" applyAlignment="0" applyProtection="0"/>
    <xf numFmtId="0" fontId="49" fillId="25" borderId="14" applyNumberFormat="0" applyAlignment="0" applyProtection="0"/>
    <xf numFmtId="0" fontId="49" fillId="25" borderId="14" applyNumberFormat="0" applyAlignment="0" applyProtection="0"/>
    <xf numFmtId="0" fontId="49" fillId="25" borderId="14" applyNumberFormat="0" applyAlignment="0" applyProtection="0"/>
    <xf numFmtId="0" fontId="50" fillId="36" borderId="34" applyNumberFormat="0" applyAlignment="0" applyProtection="0"/>
    <xf numFmtId="0" fontId="51" fillId="26" borderId="15" applyNumberFormat="0" applyAlignment="0" applyProtection="0"/>
    <xf numFmtId="0" fontId="22" fillId="26" borderId="15" applyNumberFormat="0" applyAlignment="0" applyProtection="0"/>
    <xf numFmtId="0" fontId="51" fillId="26" borderId="15" applyNumberFormat="0" applyAlignment="0" applyProtection="0"/>
    <xf numFmtId="0" fontId="51" fillId="26" borderId="15" applyNumberFormat="0" applyAlignment="0" applyProtection="0"/>
    <xf numFmtId="0" fontId="22" fillId="26" borderId="15" applyNumberFormat="0" applyAlignment="0" applyProtection="0"/>
    <xf numFmtId="0" fontId="51" fillId="26" borderId="15" applyNumberFormat="0" applyAlignment="0" applyProtection="0"/>
    <xf numFmtId="0" fontId="51" fillId="26" borderId="15" applyNumberFormat="0" applyAlignment="0" applyProtection="0"/>
    <xf numFmtId="0" fontId="51" fillId="26" borderId="15" applyNumberFormat="0" applyAlignment="0" applyProtection="0"/>
    <xf numFmtId="0" fontId="52" fillId="37" borderId="37" applyNumberFormat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54" fillId="0" borderId="0">
      <protection locked="0"/>
    </xf>
    <xf numFmtId="177" fontId="54" fillId="0" borderId="0">
      <protection locked="0"/>
    </xf>
    <xf numFmtId="177" fontId="54" fillId="0" borderId="0">
      <protection locked="0"/>
    </xf>
    <xf numFmtId="177" fontId="54" fillId="0" borderId="0">
      <protection locked="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32" fillId="0" borderId="0" applyFont="0" applyFill="0" applyBorder="0" applyAlignment="0" applyProtection="0"/>
    <xf numFmtId="178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9" fontId="54" fillId="0" borderId="0">
      <protection locked="0"/>
    </xf>
    <xf numFmtId="179" fontId="54" fillId="0" borderId="0">
      <protection locked="0"/>
    </xf>
    <xf numFmtId="179" fontId="54" fillId="0" borderId="0">
      <protection locked="0"/>
    </xf>
    <xf numFmtId="179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180" fontId="54" fillId="0" borderId="0">
      <protection locked="0"/>
    </xf>
    <xf numFmtId="180" fontId="54" fillId="0" borderId="0">
      <protection locked="0"/>
    </xf>
    <xf numFmtId="180" fontId="54" fillId="0" borderId="0">
      <protection locked="0"/>
    </xf>
    <xf numFmtId="180" fontId="54" fillId="0" borderId="0">
      <protection locked="0"/>
    </xf>
    <xf numFmtId="0" fontId="57" fillId="9" borderId="0" applyNumberFormat="0" applyBorder="0" applyAlignment="0" applyProtection="0"/>
    <xf numFmtId="0" fontId="24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8" fillId="32" borderId="0" applyNumberFormat="0" applyBorder="0" applyAlignment="0" applyProtection="0"/>
    <xf numFmtId="0" fontId="25" fillId="0" borderId="16" applyNumberFormat="0" applyFill="0" applyAlignment="0" applyProtection="0"/>
    <xf numFmtId="0" fontId="54" fillId="0" borderId="0">
      <protection locked="0"/>
    </xf>
    <xf numFmtId="0" fontId="54" fillId="0" borderId="0">
      <protection locked="0"/>
    </xf>
    <xf numFmtId="0" fontId="59" fillId="0" borderId="16" applyNumberFormat="0" applyFill="0" applyAlignment="0" applyProtection="0"/>
    <xf numFmtId="0" fontId="25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0" fillId="0" borderId="31" applyNumberFormat="0" applyFill="0" applyAlignment="0" applyProtection="0"/>
    <xf numFmtId="0" fontId="26" fillId="0" borderId="17" applyNumberFormat="0" applyFill="0" applyAlignment="0" applyProtection="0"/>
    <xf numFmtId="0" fontId="54" fillId="0" borderId="0">
      <protection locked="0"/>
    </xf>
    <xf numFmtId="0" fontId="54" fillId="0" borderId="0">
      <protection locked="0"/>
    </xf>
    <xf numFmtId="0" fontId="61" fillId="0" borderId="17" applyNumberFormat="0" applyFill="0" applyAlignment="0" applyProtection="0"/>
    <xf numFmtId="0" fontId="26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2" fillId="0" borderId="32" applyNumberFormat="0" applyFill="0" applyAlignment="0" applyProtection="0"/>
    <xf numFmtId="0" fontId="63" fillId="0" borderId="18" applyNumberFormat="0" applyFill="0" applyAlignment="0" applyProtection="0"/>
    <xf numFmtId="0" fontId="27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27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4" fillId="0" borderId="33" applyNumberFormat="0" applyFill="0" applyAlignment="0" applyProtection="0"/>
    <xf numFmtId="0" fontId="6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81" fontId="53" fillId="0" borderId="40" applyFill="0" applyBorder="0">
      <alignment horizontal="right"/>
    </xf>
    <xf numFmtId="181" fontId="3" fillId="0" borderId="40" applyFill="0" applyBorder="0">
      <alignment horizontal="right"/>
    </xf>
    <xf numFmtId="181" fontId="3" fillId="0" borderId="40" applyFill="0" applyBorder="0">
      <alignment horizontal="right"/>
    </xf>
    <xf numFmtId="0" fontId="6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6" fillId="12" borderId="14" applyNumberFormat="0" applyAlignment="0" applyProtection="0"/>
    <xf numFmtId="0" fontId="28" fillId="12" borderId="14" applyNumberFormat="0" applyAlignment="0" applyProtection="0"/>
    <xf numFmtId="0" fontId="66" fillId="12" borderId="14" applyNumberFormat="0" applyAlignment="0" applyProtection="0"/>
    <xf numFmtId="0" fontId="66" fillId="12" borderId="14" applyNumberFormat="0" applyAlignment="0" applyProtection="0"/>
    <xf numFmtId="0" fontId="28" fillId="12" borderId="14" applyNumberFormat="0" applyAlignment="0" applyProtection="0"/>
    <xf numFmtId="0" fontId="66" fillId="12" borderId="14" applyNumberFormat="0" applyAlignment="0" applyProtection="0"/>
    <xf numFmtId="0" fontId="66" fillId="12" borderId="14" applyNumberFormat="0" applyAlignment="0" applyProtection="0"/>
    <xf numFmtId="0" fontId="66" fillId="12" borderId="14" applyNumberFormat="0" applyAlignment="0" applyProtection="0"/>
    <xf numFmtId="0" fontId="67" fillId="35" borderId="34" applyNumberFormat="0" applyAlignment="0" applyProtection="0"/>
    <xf numFmtId="0" fontId="68" fillId="0" borderId="19" applyNumberFormat="0" applyFill="0" applyAlignment="0" applyProtection="0"/>
    <xf numFmtId="0" fontId="29" fillId="0" borderId="19" applyNumberFormat="0" applyFill="0" applyAlignment="0" applyProtection="0"/>
    <xf numFmtId="0" fontId="68" fillId="0" borderId="19" applyNumberFormat="0" applyFill="0" applyAlignment="0" applyProtection="0"/>
    <xf numFmtId="0" fontId="68" fillId="0" borderId="19" applyNumberFormat="0" applyFill="0" applyAlignment="0" applyProtection="0"/>
    <xf numFmtId="0" fontId="29" fillId="0" borderId="19" applyNumberFormat="0" applyFill="0" applyAlignment="0" applyProtection="0"/>
    <xf numFmtId="0" fontId="68" fillId="0" borderId="19" applyNumberFormat="0" applyFill="0" applyAlignment="0" applyProtection="0"/>
    <xf numFmtId="0" fontId="68" fillId="0" borderId="19" applyNumberFormat="0" applyFill="0" applyAlignment="0" applyProtection="0"/>
    <xf numFmtId="0" fontId="68" fillId="0" borderId="19" applyNumberFormat="0" applyFill="0" applyAlignment="0" applyProtection="0"/>
    <xf numFmtId="0" fontId="69" fillId="0" borderId="36" applyNumberFormat="0" applyFill="0" applyAlignment="0" applyProtection="0"/>
    <xf numFmtId="0" fontId="70" fillId="27" borderId="0" applyNumberFormat="0" applyBorder="0" applyAlignment="0" applyProtection="0"/>
    <xf numFmtId="0" fontId="3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3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71" fillId="34" borderId="0" applyNumberFormat="0" applyBorder="0" applyAlignment="0" applyProtection="0"/>
    <xf numFmtId="0" fontId="72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" fillId="0" borderId="0"/>
    <xf numFmtId="0" fontId="32" fillId="0" borderId="0"/>
    <xf numFmtId="0" fontId="4" fillId="0" borderId="0"/>
    <xf numFmtId="0" fontId="3" fillId="0" borderId="0">
      <alignment wrapText="1"/>
    </xf>
    <xf numFmtId="0" fontId="72" fillId="0" borderId="0"/>
    <xf numFmtId="0" fontId="11" fillId="0" borderId="0"/>
    <xf numFmtId="0" fontId="3" fillId="0" borderId="0"/>
    <xf numFmtId="0" fontId="3" fillId="0" borderId="0"/>
    <xf numFmtId="0" fontId="17" fillId="0" borderId="0"/>
    <xf numFmtId="0" fontId="18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" fillId="0" borderId="0"/>
    <xf numFmtId="0" fontId="1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73" fillId="0" borderId="0"/>
    <xf numFmtId="0" fontId="73" fillId="0" borderId="0"/>
    <xf numFmtId="0" fontId="3" fillId="0" borderId="0"/>
    <xf numFmtId="0" fontId="33" fillId="0" borderId="0"/>
    <xf numFmtId="0" fontId="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3" fillId="0" borderId="0"/>
    <xf numFmtId="0" fontId="73" fillId="0" borderId="0"/>
    <xf numFmtId="0" fontId="3" fillId="0" borderId="0">
      <alignment wrapText="1"/>
    </xf>
    <xf numFmtId="0" fontId="73" fillId="0" borderId="0"/>
    <xf numFmtId="0" fontId="3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3" fillId="0" borderId="0"/>
    <xf numFmtId="0" fontId="3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3" fillId="0" borderId="0"/>
    <xf numFmtId="0" fontId="3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1" fillId="0" borderId="0"/>
    <xf numFmtId="0" fontId="31" fillId="0" borderId="0"/>
    <xf numFmtId="0" fontId="3" fillId="0" borderId="0"/>
    <xf numFmtId="0" fontId="72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1" fillId="0" borderId="0"/>
    <xf numFmtId="0" fontId="18" fillId="0" borderId="0"/>
    <xf numFmtId="0" fontId="31" fillId="0" borderId="0"/>
    <xf numFmtId="0" fontId="18" fillId="0" borderId="0"/>
    <xf numFmtId="0" fontId="18" fillId="0" borderId="0"/>
    <xf numFmtId="0" fontId="3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2" fillId="0" borderId="0"/>
    <xf numFmtId="0" fontId="18" fillId="0" borderId="0"/>
    <xf numFmtId="0" fontId="3" fillId="0" borderId="0"/>
    <xf numFmtId="0" fontId="11" fillId="0" borderId="0"/>
    <xf numFmtId="0" fontId="11" fillId="0" borderId="0"/>
    <xf numFmtId="0" fontId="18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17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72" fillId="0" borderId="0"/>
    <xf numFmtId="0" fontId="72" fillId="0" borderId="0"/>
    <xf numFmtId="0" fontId="18" fillId="0" borderId="0"/>
    <xf numFmtId="0" fontId="11" fillId="0" borderId="0"/>
    <xf numFmtId="0" fontId="18" fillId="0" borderId="0"/>
    <xf numFmtId="0" fontId="3" fillId="0" borderId="0">
      <alignment wrapText="1"/>
    </xf>
    <xf numFmtId="0" fontId="18" fillId="0" borderId="0"/>
    <xf numFmtId="0" fontId="3" fillId="0" borderId="0">
      <alignment wrapText="1"/>
    </xf>
    <xf numFmtId="0" fontId="18" fillId="0" borderId="0"/>
    <xf numFmtId="0" fontId="3" fillId="0" borderId="0">
      <alignment wrapText="1"/>
    </xf>
    <xf numFmtId="0" fontId="18" fillId="0" borderId="0"/>
    <xf numFmtId="0" fontId="3" fillId="0" borderId="0">
      <alignment wrapText="1"/>
    </xf>
    <xf numFmtId="0" fontId="18" fillId="0" borderId="0"/>
    <xf numFmtId="0" fontId="3" fillId="0" borderId="0">
      <alignment wrapText="1"/>
    </xf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3" fillId="0" borderId="0"/>
    <xf numFmtId="0" fontId="3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3" fillId="0" borderId="0"/>
    <xf numFmtId="0" fontId="3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3" fillId="0" borderId="0"/>
    <xf numFmtId="0" fontId="3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1" fillId="0" borderId="0"/>
    <xf numFmtId="0" fontId="18" fillId="0" borderId="0"/>
    <xf numFmtId="0" fontId="1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1" fillId="0" borderId="0"/>
    <xf numFmtId="0" fontId="72" fillId="0" borderId="0"/>
    <xf numFmtId="0" fontId="1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3" fillId="0" borderId="0"/>
    <xf numFmtId="0" fontId="72" fillId="0" borderId="0"/>
    <xf numFmtId="0" fontId="18" fillId="0" borderId="0"/>
    <xf numFmtId="0" fontId="32" fillId="0" borderId="0"/>
    <xf numFmtId="0" fontId="18" fillId="0" borderId="0"/>
    <xf numFmtId="0" fontId="32" fillId="0" borderId="0"/>
    <xf numFmtId="0" fontId="3" fillId="0" borderId="0"/>
    <xf numFmtId="0" fontId="3" fillId="0" borderId="0"/>
    <xf numFmtId="182" fontId="3" fillId="0" borderId="0"/>
    <xf numFmtId="0" fontId="32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182" fontId="3" fillId="0" borderId="0"/>
    <xf numFmtId="0" fontId="32" fillId="0" borderId="0"/>
    <xf numFmtId="0" fontId="11" fillId="0" borderId="0"/>
    <xf numFmtId="0" fontId="32" fillId="0" borderId="0"/>
    <xf numFmtId="0" fontId="1" fillId="0" borderId="0"/>
    <xf numFmtId="0" fontId="32" fillId="0" borderId="0"/>
    <xf numFmtId="0" fontId="11" fillId="0" borderId="0"/>
    <xf numFmtId="0" fontId="74" fillId="0" borderId="0"/>
    <xf numFmtId="0" fontId="32" fillId="0" borderId="0"/>
    <xf numFmtId="0" fontId="74" fillId="0" borderId="0"/>
    <xf numFmtId="0" fontId="32" fillId="0" borderId="0"/>
    <xf numFmtId="0" fontId="11" fillId="0" borderId="0"/>
    <xf numFmtId="0" fontId="32" fillId="0" borderId="0"/>
    <xf numFmtId="0" fontId="1" fillId="0" borderId="0"/>
    <xf numFmtId="0" fontId="32" fillId="0" borderId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3" fillId="28" borderId="20" applyNumberFormat="0" applyFont="0" applyAlignment="0" applyProtection="0"/>
    <xf numFmtId="0" fontId="3" fillId="28" borderId="20" applyNumberFormat="0" applyFont="0" applyAlignment="0" applyProtection="0"/>
    <xf numFmtId="0" fontId="32" fillId="28" borderId="20" applyNumberFormat="0" applyFont="0" applyAlignment="0" applyProtection="0"/>
    <xf numFmtId="0" fontId="3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3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3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18" fillId="38" borderId="38" applyNumberFormat="0" applyFont="0" applyAlignment="0" applyProtection="0"/>
    <xf numFmtId="0" fontId="31" fillId="38" borderId="38" applyNumberFormat="0" applyFont="0" applyAlignment="0" applyProtection="0"/>
    <xf numFmtId="0" fontId="75" fillId="0" borderId="0" applyNumberFormat="0" applyFill="0" applyBorder="0" applyAlignment="0" applyProtection="0"/>
    <xf numFmtId="183" fontId="3" fillId="0" borderId="0" applyFont="0" applyFill="0" applyBorder="0" applyAlignment="0" applyProtection="0"/>
    <xf numFmtId="0" fontId="76" fillId="25" borderId="21" applyNumberFormat="0" applyAlignment="0" applyProtection="0"/>
    <xf numFmtId="0" fontId="34" fillId="25" borderId="21" applyNumberFormat="0" applyAlignment="0" applyProtection="0"/>
    <xf numFmtId="0" fontId="76" fillId="25" borderId="21" applyNumberFormat="0" applyAlignment="0" applyProtection="0"/>
    <xf numFmtId="0" fontId="76" fillId="25" borderId="21" applyNumberFormat="0" applyAlignment="0" applyProtection="0"/>
    <xf numFmtId="0" fontId="34" fillId="25" borderId="21" applyNumberFormat="0" applyAlignment="0" applyProtection="0"/>
    <xf numFmtId="0" fontId="76" fillId="25" borderId="21" applyNumberFormat="0" applyAlignment="0" applyProtection="0"/>
    <xf numFmtId="0" fontId="76" fillId="25" borderId="21" applyNumberFormat="0" applyAlignment="0" applyProtection="0"/>
    <xf numFmtId="0" fontId="76" fillId="25" borderId="21" applyNumberFormat="0" applyAlignment="0" applyProtection="0"/>
    <xf numFmtId="0" fontId="77" fillId="36" borderId="3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22" applyNumberFormat="0" applyFill="0" applyAlignment="0" applyProtection="0"/>
    <xf numFmtId="0" fontId="54" fillId="0" borderId="41">
      <protection locked="0"/>
    </xf>
    <xf numFmtId="0" fontId="54" fillId="0" borderId="41">
      <protection locked="0"/>
    </xf>
    <xf numFmtId="0" fontId="78" fillId="0" borderId="22" applyNumberFormat="0" applyFill="0" applyAlignment="0" applyProtection="0"/>
    <xf numFmtId="0" fontId="37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79" fillId="0" borderId="39" applyNumberFormat="0" applyFill="0" applyAlignment="0" applyProtection="0"/>
    <xf numFmtId="0" fontId="8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3" fillId="0" borderId="0"/>
    <xf numFmtId="0" fontId="1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8" fillId="7" borderId="0" applyNumberFormat="0" applyBorder="0" applyAlignment="0" applyProtection="0"/>
    <xf numFmtId="0" fontId="32" fillId="7" borderId="0" applyNumberFormat="0" applyBorder="0" applyAlignment="0" applyProtection="0"/>
    <xf numFmtId="0" fontId="18" fillId="7" borderId="0" applyNumberFormat="0" applyBorder="0" applyAlignment="0" applyProtection="0"/>
    <xf numFmtId="0" fontId="32" fillId="7" borderId="0" applyNumberFormat="0" applyBorder="0" applyAlignment="0" applyProtection="0"/>
    <xf numFmtId="0" fontId="18" fillId="8" borderId="0" applyNumberFormat="0" applyBorder="0" applyAlignment="0" applyProtection="0"/>
    <xf numFmtId="0" fontId="32" fillId="8" borderId="0" applyNumberFormat="0" applyBorder="0" applyAlignment="0" applyProtection="0"/>
    <xf numFmtId="0" fontId="18" fillId="8" borderId="0" applyNumberFormat="0" applyBorder="0" applyAlignment="0" applyProtection="0"/>
    <xf numFmtId="0" fontId="32" fillId="8" borderId="0" applyNumberFormat="0" applyBorder="0" applyAlignment="0" applyProtection="0"/>
    <xf numFmtId="0" fontId="18" fillId="9" borderId="0" applyNumberFormat="0" applyBorder="0" applyAlignment="0" applyProtection="0"/>
    <xf numFmtId="0" fontId="32" fillId="9" borderId="0" applyNumberFormat="0" applyBorder="0" applyAlignment="0" applyProtection="0"/>
    <xf numFmtId="0" fontId="18" fillId="9" borderId="0" applyNumberFormat="0" applyBorder="0" applyAlignment="0" applyProtection="0"/>
    <xf numFmtId="0" fontId="32" fillId="9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18" fillId="11" borderId="0" applyNumberFormat="0" applyBorder="0" applyAlignment="0" applyProtection="0"/>
    <xf numFmtId="0" fontId="32" fillId="11" borderId="0" applyNumberFormat="0" applyBorder="0" applyAlignment="0" applyProtection="0"/>
    <xf numFmtId="0" fontId="18" fillId="11" borderId="0" applyNumberFormat="0" applyBorder="0" applyAlignment="0" applyProtection="0"/>
    <xf numFmtId="0" fontId="32" fillId="11" borderId="0" applyNumberFormat="0" applyBorder="0" applyAlignment="0" applyProtection="0"/>
    <xf numFmtId="0" fontId="18" fillId="12" borderId="0" applyNumberFormat="0" applyBorder="0" applyAlignment="0" applyProtection="0"/>
    <xf numFmtId="0" fontId="32" fillId="12" borderId="0" applyNumberFormat="0" applyBorder="0" applyAlignment="0" applyProtection="0"/>
    <xf numFmtId="0" fontId="18" fillId="12" borderId="0" applyNumberFormat="0" applyBorder="0" applyAlignment="0" applyProtection="0"/>
    <xf numFmtId="0" fontId="32" fillId="12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18" fillId="14" borderId="0" applyNumberFormat="0" applyBorder="0" applyAlignment="0" applyProtection="0"/>
    <xf numFmtId="0" fontId="32" fillId="14" borderId="0" applyNumberFormat="0" applyBorder="0" applyAlignment="0" applyProtection="0"/>
    <xf numFmtId="0" fontId="18" fillId="14" borderId="0" applyNumberFormat="0" applyBorder="0" applyAlignment="0" applyProtection="0"/>
    <xf numFmtId="0" fontId="32" fillId="14" borderId="0" applyNumberFormat="0" applyBorder="0" applyAlignment="0" applyProtection="0"/>
    <xf numFmtId="0" fontId="18" fillId="15" borderId="0" applyNumberFormat="0" applyBorder="0" applyAlignment="0" applyProtection="0"/>
    <xf numFmtId="0" fontId="32" fillId="15" borderId="0" applyNumberFormat="0" applyBorder="0" applyAlignment="0" applyProtection="0"/>
    <xf numFmtId="0" fontId="18" fillId="15" borderId="0" applyNumberFormat="0" applyBorder="0" applyAlignment="0" applyProtection="0"/>
    <xf numFmtId="0" fontId="32" fillId="15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18" fillId="10" borderId="0" applyNumberFormat="0" applyBorder="0" applyAlignment="0" applyProtection="0"/>
    <xf numFmtId="0" fontId="32" fillId="10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18" fillId="13" borderId="0" applyNumberFormat="0" applyBorder="0" applyAlignment="0" applyProtection="0"/>
    <xf numFmtId="0" fontId="32" fillId="13" borderId="0" applyNumberFormat="0" applyBorder="0" applyAlignment="0" applyProtection="0"/>
    <xf numFmtId="0" fontId="18" fillId="16" borderId="0" applyNumberFormat="0" applyBorder="0" applyAlignment="0" applyProtection="0"/>
    <xf numFmtId="0" fontId="32" fillId="16" borderId="0" applyNumberFormat="0" applyBorder="0" applyAlignment="0" applyProtection="0"/>
    <xf numFmtId="0" fontId="18" fillId="16" borderId="0" applyNumberFormat="0" applyBorder="0" applyAlignment="0" applyProtection="0"/>
    <xf numFmtId="0" fontId="32" fillId="16" borderId="0" applyNumberFormat="0" applyBorder="0" applyAlignment="0" applyProtection="0"/>
    <xf numFmtId="0" fontId="19" fillId="17" borderId="0" applyNumberFormat="0" applyBorder="0" applyAlignment="0" applyProtection="0"/>
    <xf numFmtId="0" fontId="45" fillId="17" borderId="0" applyNumberFormat="0" applyBorder="0" applyAlignment="0" applyProtection="0"/>
    <xf numFmtId="0" fontId="19" fillId="17" borderId="0" applyNumberFormat="0" applyBorder="0" applyAlignment="0" applyProtection="0"/>
    <xf numFmtId="0" fontId="45" fillId="17" borderId="0" applyNumberFormat="0" applyBorder="0" applyAlignment="0" applyProtection="0"/>
    <xf numFmtId="0" fontId="19" fillId="14" borderId="0" applyNumberFormat="0" applyBorder="0" applyAlignment="0" applyProtection="0"/>
    <xf numFmtId="0" fontId="45" fillId="14" borderId="0" applyNumberFormat="0" applyBorder="0" applyAlignment="0" applyProtection="0"/>
    <xf numFmtId="0" fontId="19" fillId="14" borderId="0" applyNumberFormat="0" applyBorder="0" applyAlignment="0" applyProtection="0"/>
    <xf numFmtId="0" fontId="45" fillId="14" borderId="0" applyNumberFormat="0" applyBorder="0" applyAlignment="0" applyProtection="0"/>
    <xf numFmtId="0" fontId="19" fillId="15" borderId="0" applyNumberFormat="0" applyBorder="0" applyAlignment="0" applyProtection="0"/>
    <xf numFmtId="0" fontId="45" fillId="15" borderId="0" applyNumberFormat="0" applyBorder="0" applyAlignment="0" applyProtection="0"/>
    <xf numFmtId="0" fontId="19" fillId="15" borderId="0" applyNumberFormat="0" applyBorder="0" applyAlignment="0" applyProtection="0"/>
    <xf numFmtId="0" fontId="45" fillId="15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19" fillId="20" borderId="0" applyNumberFormat="0" applyBorder="0" applyAlignment="0" applyProtection="0"/>
    <xf numFmtId="0" fontId="45" fillId="20" borderId="0" applyNumberFormat="0" applyBorder="0" applyAlignment="0" applyProtection="0"/>
    <xf numFmtId="0" fontId="19" fillId="20" borderId="0" applyNumberFormat="0" applyBorder="0" applyAlignment="0" applyProtection="0"/>
    <xf numFmtId="0" fontId="45" fillId="20" borderId="0" applyNumberFormat="0" applyBorder="0" applyAlignment="0" applyProtection="0"/>
    <xf numFmtId="0" fontId="19" fillId="21" borderId="0" applyNumberFormat="0" applyBorder="0" applyAlignment="0" applyProtection="0"/>
    <xf numFmtId="0" fontId="45" fillId="21" borderId="0" applyNumberFormat="0" applyBorder="0" applyAlignment="0" applyProtection="0"/>
    <xf numFmtId="0" fontId="19" fillId="21" borderId="0" applyNumberFormat="0" applyBorder="0" applyAlignment="0" applyProtection="0"/>
    <xf numFmtId="0" fontId="45" fillId="21" borderId="0" applyNumberFormat="0" applyBorder="0" applyAlignment="0" applyProtection="0"/>
    <xf numFmtId="0" fontId="19" fillId="22" borderId="0" applyNumberFormat="0" applyBorder="0" applyAlignment="0" applyProtection="0"/>
    <xf numFmtId="0" fontId="45" fillId="22" borderId="0" applyNumberFormat="0" applyBorder="0" applyAlignment="0" applyProtection="0"/>
    <xf numFmtId="0" fontId="19" fillId="22" borderId="0" applyNumberFormat="0" applyBorder="0" applyAlignment="0" applyProtection="0"/>
    <xf numFmtId="0" fontId="45" fillId="22" borderId="0" applyNumberFormat="0" applyBorder="0" applyAlignment="0" applyProtection="0"/>
    <xf numFmtId="0" fontId="19" fillId="23" borderId="0" applyNumberFormat="0" applyBorder="0" applyAlignment="0" applyProtection="0"/>
    <xf numFmtId="0" fontId="45" fillId="23" borderId="0" applyNumberFormat="0" applyBorder="0" applyAlignment="0" applyProtection="0"/>
    <xf numFmtId="0" fontId="19" fillId="23" borderId="0" applyNumberFormat="0" applyBorder="0" applyAlignment="0" applyProtection="0"/>
    <xf numFmtId="0" fontId="45" fillId="23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19" fillId="18" borderId="0" applyNumberFormat="0" applyBorder="0" applyAlignment="0" applyProtection="0"/>
    <xf numFmtId="0" fontId="45" fillId="18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19" fillId="19" borderId="0" applyNumberFormat="0" applyBorder="0" applyAlignment="0" applyProtection="0"/>
    <xf numFmtId="0" fontId="45" fillId="19" borderId="0" applyNumberFormat="0" applyBorder="0" applyAlignment="0" applyProtection="0"/>
    <xf numFmtId="0" fontId="19" fillId="24" borderId="0" applyNumberFormat="0" applyBorder="0" applyAlignment="0" applyProtection="0"/>
    <xf numFmtId="0" fontId="45" fillId="24" borderId="0" applyNumberFormat="0" applyBorder="0" applyAlignment="0" applyProtection="0"/>
    <xf numFmtId="0" fontId="19" fillId="24" borderId="0" applyNumberFormat="0" applyBorder="0" applyAlignment="0" applyProtection="0"/>
    <xf numFmtId="0" fontId="45" fillId="24" borderId="0" applyNumberFormat="0" applyBorder="0" applyAlignment="0" applyProtection="0"/>
    <xf numFmtId="37" fontId="87" fillId="64" borderId="42" applyBorder="0" applyProtection="0">
      <alignment vertical="center"/>
    </xf>
    <xf numFmtId="0" fontId="20" fillId="8" borderId="0" applyNumberFormat="0" applyBorder="0" applyAlignment="0" applyProtection="0"/>
    <xf numFmtId="0" fontId="47" fillId="8" borderId="0" applyNumberFormat="0" applyBorder="0" applyAlignment="0" applyProtection="0"/>
    <xf numFmtId="0" fontId="20" fillId="8" borderId="0" applyNumberFormat="0" applyBorder="0" applyAlignment="0" applyProtection="0"/>
    <xf numFmtId="0" fontId="47" fillId="8" borderId="0" applyNumberFormat="0" applyBorder="0" applyAlignment="0" applyProtection="0"/>
    <xf numFmtId="0" fontId="88" fillId="65" borderId="0" applyBorder="0">
      <alignment horizontal="left" vertical="center" indent="1"/>
    </xf>
    <xf numFmtId="0" fontId="21" fillId="25" borderId="14" applyNumberFormat="0" applyAlignment="0" applyProtection="0"/>
    <xf numFmtId="0" fontId="49" fillId="25" borderId="14" applyNumberFormat="0" applyAlignment="0" applyProtection="0"/>
    <xf numFmtId="0" fontId="21" fillId="25" borderId="14" applyNumberFormat="0" applyAlignment="0" applyProtection="0"/>
    <xf numFmtId="0" fontId="49" fillId="25" borderId="14" applyNumberFormat="0" applyAlignment="0" applyProtection="0"/>
    <xf numFmtId="0" fontId="22" fillId="26" borderId="15" applyNumberFormat="0" applyAlignment="0" applyProtection="0"/>
    <xf numFmtId="0" fontId="51" fillId="26" borderId="15" applyNumberFormat="0" applyAlignment="0" applyProtection="0"/>
    <xf numFmtId="0" fontId="22" fillId="26" borderId="15" applyNumberFormat="0" applyAlignment="0" applyProtection="0"/>
    <xf numFmtId="0" fontId="51" fillId="26" borderId="15" applyNumberFormat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9" borderId="0" applyNumberFormat="0" applyBorder="0" applyAlignment="0" applyProtection="0"/>
    <xf numFmtId="0" fontId="57" fillId="9" borderId="0" applyNumberFormat="0" applyBorder="0" applyAlignment="0" applyProtection="0"/>
    <xf numFmtId="0" fontId="24" fillId="9" borderId="0" applyNumberFormat="0" applyBorder="0" applyAlignment="0" applyProtection="0"/>
    <xf numFmtId="0" fontId="57" fillId="9" borderId="0" applyNumberFormat="0" applyBorder="0" applyAlignment="0" applyProtection="0"/>
    <xf numFmtId="37" fontId="89" fillId="66" borderId="43" applyBorder="0">
      <alignment horizontal="left" vertical="center" indent="1"/>
    </xf>
    <xf numFmtId="37" fontId="90" fillId="0" borderId="44">
      <alignment vertical="center"/>
    </xf>
    <xf numFmtId="0" fontId="90" fillId="67" borderId="45" applyNumberFormat="0">
      <alignment horizontal="left" vertical="top" indent="1"/>
    </xf>
    <xf numFmtId="0" fontId="90" fillId="64" borderId="0" applyBorder="0">
      <alignment horizontal="left" vertical="center" indent="1"/>
    </xf>
    <xf numFmtId="0" fontId="90" fillId="0" borderId="45" applyNumberFormat="0" applyFill="0">
      <alignment horizontal="centerContinuous" vertical="top"/>
    </xf>
    <xf numFmtId="0" fontId="91" fillId="64" borderId="46" applyNumberFormat="0" applyBorder="0">
      <alignment horizontal="left" vertical="center" indent="1"/>
    </xf>
    <xf numFmtId="0" fontId="25" fillId="0" borderId="16" applyNumberFormat="0" applyFill="0" applyAlignment="0" applyProtection="0"/>
    <xf numFmtId="0" fontId="59" fillId="0" borderId="16" applyNumberFormat="0" applyFill="0" applyAlignment="0" applyProtection="0"/>
    <xf numFmtId="0" fontId="25" fillId="0" borderId="16" applyNumberFormat="0" applyFill="0" applyAlignment="0" applyProtection="0"/>
    <xf numFmtId="0" fontId="59" fillId="0" borderId="16" applyNumberFormat="0" applyFill="0" applyAlignment="0" applyProtection="0"/>
    <xf numFmtId="0" fontId="54" fillId="0" borderId="0">
      <protection locked="0"/>
    </xf>
    <xf numFmtId="0" fontId="26" fillId="0" borderId="17" applyNumberFormat="0" applyFill="0" applyAlignment="0" applyProtection="0"/>
    <xf numFmtId="0" fontId="61" fillId="0" borderId="17" applyNumberFormat="0" applyFill="0" applyAlignment="0" applyProtection="0"/>
    <xf numFmtId="0" fontId="26" fillId="0" borderId="17" applyNumberFormat="0" applyFill="0" applyAlignment="0" applyProtection="0"/>
    <xf numFmtId="0" fontId="61" fillId="0" borderId="17" applyNumberFormat="0" applyFill="0" applyAlignment="0" applyProtection="0"/>
    <xf numFmtId="0" fontId="54" fillId="0" borderId="0">
      <protection locked="0"/>
    </xf>
    <xf numFmtId="0" fontId="27" fillId="0" borderId="18" applyNumberFormat="0" applyFill="0" applyAlignment="0" applyProtection="0"/>
    <xf numFmtId="0" fontId="63" fillId="0" borderId="18" applyNumberFormat="0" applyFill="0" applyAlignment="0" applyProtection="0"/>
    <xf numFmtId="0" fontId="27" fillId="0" borderId="18" applyNumberFormat="0" applyFill="0" applyAlignment="0" applyProtection="0"/>
    <xf numFmtId="0" fontId="63" fillId="0" borderId="18" applyNumberFormat="0" applyFill="0" applyAlignment="0" applyProtection="0"/>
    <xf numFmtId="0" fontId="2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8" fillId="12" borderId="14" applyNumberFormat="0" applyAlignment="0" applyProtection="0"/>
    <xf numFmtId="0" fontId="66" fillId="12" borderId="14" applyNumberFormat="0" applyAlignment="0" applyProtection="0"/>
    <xf numFmtId="0" fontId="28" fillId="12" borderId="14" applyNumberFormat="0" applyAlignment="0" applyProtection="0"/>
    <xf numFmtId="0" fontId="66" fillId="12" borderId="14" applyNumberFormat="0" applyAlignment="0" applyProtection="0"/>
    <xf numFmtId="0" fontId="29" fillId="0" borderId="19" applyNumberFormat="0" applyFill="0" applyAlignment="0" applyProtection="0"/>
    <xf numFmtId="0" fontId="68" fillId="0" borderId="19" applyNumberFormat="0" applyFill="0" applyAlignment="0" applyProtection="0"/>
    <xf numFmtId="0" fontId="29" fillId="0" borderId="19" applyNumberFormat="0" applyFill="0" applyAlignment="0" applyProtection="0"/>
    <xf numFmtId="0" fontId="68" fillId="0" borderId="19" applyNumberFormat="0" applyFill="0" applyAlignment="0" applyProtection="0"/>
    <xf numFmtId="0" fontId="30" fillId="27" borderId="0" applyNumberFormat="0" applyBorder="0" applyAlignment="0" applyProtection="0"/>
    <xf numFmtId="0" fontId="70" fillId="27" borderId="0" applyNumberFormat="0" applyBorder="0" applyAlignment="0" applyProtection="0"/>
    <xf numFmtId="0" fontId="30" fillId="27" borderId="0" applyNumberFormat="0" applyBorder="0" applyAlignment="0" applyProtection="0"/>
    <xf numFmtId="0" fontId="70" fillId="27" borderId="0" applyNumberFormat="0" applyBorder="0" applyAlignment="0" applyProtection="0"/>
    <xf numFmtId="0" fontId="92" fillId="68" borderId="0">
      <alignment horizontal="left" indent="1"/>
    </xf>
    <xf numFmtId="0" fontId="11" fillId="0" borderId="0"/>
    <xf numFmtId="0" fontId="3" fillId="0" borderId="0"/>
    <xf numFmtId="0" fontId="18" fillId="0" borderId="0"/>
    <xf numFmtId="0" fontId="3" fillId="0" borderId="0"/>
    <xf numFmtId="0" fontId="72" fillId="0" borderId="0"/>
    <xf numFmtId="0" fontId="4" fillId="0" borderId="0"/>
    <xf numFmtId="0" fontId="1" fillId="0" borderId="0"/>
    <xf numFmtId="0" fontId="72" fillId="0" borderId="0"/>
    <xf numFmtId="0" fontId="3" fillId="0" borderId="0"/>
    <xf numFmtId="182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73" fillId="0" borderId="0"/>
    <xf numFmtId="4" fontId="87" fillId="64" borderId="47" applyBorder="0">
      <alignment horizontal="left" vertical="center" indent="2"/>
    </xf>
    <xf numFmtId="0" fontId="73" fillId="0" borderId="0"/>
    <xf numFmtId="0" fontId="73" fillId="0" borderId="0"/>
    <xf numFmtId="0" fontId="73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1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11" fillId="0" borderId="0"/>
    <xf numFmtId="0" fontId="11" fillId="28" borderId="20" applyNumberFormat="0" applyFont="0" applyAlignment="0" applyProtection="0"/>
    <xf numFmtId="0" fontId="3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0" fontId="18" fillId="28" borderId="20" applyNumberFormat="0" applyFont="0" applyAlignment="0" applyProtection="0"/>
    <xf numFmtId="183" fontId="3" fillId="0" borderId="0" applyFont="0" applyFill="0" applyBorder="0" applyAlignment="0" applyProtection="0"/>
    <xf numFmtId="0" fontId="34" fillId="25" borderId="21" applyNumberFormat="0" applyAlignment="0" applyProtection="0"/>
    <xf numFmtId="0" fontId="76" fillId="25" borderId="21" applyNumberFormat="0" applyAlignment="0" applyProtection="0"/>
    <xf numFmtId="0" fontId="34" fillId="25" borderId="21" applyNumberFormat="0" applyAlignment="0" applyProtection="0"/>
    <xf numFmtId="0" fontId="76" fillId="25" borderId="21" applyNumberFormat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3" fillId="65" borderId="0">
      <alignment horizontal="left" indent="1"/>
    </xf>
    <xf numFmtId="0" fontId="94" fillId="65" borderId="0" applyBorder="0">
      <alignment horizontal="left" vertical="center" indent="1"/>
    </xf>
    <xf numFmtId="0" fontId="95" fillId="69" borderId="0" applyBorder="0">
      <alignment horizontal="left" vertical="center" indent="1"/>
    </xf>
    <xf numFmtId="0" fontId="37" fillId="0" borderId="22" applyNumberFormat="0" applyFill="0" applyAlignment="0" applyProtection="0"/>
    <xf numFmtId="0" fontId="78" fillId="0" borderId="22" applyNumberFormat="0" applyFill="0" applyAlignment="0" applyProtection="0"/>
    <xf numFmtId="0" fontId="37" fillId="0" borderId="22" applyNumberFormat="0" applyFill="0" applyAlignment="0" applyProtection="0"/>
    <xf numFmtId="0" fontId="78" fillId="0" borderId="22" applyNumberFormat="0" applyFill="0" applyAlignment="0" applyProtection="0"/>
    <xf numFmtId="0" fontId="54" fillId="0" borderId="41">
      <protection locked="0"/>
    </xf>
    <xf numFmtId="0" fontId="3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" fillId="0" borderId="0"/>
    <xf numFmtId="0" fontId="80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/>
    <xf numFmtId="0" fontId="49" fillId="25" borderId="14" applyNumberFormat="0" applyAlignment="0" applyProtection="0"/>
    <xf numFmtId="0" fontId="49" fillId="25" borderId="14" applyNumberFormat="0" applyAlignment="0" applyProtection="0"/>
    <xf numFmtId="0" fontId="51" fillId="26" borderId="15" applyNumberFormat="0" applyAlignment="0" applyProtection="0"/>
    <xf numFmtId="0" fontId="51" fillId="26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9" fillId="0" borderId="16" applyNumberFormat="0" applyFill="0" applyAlignment="0" applyProtection="0"/>
    <xf numFmtId="0" fontId="54" fillId="0" borderId="0">
      <protection locked="0"/>
    </xf>
    <xf numFmtId="0" fontId="59" fillId="0" borderId="16" applyNumberFormat="0" applyFill="0" applyAlignment="0" applyProtection="0"/>
    <xf numFmtId="0" fontId="61" fillId="0" borderId="17" applyNumberFormat="0" applyFill="0" applyAlignment="0" applyProtection="0"/>
    <xf numFmtId="0" fontId="54" fillId="0" borderId="0">
      <protection locked="0"/>
    </xf>
    <xf numFmtId="0" fontId="61" fillId="0" borderId="17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6" fillId="12" borderId="14" applyNumberFormat="0" applyAlignment="0" applyProtection="0"/>
    <xf numFmtId="0" fontId="66" fillId="12" borderId="14" applyNumberFormat="0" applyAlignment="0" applyProtection="0"/>
    <xf numFmtId="0" fontId="68" fillId="0" borderId="19" applyNumberFormat="0" applyFill="0" applyAlignment="0" applyProtection="0"/>
    <xf numFmtId="0" fontId="68" fillId="0" borderId="19" applyNumberFormat="0" applyFill="0" applyAlignment="0" applyProtection="0"/>
    <xf numFmtId="0" fontId="70" fillId="27" borderId="0" applyNumberFormat="0" applyBorder="0" applyAlignment="0" applyProtection="0"/>
    <xf numFmtId="0" fontId="70" fillId="27" borderId="0" applyNumberFormat="0" applyBorder="0" applyAlignment="0" applyProtection="0"/>
    <xf numFmtId="0" fontId="11" fillId="0" borderId="0"/>
    <xf numFmtId="0" fontId="1" fillId="0" borderId="0"/>
    <xf numFmtId="0" fontId="72" fillId="0" borderId="0"/>
    <xf numFmtId="0" fontId="11" fillId="0" borderId="0"/>
    <xf numFmtId="0" fontId="11" fillId="0" borderId="0"/>
    <xf numFmtId="4" fontId="87" fillId="64" borderId="47" applyBorder="0">
      <alignment horizontal="left" vertical="center" indent="2"/>
    </xf>
    <xf numFmtId="4" fontId="87" fillId="64" borderId="47" applyBorder="0">
      <alignment horizontal="left" vertical="center" indent="2"/>
    </xf>
    <xf numFmtId="0" fontId="3" fillId="0" borderId="0"/>
    <xf numFmtId="0" fontId="72" fillId="0" borderId="0"/>
    <xf numFmtId="0" fontId="73" fillId="0" borderId="0"/>
    <xf numFmtId="0" fontId="72" fillId="0" borderId="0"/>
    <xf numFmtId="0" fontId="3" fillId="0" borderId="0"/>
    <xf numFmtId="0" fontId="11" fillId="0" borderId="0"/>
    <xf numFmtId="0" fontId="11" fillId="0" borderId="0"/>
    <xf numFmtId="0" fontId="1" fillId="0" borderId="0"/>
    <xf numFmtId="0" fontId="72" fillId="0" borderId="0"/>
    <xf numFmtId="0" fontId="11" fillId="0" borderId="0"/>
    <xf numFmtId="0" fontId="72" fillId="0" borderId="0"/>
    <xf numFmtId="0" fontId="33" fillId="0" borderId="0"/>
    <xf numFmtId="0" fontId="33" fillId="0" borderId="0"/>
    <xf numFmtId="0" fontId="3" fillId="28" borderId="20" applyNumberFormat="0" applyFont="0" applyAlignment="0" applyProtection="0"/>
    <xf numFmtId="0" fontId="11" fillId="28" borderId="20" applyNumberFormat="0" applyFont="0" applyAlignment="0" applyProtection="0"/>
    <xf numFmtId="0" fontId="11" fillId="28" borderId="20" applyNumberFormat="0" applyFont="0" applyAlignment="0" applyProtection="0"/>
    <xf numFmtId="0" fontId="3" fillId="28" borderId="20" applyNumberFormat="0" applyFont="0" applyAlignment="0" applyProtection="0"/>
    <xf numFmtId="0" fontId="76" fillId="25" borderId="21" applyNumberFormat="0" applyAlignment="0" applyProtection="0"/>
    <xf numFmtId="0" fontId="76" fillId="25" borderId="21" applyNumberFormat="0" applyAlignment="0" applyProtection="0"/>
    <xf numFmtId="9" fontId="1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95" fillId="69" borderId="0" applyBorder="0">
      <alignment horizontal="left" vertical="center" indent="1"/>
    </xf>
    <xf numFmtId="0" fontId="95" fillId="69" borderId="0" applyBorder="0">
      <alignment horizontal="left" vertical="center" indent="1"/>
    </xf>
    <xf numFmtId="0" fontId="78" fillId="0" borderId="22" applyNumberFormat="0" applyFill="0" applyAlignment="0" applyProtection="0"/>
    <xf numFmtId="0" fontId="54" fillId="0" borderId="41">
      <protection locked="0"/>
    </xf>
    <xf numFmtId="0" fontId="78" fillId="0" borderId="22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57">
    <xf numFmtId="0" fontId="0" fillId="0" borderId="0" xfId="0"/>
    <xf numFmtId="0" fontId="7" fillId="0" borderId="0" xfId="0" applyFont="1" applyAlignment="1">
      <alignment horizontal="left" indent="1"/>
    </xf>
    <xf numFmtId="37" fontId="0" fillId="0" borderId="0" xfId="0" applyNumberFormat="1"/>
    <xf numFmtId="0" fontId="0" fillId="0" borderId="0" xfId="0" quotePrefix="1" applyAlignment="1">
      <alignment horizontal="left"/>
    </xf>
    <xf numFmtId="0" fontId="6" fillId="0" borderId="0" xfId="0" applyFont="1"/>
    <xf numFmtId="0" fontId="7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quotePrefix="1" applyAlignment="1">
      <alignment horizontal="left" indent="1"/>
    </xf>
    <xf numFmtId="0" fontId="0" fillId="0" borderId="0" xfId="0" applyAlignment="1">
      <alignment horizontal="left" indent="1"/>
    </xf>
    <xf numFmtId="2" fontId="0" fillId="0" borderId="0" xfId="0" applyNumberFormat="1"/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/>
    <xf numFmtId="165" fontId="0" fillId="0" borderId="0" xfId="0" applyNumberFormat="1" applyAlignment="1">
      <alignment horizontal="center"/>
    </xf>
    <xf numFmtId="10" fontId="0" fillId="0" borderId="0" xfId="0" applyNumberFormat="1"/>
    <xf numFmtId="0" fontId="0" fillId="3" borderId="0" xfId="0" applyFill="1"/>
    <xf numFmtId="0" fontId="9" fillId="0" borderId="0" xfId="0" applyFont="1"/>
    <xf numFmtId="165" fontId="9" fillId="0" borderId="0" xfId="0" applyNumberFormat="1" applyFont="1" applyAlignment="1">
      <alignment horizontal="right"/>
    </xf>
    <xf numFmtId="10" fontId="9" fillId="0" borderId="0" xfId="0" applyNumberFormat="1" applyFont="1"/>
    <xf numFmtId="164" fontId="9" fillId="0" borderId="0" xfId="0" applyNumberFormat="1" applyFont="1"/>
    <xf numFmtId="37" fontId="0" fillId="0" borderId="1" xfId="0" applyNumberFormat="1" applyBorder="1"/>
    <xf numFmtId="0" fontId="10" fillId="0" borderId="0" xfId="0" applyFont="1"/>
    <xf numFmtId="37" fontId="0" fillId="0" borderId="2" xfId="0" applyNumberFormat="1" applyBorder="1"/>
    <xf numFmtId="37" fontId="0" fillId="0" borderId="3" xfId="0" applyNumberFormat="1" applyBorder="1"/>
    <xf numFmtId="37" fontId="0" fillId="0" borderId="4" xfId="0" applyNumberFormat="1" applyBorder="1"/>
    <xf numFmtId="0" fontId="10" fillId="0" borderId="0" xfId="0" quotePrefix="1" applyFont="1" applyAlignment="1">
      <alignment horizontal="left"/>
    </xf>
    <xf numFmtId="0" fontId="10" fillId="0" borderId="0" xfId="0" applyFont="1" applyAlignment="1">
      <alignment horizontal="left" indent="1"/>
    </xf>
    <xf numFmtId="17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quotePrefix="1" applyAlignment="1">
      <alignment horizontal="left" indent="2"/>
    </xf>
    <xf numFmtId="0" fontId="0" fillId="0" borderId="0" xfId="0" applyFont="1" applyAlignment="1">
      <alignment horizontal="left" indent="1"/>
    </xf>
    <xf numFmtId="0" fontId="0" fillId="0" borderId="0" xfId="0" applyAlignment="1">
      <alignment horizontal="centerContinuous"/>
    </xf>
    <xf numFmtId="43" fontId="11" fillId="0" borderId="0" xfId="1" applyFont="1"/>
    <xf numFmtId="0" fontId="8" fillId="0" borderId="0" xfId="0" applyFont="1"/>
    <xf numFmtId="169" fontId="0" fillId="0" borderId="0" xfId="0" applyNumberFormat="1" applyAlignment="1">
      <alignment horizontal="right"/>
    </xf>
    <xf numFmtId="0" fontId="5" fillId="0" borderId="0" xfId="0" applyFont="1"/>
    <xf numFmtId="37" fontId="0" fillId="0" borderId="0" xfId="0" applyNumberFormat="1" applyFill="1"/>
    <xf numFmtId="164" fontId="0" fillId="0" borderId="0" xfId="0" applyNumberFormat="1"/>
    <xf numFmtId="6" fontId="0" fillId="0" borderId="0" xfId="0" quotePrefix="1" applyNumberFormat="1" applyAlignment="1">
      <alignment horizontal="center"/>
    </xf>
    <xf numFmtId="170" fontId="0" fillId="0" borderId="0" xfId="0" applyNumberFormat="1"/>
    <xf numFmtId="170" fontId="0" fillId="0" borderId="6" xfId="0" applyNumberFormat="1" applyBorder="1"/>
    <xf numFmtId="171" fontId="0" fillId="0" borderId="0" xfId="0" applyNumberFormat="1"/>
    <xf numFmtId="167" fontId="0" fillId="0" borderId="0" xfId="1" applyNumberFormat="1" applyFont="1"/>
    <xf numFmtId="170" fontId="14" fillId="4" borderId="0" xfId="7" applyNumberFormat="1" applyFont="1" applyFill="1" applyBorder="1" applyProtection="1">
      <protection locked="0"/>
    </xf>
    <xf numFmtId="1" fontId="14" fillId="5" borderId="0" xfId="7" applyNumberFormat="1" applyFont="1" applyFill="1" applyBorder="1" applyProtection="1">
      <protection locked="0"/>
    </xf>
    <xf numFmtId="1" fontId="14" fillId="0" borderId="0" xfId="7" applyNumberFormat="1" applyFont="1" applyBorder="1" applyProtection="1">
      <protection locked="0"/>
    </xf>
    <xf numFmtId="1" fontId="15" fillId="0" borderId="0" xfId="8" applyNumberFormat="1" applyFont="1" applyProtection="1">
      <protection locked="0"/>
    </xf>
    <xf numFmtId="173" fontId="11" fillId="0" borderId="0" xfId="9" applyNumberFormat="1" applyFont="1" applyAlignment="1">
      <alignment horizontal="center"/>
    </xf>
    <xf numFmtId="2" fontId="16" fillId="0" borderId="0" xfId="10" applyNumberFormat="1" applyFont="1" applyAlignment="1" applyProtection="1">
      <alignment horizontal="center"/>
      <protection locked="0"/>
    </xf>
    <xf numFmtId="0" fontId="11" fillId="0" borderId="0" xfId="11" applyFont="1"/>
    <xf numFmtId="2" fontId="11" fillId="0" borderId="0" xfId="10" applyNumberFormat="1" applyFont="1" applyAlignment="1" applyProtection="1">
      <alignment horizontal="center"/>
      <protection locked="0"/>
    </xf>
    <xf numFmtId="0" fontId="39" fillId="0" borderId="0" xfId="0" applyFont="1"/>
    <xf numFmtId="170" fontId="41" fillId="0" borderId="0" xfId="4" applyNumberFormat="1" applyFont="1"/>
    <xf numFmtId="167" fontId="3" fillId="0" borderId="0" xfId="1" applyNumberFormat="1" applyFont="1"/>
    <xf numFmtId="167" fontId="0" fillId="0" borderId="0" xfId="0" applyNumberFormat="1"/>
    <xf numFmtId="0" fontId="12" fillId="0" borderId="0" xfId="0" applyFont="1"/>
    <xf numFmtId="0" fontId="0" fillId="0" borderId="7" xfId="0" applyBorder="1"/>
    <xf numFmtId="0" fontId="0" fillId="0" borderId="8" xfId="0" applyBorder="1"/>
    <xf numFmtId="0" fontId="0" fillId="0" borderId="9" xfId="0" applyBorder="1"/>
    <xf numFmtId="170" fontId="0" fillId="0" borderId="7" xfId="0" applyNumberFormat="1" applyBorder="1"/>
    <xf numFmtId="170" fontId="0" fillId="0" borderId="8" xfId="0" applyNumberFormat="1" applyBorder="1"/>
    <xf numFmtId="170" fontId="0" fillId="0" borderId="10" xfId="0" applyNumberFormat="1" applyBorder="1"/>
    <xf numFmtId="0" fontId="0" fillId="0" borderId="5" xfId="0" applyBorder="1"/>
    <xf numFmtId="170" fontId="0" fillId="0" borderId="5" xfId="0" applyNumberFormat="1" applyBorder="1"/>
    <xf numFmtId="0" fontId="0" fillId="0" borderId="11" xfId="0" applyBorder="1"/>
    <xf numFmtId="170" fontId="0" fillId="0" borderId="11" xfId="0" applyNumberFormat="1" applyBorder="1"/>
    <xf numFmtId="170" fontId="0" fillId="0" borderId="12" xfId="0" applyNumberFormat="1" applyBorder="1"/>
    <xf numFmtId="170" fontId="0" fillId="0" borderId="9" xfId="0" applyNumberFormat="1" applyBorder="1"/>
    <xf numFmtId="0" fontId="13" fillId="0" borderId="0" xfId="0" applyFont="1"/>
    <xf numFmtId="172" fontId="0" fillId="0" borderId="0" xfId="0" applyNumberFormat="1"/>
    <xf numFmtId="1" fontId="0" fillId="0" borderId="0" xfId="0" applyNumberFormat="1"/>
    <xf numFmtId="170" fontId="0" fillId="0" borderId="0" xfId="0" applyNumberFormat="1" applyBorder="1"/>
    <xf numFmtId="1" fontId="3" fillId="0" borderId="0" xfId="0" applyNumberFormat="1" applyFont="1"/>
    <xf numFmtId="2" fontId="3" fillId="0" borderId="0" xfId="0" applyNumberFormat="1" applyFont="1"/>
    <xf numFmtId="0" fontId="0" fillId="0" borderId="13" xfId="0" applyBorder="1"/>
    <xf numFmtId="0" fontId="0" fillId="0" borderId="0" xfId="0" applyFill="1"/>
    <xf numFmtId="0" fontId="0" fillId="6" borderId="0" xfId="0" applyFill="1"/>
    <xf numFmtId="2" fontId="0" fillId="0" borderId="0" xfId="0" applyNumberFormat="1" applyFill="1"/>
    <xf numFmtId="0" fontId="0" fillId="30" borderId="0" xfId="0" quotePrefix="1" applyFill="1"/>
    <xf numFmtId="2" fontId="11" fillId="30" borderId="0" xfId="10" applyNumberFormat="1" applyFont="1" applyFill="1" applyBorder="1" applyAlignment="1" applyProtection="1">
      <alignment horizontal="center"/>
      <protection locked="0"/>
    </xf>
    <xf numFmtId="2" fontId="0" fillId="30" borderId="0" xfId="0" applyNumberFormat="1" applyFill="1"/>
    <xf numFmtId="2" fontId="0" fillId="30" borderId="13" xfId="0" applyNumberFormat="1" applyFill="1" applyBorder="1"/>
    <xf numFmtId="0" fontId="0" fillId="30" borderId="0" xfId="0" applyFill="1"/>
    <xf numFmtId="4" fontId="0" fillId="0" borderId="0" xfId="0" applyNumberFormat="1"/>
    <xf numFmtId="174" fontId="0" fillId="0" borderId="0" xfId="0" applyNumberFormat="1"/>
    <xf numFmtId="174" fontId="11" fillId="29" borderId="0" xfId="0" applyNumberFormat="1" applyFont="1" applyFill="1"/>
    <xf numFmtId="2" fontId="11" fillId="6" borderId="0" xfId="0" applyNumberFormat="1" applyFont="1" applyFill="1"/>
    <xf numFmtId="173" fontId="0" fillId="0" borderId="0" xfId="0" applyNumberFormat="1"/>
    <xf numFmtId="174" fontId="11" fillId="31" borderId="0" xfId="0" applyNumberFormat="1" applyFont="1" applyFill="1"/>
    <xf numFmtId="2" fontId="0" fillId="0" borderId="0" xfId="0" applyNumberFormat="1" applyAlignment="1">
      <alignment horizontal="center"/>
    </xf>
    <xf numFmtId="37" fontId="39" fillId="0" borderId="0" xfId="0" applyNumberFormat="1" applyFont="1"/>
    <xf numFmtId="0" fontId="0" fillId="0" borderId="0" xfId="0" applyBorder="1"/>
    <xf numFmtId="170" fontId="0" fillId="0" borderId="2" xfId="0" applyNumberFormat="1" applyBorder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168" fontId="11" fillId="0" borderId="0" xfId="6" applyNumberFormat="1" applyFont="1"/>
    <xf numFmtId="166" fontId="0" fillId="0" borderId="2" xfId="0" applyNumberFormat="1" applyBorder="1"/>
    <xf numFmtId="43" fontId="0" fillId="0" borderId="0" xfId="1" applyFont="1"/>
    <xf numFmtId="173" fontId="40" fillId="0" borderId="0" xfId="0" applyNumberFormat="1" applyFont="1"/>
    <xf numFmtId="43" fontId="40" fillId="0" borderId="0" xfId="1" applyFont="1" applyAlignment="1">
      <alignment horizontal="right"/>
    </xf>
    <xf numFmtId="43" fontId="40" fillId="0" borderId="0" xfId="1" applyFont="1"/>
    <xf numFmtId="0" fontId="7" fillId="0" borderId="0" xfId="0" quotePrefix="1" applyFont="1" applyAlignment="1">
      <alignment horizontal="left" indent="1"/>
    </xf>
    <xf numFmtId="37" fontId="0" fillId="0" borderId="0" xfId="0" applyNumberFormat="1" applyFont="1"/>
    <xf numFmtId="0" fontId="10" fillId="0" borderId="23" xfId="0" applyFont="1" applyBorder="1" applyAlignment="1">
      <alignment horizontal="left" indent="1"/>
    </xf>
    <xf numFmtId="0" fontId="6" fillId="0" borderId="24" xfId="0" applyFont="1" applyBorder="1"/>
    <xf numFmtId="0" fontId="40" fillId="0" borderId="24" xfId="0" applyFont="1" applyBorder="1"/>
    <xf numFmtId="10" fontId="40" fillId="0" borderId="24" xfId="6" applyNumberFormat="1" applyFont="1" applyBorder="1"/>
    <xf numFmtId="0" fontId="6" fillId="0" borderId="24" xfId="0" applyFont="1" applyFill="1" applyBorder="1"/>
    <xf numFmtId="0" fontId="6" fillId="0" borderId="24" xfId="0" applyFont="1" applyFill="1" applyBorder="1" applyAlignment="1">
      <alignment horizontal="center"/>
    </xf>
    <xf numFmtId="0" fontId="0" fillId="0" borderId="25" xfId="0" applyBorder="1"/>
    <xf numFmtId="0" fontId="10" fillId="0" borderId="26" xfId="0" quotePrefix="1" applyFont="1" applyBorder="1" applyAlignment="1">
      <alignment horizontal="left" indent="1"/>
    </xf>
    <xf numFmtId="0" fontId="6" fillId="0" borderId="0" xfId="0" applyFont="1" applyBorder="1"/>
    <xf numFmtId="9" fontId="6" fillId="0" borderId="0" xfId="0" applyNumberFormat="1" applyFont="1" applyBorder="1"/>
    <xf numFmtId="0" fontId="0" fillId="0" borderId="27" xfId="0" applyBorder="1"/>
    <xf numFmtId="0" fontId="6" fillId="0" borderId="0" xfId="0" applyFont="1" applyFill="1" applyBorder="1" applyAlignment="1">
      <alignment horizontal="center"/>
    </xf>
    <xf numFmtId="0" fontId="10" fillId="0" borderId="26" xfId="0" applyFont="1" applyBorder="1" applyAlignment="1">
      <alignment horizontal="left" indent="1"/>
    </xf>
    <xf numFmtId="0" fontId="9" fillId="0" borderId="0" xfId="0" applyFont="1" applyBorder="1"/>
    <xf numFmtId="0" fontId="40" fillId="0" borderId="0" xfId="0" applyFont="1" applyBorder="1"/>
    <xf numFmtId="10" fontId="40" fillId="0" borderId="0" xfId="6" applyNumberFormat="1" applyFont="1" applyBorder="1"/>
    <xf numFmtId="0" fontId="6" fillId="0" borderId="0" xfId="0" applyFont="1" applyFill="1" applyBorder="1"/>
    <xf numFmtId="0" fontId="40" fillId="0" borderId="27" xfId="0" applyFont="1" applyBorder="1"/>
    <xf numFmtId="37" fontId="40" fillId="0" borderId="0" xfId="0" applyNumberFormat="1" applyFont="1" applyBorder="1"/>
    <xf numFmtId="165" fontId="40" fillId="0" borderId="0" xfId="0" applyNumberFormat="1" applyFont="1" applyBorder="1" applyAlignment="1">
      <alignment horizontal="right"/>
    </xf>
    <xf numFmtId="10" fontId="40" fillId="0" borderId="0" xfId="0" applyNumberFormat="1" applyFont="1" applyBorder="1"/>
    <xf numFmtId="2" fontId="6" fillId="0" borderId="0" xfId="0" applyNumberFormat="1" applyFont="1" applyFill="1" applyBorder="1" applyAlignment="1">
      <alignment horizontal="center"/>
    </xf>
    <xf numFmtId="1" fontId="6" fillId="0" borderId="0" xfId="0" applyNumberFormat="1" applyFont="1" applyFill="1" applyBorder="1"/>
    <xf numFmtId="0" fontId="0" fillId="0" borderId="27" xfId="0" quotePrefix="1" applyBorder="1" applyAlignment="1">
      <alignment horizontal="left"/>
    </xf>
    <xf numFmtId="0" fontId="0" fillId="0" borderId="27" xfId="0" applyFill="1" applyBorder="1"/>
    <xf numFmtId="0" fontId="10" fillId="0" borderId="28" xfId="0" quotePrefix="1" applyFont="1" applyBorder="1" applyAlignment="1">
      <alignment horizontal="left" indent="1"/>
    </xf>
    <xf numFmtId="0" fontId="6" fillId="0" borderId="29" xfId="0" applyFont="1" applyBorder="1"/>
    <xf numFmtId="0" fontId="0" fillId="0" borderId="30" xfId="0" applyBorder="1"/>
    <xf numFmtId="166" fontId="0" fillId="0" borderId="23" xfId="0" applyNumberFormat="1" applyBorder="1"/>
    <xf numFmtId="166" fontId="0" fillId="0" borderId="24" xfId="0" applyNumberFormat="1" applyBorder="1"/>
    <xf numFmtId="166" fontId="0" fillId="0" borderId="25" xfId="0" applyNumberFormat="1" applyBorder="1"/>
    <xf numFmtId="0" fontId="0" fillId="0" borderId="26" xfId="0" applyBorder="1"/>
    <xf numFmtId="166" fontId="0" fillId="0" borderId="26" xfId="0" applyNumberFormat="1" applyBorder="1"/>
    <xf numFmtId="166" fontId="0" fillId="0" borderId="0" xfId="0" applyNumberFormat="1" applyBorder="1"/>
    <xf numFmtId="166" fontId="0" fillId="0" borderId="27" xfId="0" applyNumberFormat="1" applyBorder="1"/>
    <xf numFmtId="166" fontId="0" fillId="0" borderId="28" xfId="0" applyNumberFormat="1" applyBorder="1"/>
    <xf numFmtId="166" fontId="0" fillId="0" borderId="29" xfId="0" applyNumberFormat="1" applyBorder="1"/>
    <xf numFmtId="166" fontId="0" fillId="0" borderId="30" xfId="0" applyNumberFormat="1" applyBorder="1"/>
    <xf numFmtId="0" fontId="8" fillId="0" borderId="0" xfId="0" quotePrefix="1" applyFont="1" applyAlignment="1">
      <alignment horizontal="left"/>
    </xf>
    <xf numFmtId="43" fontId="0" fillId="0" borderId="0" xfId="0" applyNumberFormat="1"/>
    <xf numFmtId="9" fontId="0" fillId="0" borderId="0" xfId="0" applyNumberFormat="1"/>
    <xf numFmtId="166" fontId="40" fillId="0" borderId="0" xfId="0" applyNumberFormat="1" applyFont="1"/>
    <xf numFmtId="166" fontId="40" fillId="0" borderId="0" xfId="1" applyNumberFormat="1" applyFont="1"/>
    <xf numFmtId="170" fontId="41" fillId="0" borderId="0" xfId="4" applyNumberFormat="1" applyFont="1" applyBorder="1"/>
    <xf numFmtId="0" fontId="9" fillId="0" borderId="5" xfId="0" applyFont="1" applyBorder="1"/>
    <xf numFmtId="0" fontId="9" fillId="0" borderId="5" xfId="0" applyFont="1" applyFill="1" applyBorder="1"/>
    <xf numFmtId="10" fontId="6" fillId="0" borderId="0" xfId="0" applyNumberFormat="1" applyFont="1" applyBorder="1"/>
    <xf numFmtId="37" fontId="40" fillId="0" borderId="0" xfId="0" applyNumberFormat="1" applyFont="1"/>
    <xf numFmtId="0" fontId="40" fillId="0" borderId="0" xfId="0" applyFont="1"/>
    <xf numFmtId="165" fontId="40" fillId="0" borderId="0" xfId="0" applyNumberFormat="1" applyFont="1" applyAlignment="1">
      <alignment horizontal="right"/>
    </xf>
    <xf numFmtId="10" fontId="40" fillId="0" borderId="0" xfId="0" applyNumberFormat="1" applyFont="1"/>
    <xf numFmtId="175" fontId="40" fillId="0" borderId="0" xfId="0" applyNumberFormat="1" applyFont="1"/>
    <xf numFmtId="0" fontId="40" fillId="0" borderId="7" xfId="0" applyFont="1" applyBorder="1"/>
    <xf numFmtId="0" fontId="40" fillId="0" borderId="5" xfId="0" applyFont="1" applyBorder="1"/>
    <xf numFmtId="170" fontId="0" fillId="0" borderId="0" xfId="0" quotePrefix="1" applyNumberFormat="1" applyAlignment="1">
      <alignment horizontal="right"/>
    </xf>
    <xf numFmtId="170" fontId="14" fillId="5" borderId="0" xfId="7" applyNumberFormat="1" applyFont="1" applyFill="1" applyBorder="1" applyProtection="1">
      <protection locked="0"/>
    </xf>
    <xf numFmtId="1" fontId="14" fillId="4" borderId="0" xfId="2804" applyNumberFormat="1" applyFont="1" applyFill="1" applyProtection="1">
      <protection locked="0"/>
    </xf>
    <xf numFmtId="1" fontId="14" fillId="5" borderId="0" xfId="2804" applyNumberFormat="1" applyFont="1" applyFill="1" applyProtection="1">
      <protection locked="0"/>
    </xf>
    <xf numFmtId="1" fontId="14" fillId="0" borderId="0" xfId="2804" applyNumberFormat="1" applyFont="1" applyProtection="1">
      <protection locked="0"/>
    </xf>
    <xf numFmtId="2" fontId="12" fillId="0" borderId="0" xfId="66" applyNumberFormat="1" applyFont="1" applyAlignment="1" applyProtection="1">
      <alignment horizontal="center"/>
      <protection locked="0"/>
    </xf>
    <xf numFmtId="2" fontId="3" fillId="0" borderId="0" xfId="66" applyNumberFormat="1" applyFont="1" applyAlignment="1" applyProtection="1">
      <alignment horizontal="center"/>
      <protection locked="0"/>
    </xf>
    <xf numFmtId="184" fontId="11" fillId="29" borderId="0" xfId="0" applyNumberFormat="1" applyFont="1" applyFill="1"/>
    <xf numFmtId="184" fontId="3" fillId="0" borderId="0" xfId="0" applyNumberFormat="1" applyFont="1"/>
    <xf numFmtId="184" fontId="0" fillId="0" borderId="0" xfId="0" applyNumberFormat="1"/>
    <xf numFmtId="184" fontId="12" fillId="0" borderId="0" xfId="66" applyNumberFormat="1" applyFont="1" applyAlignment="1" applyProtection="1">
      <alignment horizontal="center"/>
      <protection locked="0"/>
    </xf>
    <xf numFmtId="184" fontId="11" fillId="31" borderId="0" xfId="0" applyNumberFormat="1" applyFont="1" applyFill="1"/>
    <xf numFmtId="184" fontId="3" fillId="0" borderId="0" xfId="66" applyNumberFormat="1" applyFont="1" applyAlignment="1" applyProtection="1">
      <alignment horizontal="center"/>
      <protection locked="0"/>
    </xf>
    <xf numFmtId="184" fontId="11" fillId="0" borderId="0" xfId="11" applyNumberFormat="1" applyFont="1"/>
    <xf numFmtId="184" fontId="11" fillId="0" borderId="0" xfId="10" applyNumberFormat="1" applyFont="1" applyAlignment="1" applyProtection="1">
      <alignment horizontal="center"/>
      <protection locked="0"/>
    </xf>
    <xf numFmtId="184" fontId="11" fillId="0" borderId="0" xfId="9" applyNumberFormat="1" applyFont="1" applyAlignment="1">
      <alignment horizontal="center"/>
    </xf>
    <xf numFmtId="184" fontId="16" fillId="0" borderId="0" xfId="10" applyNumberFormat="1" applyFont="1" applyAlignment="1" applyProtection="1">
      <alignment horizontal="center"/>
      <protection locked="0"/>
    </xf>
    <xf numFmtId="2" fontId="3" fillId="0" borderId="0" xfId="66" applyNumberFormat="1" applyFont="1" applyBorder="1" applyAlignment="1" applyProtection="1">
      <alignment horizontal="center"/>
      <protection locked="0"/>
    </xf>
    <xf numFmtId="173" fontId="82" fillId="0" borderId="0" xfId="2805" applyNumberFormat="1" applyFont="1" applyAlignment="1">
      <alignment horizontal="center"/>
    </xf>
    <xf numFmtId="0" fontId="0" fillId="29" borderId="0" xfId="0" applyFill="1"/>
    <xf numFmtId="0" fontId="0" fillId="63" borderId="5" xfId="0" applyFill="1" applyBorder="1"/>
    <xf numFmtId="170" fontId="0" fillId="63" borderId="5" xfId="0" applyNumberFormat="1" applyFill="1" applyBorder="1"/>
    <xf numFmtId="170" fontId="0" fillId="63" borderId="0" xfId="0" applyNumberFormat="1" applyFill="1"/>
    <xf numFmtId="170" fontId="0" fillId="63" borderId="6" xfId="0" applyNumberFormat="1" applyFill="1" applyBorder="1"/>
    <xf numFmtId="170" fontId="0" fillId="29" borderId="0" xfId="0" applyNumberFormat="1" applyFill="1"/>
    <xf numFmtId="0" fontId="3" fillId="0" borderId="0" xfId="793"/>
    <xf numFmtId="8" fontId="3" fillId="0" borderId="0" xfId="793" applyNumberFormat="1"/>
    <xf numFmtId="4" fontId="3" fillId="0" borderId="0" xfId="793" applyNumberFormat="1"/>
    <xf numFmtId="44" fontId="0" fillId="0" borderId="0" xfId="3" applyFont="1"/>
    <xf numFmtId="9" fontId="0" fillId="0" borderId="0" xfId="339" applyFont="1"/>
    <xf numFmtId="0" fontId="12" fillId="0" borderId="0" xfId="793" applyFont="1"/>
    <xf numFmtId="0" fontId="3" fillId="0" borderId="0" xfId="793" applyAlignment="1">
      <alignment horizontal="center"/>
    </xf>
    <xf numFmtId="0" fontId="3" fillId="0" borderId="0" xfId="793" applyFont="1" applyAlignment="1">
      <alignment horizontal="center"/>
    </xf>
    <xf numFmtId="2" fontId="3" fillId="0" borderId="0" xfId="793" applyNumberFormat="1"/>
    <xf numFmtId="170" fontId="3" fillId="0" borderId="0" xfId="793" applyNumberFormat="1"/>
    <xf numFmtId="0" fontId="12" fillId="0" borderId="0" xfId="793" applyFont="1" applyAlignment="1">
      <alignment horizontal="center"/>
    </xf>
    <xf numFmtId="170" fontId="3" fillId="0" borderId="0" xfId="793" applyNumberFormat="1" applyAlignment="1">
      <alignment horizontal="center"/>
    </xf>
    <xf numFmtId="3" fontId="3" fillId="0" borderId="0" xfId="793" applyNumberFormat="1"/>
    <xf numFmtId="0" fontId="3" fillId="0" borderId="0" xfId="793" quotePrefix="1" applyFont="1" applyAlignment="1">
      <alignment horizontal="center"/>
    </xf>
    <xf numFmtId="0" fontId="3" fillId="0" borderId="0" xfId="793" applyFont="1"/>
    <xf numFmtId="1" fontId="3" fillId="0" borderId="0" xfId="793" applyNumberFormat="1"/>
    <xf numFmtId="2" fontId="12" fillId="0" borderId="0" xfId="793" applyNumberFormat="1" applyFont="1"/>
    <xf numFmtId="0" fontId="3" fillId="0" borderId="7" xfId="793" applyBorder="1"/>
    <xf numFmtId="0" fontId="3" fillId="0" borderId="8" xfId="793" applyBorder="1"/>
    <xf numFmtId="170" fontId="3" fillId="0" borderId="8" xfId="793" applyNumberFormat="1" applyBorder="1"/>
    <xf numFmtId="170" fontId="3" fillId="0" borderId="10" xfId="793" applyNumberFormat="1" applyBorder="1"/>
    <xf numFmtId="37" fontId="3" fillId="0" borderId="0" xfId="793" applyNumberFormat="1"/>
    <xf numFmtId="0" fontId="10" fillId="0" borderId="26" xfId="0" applyFont="1" applyFill="1" applyBorder="1" applyAlignment="1">
      <alignment horizontal="left" indent="1"/>
    </xf>
    <xf numFmtId="8" fontId="0" fillId="0" borderId="0" xfId="0" applyNumberFormat="1"/>
    <xf numFmtId="185" fontId="40" fillId="0" borderId="0" xfId="0" applyNumberFormat="1" applyFont="1"/>
    <xf numFmtId="43" fontId="11" fillId="0" borderId="2" xfId="1" applyFont="1" applyBorder="1"/>
    <xf numFmtId="10" fontId="40" fillId="0" borderId="0" xfId="6" applyNumberFormat="1" applyFont="1"/>
    <xf numFmtId="186" fontId="40" fillId="0" borderId="0" xfId="0" applyNumberFormat="1" applyFont="1"/>
    <xf numFmtId="9" fontId="9" fillId="0" borderId="0" xfId="0" applyNumberFormat="1" applyFont="1"/>
    <xf numFmtId="0" fontId="83" fillId="0" borderId="0" xfId="0" quotePrefix="1" applyFont="1" applyAlignment="1">
      <alignment horizontal="left"/>
    </xf>
    <xf numFmtId="2" fontId="84" fillId="0" borderId="0" xfId="368" applyNumberFormat="1" applyFont="1"/>
    <xf numFmtId="0" fontId="44" fillId="0" borderId="0" xfId="0" applyFont="1"/>
    <xf numFmtId="173" fontId="44" fillId="0" borderId="0" xfId="0" applyNumberFormat="1" applyFont="1"/>
    <xf numFmtId="0" fontId="44" fillId="0" borderId="0" xfId="0" quotePrefix="1" applyFont="1" applyAlignment="1">
      <alignment horizontal="left"/>
    </xf>
    <xf numFmtId="173" fontId="85" fillId="0" borderId="0" xfId="0" applyNumberFormat="1" applyFont="1"/>
    <xf numFmtId="0" fontId="85" fillId="0" borderId="0" xfId="0" applyFont="1"/>
    <xf numFmtId="2" fontId="85" fillId="0" borderId="0" xfId="368" applyNumberFormat="1" applyFont="1"/>
    <xf numFmtId="2" fontId="84" fillId="0" borderId="0" xfId="368" quotePrefix="1" applyNumberFormat="1" applyFont="1" applyAlignment="1">
      <alignment horizontal="left"/>
    </xf>
    <xf numFmtId="37" fontId="84" fillId="0" borderId="0" xfId="368" applyNumberFormat="1" applyFont="1"/>
    <xf numFmtId="0" fontId="0" fillId="0" borderId="0" xfId="2807" quotePrefix="1" applyFont="1" applyAlignment="1">
      <alignment horizontal="left"/>
    </xf>
    <xf numFmtId="0" fontId="1" fillId="0" borderId="0" xfId="2807"/>
    <xf numFmtId="0" fontId="4" fillId="0" borderId="0" xfId="2807" quotePrefix="1" applyFont="1" applyAlignment="1">
      <alignment horizontal="left"/>
    </xf>
    <xf numFmtId="0" fontId="96" fillId="0" borderId="0" xfId="0" applyFont="1" applyAlignment="1">
      <alignment horizontal="center"/>
    </xf>
    <xf numFmtId="0" fontId="0" fillId="0" borderId="47" xfId="0" applyBorder="1" applyAlignment="1">
      <alignment horizontal="centerContinuous" vertical="center"/>
    </xf>
    <xf numFmtId="0" fontId="0" fillId="0" borderId="47" xfId="0" quotePrefix="1" applyBorder="1" applyAlignment="1">
      <alignment horizontal="centerContinuous" vertical="center"/>
    </xf>
    <xf numFmtId="168" fontId="0" fillId="0" borderId="0" xfId="6" applyNumberFormat="1" applyFont="1"/>
    <xf numFmtId="168" fontId="9" fillId="0" borderId="0" xfId="0" applyNumberFormat="1" applyFont="1"/>
    <xf numFmtId="0" fontId="96" fillId="0" borderId="0" xfId="0" quotePrefix="1" applyFont="1" applyAlignment="1">
      <alignment horizontal="center"/>
    </xf>
    <xf numFmtId="37" fontId="0" fillId="0" borderId="0" xfId="0" quotePrefix="1" applyNumberFormat="1" applyAlignment="1">
      <alignment horizontal="center"/>
    </xf>
    <xf numFmtId="0" fontId="0" fillId="0" borderId="0" xfId="0" applyAlignment="1">
      <alignment horizontal="right" indent="1"/>
    </xf>
    <xf numFmtId="168" fontId="97" fillId="0" borderId="0" xfId="6" quotePrefix="1" applyNumberFormat="1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indent="1"/>
    </xf>
    <xf numFmtId="0" fontId="11" fillId="0" borderId="0" xfId="0" quotePrefix="1" applyFont="1" applyAlignment="1">
      <alignment horizontal="left" indent="1"/>
    </xf>
    <xf numFmtId="0" fontId="14" fillId="0" borderId="0" xfId="0" applyFont="1" applyAlignment="1">
      <alignment horizontal="center"/>
    </xf>
    <xf numFmtId="0" fontId="11" fillId="0" borderId="0" xfId="0" quotePrefix="1" applyFont="1" applyAlignment="1">
      <alignment horizontal="left"/>
    </xf>
    <xf numFmtId="37" fontId="0" fillId="0" borderId="48" xfId="0" applyNumberFormat="1" applyBorder="1"/>
    <xf numFmtId="37" fontId="0" fillId="0" borderId="0" xfId="0" applyNumberFormat="1" applyAlignment="1">
      <alignment horizontal="center"/>
    </xf>
    <xf numFmtId="0" fontId="14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70" borderId="0" xfId="0" applyFill="1"/>
    <xf numFmtId="0" fontId="0" fillId="0" borderId="49" xfId="0" applyBorder="1"/>
    <xf numFmtId="170" fontId="0" fillId="0" borderId="49" xfId="0" applyNumberFormat="1" applyBorder="1"/>
    <xf numFmtId="170" fontId="0" fillId="0" borderId="50" xfId="0" applyNumberFormat="1" applyBorder="1"/>
    <xf numFmtId="170" fontId="0" fillId="0" borderId="51" xfId="0" applyNumberFormat="1" applyBorder="1"/>
    <xf numFmtId="0" fontId="0" fillId="0" borderId="52" xfId="0" applyBorder="1"/>
    <xf numFmtId="170" fontId="0" fillId="0" borderId="52" xfId="0" applyNumberFormat="1" applyBorder="1"/>
    <xf numFmtId="170" fontId="0" fillId="0" borderId="53" xfId="0" applyNumberFormat="1" applyBorder="1"/>
    <xf numFmtId="170" fontId="0" fillId="0" borderId="54" xfId="0" applyNumberFormat="1" applyBorder="1"/>
    <xf numFmtId="189" fontId="0" fillId="0" borderId="0" xfId="0" applyNumberFormat="1"/>
    <xf numFmtId="37" fontId="0" fillId="29" borderId="0" xfId="0" applyNumberFormat="1" applyFill="1"/>
    <xf numFmtId="37" fontId="0" fillId="0" borderId="0" xfId="0" applyNumberFormat="1" applyBorder="1"/>
    <xf numFmtId="0" fontId="9" fillId="0" borderId="0" xfId="0" applyFont="1" applyAlignment="1">
      <alignment horizontal="left" indent="1"/>
    </xf>
    <xf numFmtId="0" fontId="9" fillId="0" borderId="0" xfId="0" quotePrefix="1" applyFont="1" applyAlignment="1">
      <alignment horizontal="left" indent="1"/>
    </xf>
  </cellXfs>
  <cellStyles count="3299">
    <cellStyle name="20% - Accent1 2" xfId="12"/>
    <cellStyle name="20% - Accent1 2 2" xfId="2811"/>
    <cellStyle name="20% - Accent1 2 2 2" xfId="3117"/>
    <cellStyle name="20% - Accent1 2 3" xfId="2810"/>
    <cellStyle name="20% - Accent1 2_PPA vs COS" xfId="3118"/>
    <cellStyle name="20% - Accent1 3" xfId="13"/>
    <cellStyle name="20% - Accent1 3 2" xfId="371"/>
    <cellStyle name="20% - Accent1 3 2 2" xfId="2812"/>
    <cellStyle name="20% - Accent1 3_Infeed" xfId="370"/>
    <cellStyle name="20% - Accent1 4" xfId="372"/>
    <cellStyle name="20% - Accent1 4 2" xfId="373"/>
    <cellStyle name="20% - Accent1 4 3" xfId="374"/>
    <cellStyle name="20% - Accent1 5" xfId="375"/>
    <cellStyle name="20% - Accent1 5 2" xfId="376"/>
    <cellStyle name="20% - Accent1 5 3" xfId="2809"/>
    <cellStyle name="20% - Accent1 6" xfId="377"/>
    <cellStyle name="20% - Accent1 7" xfId="378"/>
    <cellStyle name="20% - Accent2 2" xfId="14"/>
    <cellStyle name="20% - Accent2 2 2" xfId="2815"/>
    <cellStyle name="20% - Accent2 2 2 2" xfId="3119"/>
    <cellStyle name="20% - Accent2 2 3" xfId="2814"/>
    <cellStyle name="20% - Accent2 2_PPA vs COS" xfId="3120"/>
    <cellStyle name="20% - Accent2 3" xfId="15"/>
    <cellStyle name="20% - Accent2 3 2" xfId="380"/>
    <cellStyle name="20% - Accent2 3 2 2" xfId="2816"/>
    <cellStyle name="20% - Accent2 3_Infeed" xfId="379"/>
    <cellStyle name="20% - Accent2 4" xfId="381"/>
    <cellStyle name="20% - Accent2 4 2" xfId="382"/>
    <cellStyle name="20% - Accent2 4 3" xfId="383"/>
    <cellStyle name="20% - Accent2 5" xfId="384"/>
    <cellStyle name="20% - Accent2 5 2" xfId="385"/>
    <cellStyle name="20% - Accent2 5 3" xfId="2813"/>
    <cellStyle name="20% - Accent2 6" xfId="386"/>
    <cellStyle name="20% - Accent2 7" xfId="387"/>
    <cellStyle name="20% - Accent3 2" xfId="16"/>
    <cellStyle name="20% - Accent3 2 2" xfId="2819"/>
    <cellStyle name="20% - Accent3 2 2 2" xfId="3121"/>
    <cellStyle name="20% - Accent3 2 3" xfId="2818"/>
    <cellStyle name="20% - Accent3 2_PPA vs COS" xfId="3122"/>
    <cellStyle name="20% - Accent3 3" xfId="17"/>
    <cellStyle name="20% - Accent3 3 2" xfId="389"/>
    <cellStyle name="20% - Accent3 3 2 2" xfId="2820"/>
    <cellStyle name="20% - Accent3 3_Infeed" xfId="388"/>
    <cellStyle name="20% - Accent3 4" xfId="390"/>
    <cellStyle name="20% - Accent3 4 2" xfId="391"/>
    <cellStyle name="20% - Accent3 4 3" xfId="392"/>
    <cellStyle name="20% - Accent3 5" xfId="393"/>
    <cellStyle name="20% - Accent3 5 2" xfId="394"/>
    <cellStyle name="20% - Accent3 5 3" xfId="2817"/>
    <cellStyle name="20% - Accent3 6" xfId="395"/>
    <cellStyle name="20% - Accent3 7" xfId="396"/>
    <cellStyle name="20% - Accent4 2" xfId="18"/>
    <cellStyle name="20% - Accent4 2 2" xfId="2823"/>
    <cellStyle name="20% - Accent4 2 2 2" xfId="3123"/>
    <cellStyle name="20% - Accent4 2 3" xfId="2822"/>
    <cellStyle name="20% - Accent4 2_PPA vs COS" xfId="3124"/>
    <cellStyle name="20% - Accent4 3" xfId="19"/>
    <cellStyle name="20% - Accent4 3 2" xfId="398"/>
    <cellStyle name="20% - Accent4 3 2 2" xfId="2824"/>
    <cellStyle name="20% - Accent4 3_Infeed" xfId="397"/>
    <cellStyle name="20% - Accent4 4" xfId="399"/>
    <cellStyle name="20% - Accent4 4 2" xfId="400"/>
    <cellStyle name="20% - Accent4 4 3" xfId="401"/>
    <cellStyle name="20% - Accent4 5" xfId="402"/>
    <cellStyle name="20% - Accent4 5 2" xfId="403"/>
    <cellStyle name="20% - Accent4 5 3" xfId="2821"/>
    <cellStyle name="20% - Accent4 6" xfId="404"/>
    <cellStyle name="20% - Accent4 7" xfId="405"/>
    <cellStyle name="20% - Accent5 2" xfId="20"/>
    <cellStyle name="20% - Accent5 2 2" xfId="2827"/>
    <cellStyle name="20% - Accent5 2 2 2" xfId="3125"/>
    <cellStyle name="20% - Accent5 2 3" xfId="2826"/>
    <cellStyle name="20% - Accent5 2_PPA vs COS" xfId="3126"/>
    <cellStyle name="20% - Accent5 3" xfId="21"/>
    <cellStyle name="20% - Accent5 3 2" xfId="407"/>
    <cellStyle name="20% - Accent5 3 2 2" xfId="2828"/>
    <cellStyle name="20% - Accent5 3_Infeed" xfId="406"/>
    <cellStyle name="20% - Accent5 4" xfId="408"/>
    <cellStyle name="20% - Accent5 4 2" xfId="409"/>
    <cellStyle name="20% - Accent5 4 3" xfId="410"/>
    <cellStyle name="20% - Accent5 5" xfId="411"/>
    <cellStyle name="20% - Accent5 5 2" xfId="412"/>
    <cellStyle name="20% - Accent5 5 3" xfId="2825"/>
    <cellStyle name="20% - Accent5 6" xfId="413"/>
    <cellStyle name="20% - Accent5 7" xfId="414"/>
    <cellStyle name="20% - Accent6 2" xfId="22"/>
    <cellStyle name="20% - Accent6 2 2" xfId="2831"/>
    <cellStyle name="20% - Accent6 2 2 2" xfId="3127"/>
    <cellStyle name="20% - Accent6 2 3" xfId="2830"/>
    <cellStyle name="20% - Accent6 2_PPA vs COS" xfId="3128"/>
    <cellStyle name="20% - Accent6 3" xfId="23"/>
    <cellStyle name="20% - Accent6 3 2" xfId="416"/>
    <cellStyle name="20% - Accent6 3 2 2" xfId="2832"/>
    <cellStyle name="20% - Accent6 3_Infeed" xfId="415"/>
    <cellStyle name="20% - Accent6 4" xfId="417"/>
    <cellStyle name="20% - Accent6 4 2" xfId="418"/>
    <cellStyle name="20% - Accent6 4 3" xfId="419"/>
    <cellStyle name="20% - Accent6 5" xfId="420"/>
    <cellStyle name="20% - Accent6 5 2" xfId="421"/>
    <cellStyle name="20% - Accent6 5 3" xfId="2829"/>
    <cellStyle name="20% - Accent6 6" xfId="422"/>
    <cellStyle name="20% - Accent6 7" xfId="423"/>
    <cellStyle name="40% - Accent1 2" xfId="24"/>
    <cellStyle name="40% - Accent1 2 2" xfId="2835"/>
    <cellStyle name="40% - Accent1 2 2 2" xfId="3129"/>
    <cellStyle name="40% - Accent1 2 3" xfId="2834"/>
    <cellStyle name="40% - Accent1 2_PPA vs COS" xfId="3130"/>
    <cellStyle name="40% - Accent1 3" xfId="25"/>
    <cellStyle name="40% - Accent1 3 2" xfId="425"/>
    <cellStyle name="40% - Accent1 3 2 2" xfId="2836"/>
    <cellStyle name="40% - Accent1 3_Infeed" xfId="424"/>
    <cellStyle name="40% - Accent1 4" xfId="426"/>
    <cellStyle name="40% - Accent1 4 2" xfId="427"/>
    <cellStyle name="40% - Accent1 4 3" xfId="428"/>
    <cellStyle name="40% - Accent1 5" xfId="429"/>
    <cellStyle name="40% - Accent1 5 2" xfId="430"/>
    <cellStyle name="40% - Accent1 5 3" xfId="2833"/>
    <cellStyle name="40% - Accent1 6" xfId="431"/>
    <cellStyle name="40% - Accent1 7" xfId="432"/>
    <cellStyle name="40% - Accent2 2" xfId="26"/>
    <cellStyle name="40% - Accent2 2 2" xfId="2839"/>
    <cellStyle name="40% - Accent2 2 2 2" xfId="3131"/>
    <cellStyle name="40% - Accent2 2 3" xfId="2838"/>
    <cellStyle name="40% - Accent2 2_PPA vs COS" xfId="3132"/>
    <cellStyle name="40% - Accent2 3" xfId="27"/>
    <cellStyle name="40% - Accent2 3 2" xfId="434"/>
    <cellStyle name="40% - Accent2 3 2 2" xfId="2840"/>
    <cellStyle name="40% - Accent2 3_Infeed" xfId="433"/>
    <cellStyle name="40% - Accent2 4" xfId="435"/>
    <cellStyle name="40% - Accent2 4 2" xfId="436"/>
    <cellStyle name="40% - Accent2 4 3" xfId="437"/>
    <cellStyle name="40% - Accent2 5" xfId="438"/>
    <cellStyle name="40% - Accent2 5 2" xfId="439"/>
    <cellStyle name="40% - Accent2 5 3" xfId="2837"/>
    <cellStyle name="40% - Accent2 6" xfId="440"/>
    <cellStyle name="40% - Accent2 7" xfId="441"/>
    <cellStyle name="40% - Accent3 2" xfId="28"/>
    <cellStyle name="40% - Accent3 2 2" xfId="2843"/>
    <cellStyle name="40% - Accent3 2 2 2" xfId="3133"/>
    <cellStyle name="40% - Accent3 2 3" xfId="2842"/>
    <cellStyle name="40% - Accent3 2_PPA vs COS" xfId="3134"/>
    <cellStyle name="40% - Accent3 3" xfId="29"/>
    <cellStyle name="40% - Accent3 3 2" xfId="443"/>
    <cellStyle name="40% - Accent3 3 2 2" xfId="2844"/>
    <cellStyle name="40% - Accent3 3_Infeed" xfId="442"/>
    <cellStyle name="40% - Accent3 4" xfId="444"/>
    <cellStyle name="40% - Accent3 4 2" xfId="445"/>
    <cellStyle name="40% - Accent3 4 3" xfId="446"/>
    <cellStyle name="40% - Accent3 5" xfId="447"/>
    <cellStyle name="40% - Accent3 5 2" xfId="448"/>
    <cellStyle name="40% - Accent3 5 3" xfId="2841"/>
    <cellStyle name="40% - Accent3 6" xfId="449"/>
    <cellStyle name="40% - Accent3 7" xfId="450"/>
    <cellStyle name="40% - Accent4 2" xfId="30"/>
    <cellStyle name="40% - Accent4 2 2" xfId="2847"/>
    <cellStyle name="40% - Accent4 2 2 2" xfId="3135"/>
    <cellStyle name="40% - Accent4 2 3" xfId="2846"/>
    <cellStyle name="40% - Accent4 2_PPA vs COS" xfId="3136"/>
    <cellStyle name="40% - Accent4 3" xfId="31"/>
    <cellStyle name="40% - Accent4 3 2" xfId="452"/>
    <cellStyle name="40% - Accent4 3 2 2" xfId="2848"/>
    <cellStyle name="40% - Accent4 3_Infeed" xfId="451"/>
    <cellStyle name="40% - Accent4 4" xfId="453"/>
    <cellStyle name="40% - Accent4 4 2" xfId="454"/>
    <cellStyle name="40% - Accent4 4 3" xfId="455"/>
    <cellStyle name="40% - Accent4 5" xfId="456"/>
    <cellStyle name="40% - Accent4 5 2" xfId="457"/>
    <cellStyle name="40% - Accent4 5 3" xfId="2845"/>
    <cellStyle name="40% - Accent4 6" xfId="458"/>
    <cellStyle name="40% - Accent4 7" xfId="459"/>
    <cellStyle name="40% - Accent5 2" xfId="32"/>
    <cellStyle name="40% - Accent5 2 2" xfId="2851"/>
    <cellStyle name="40% - Accent5 2 2 2" xfId="3137"/>
    <cellStyle name="40% - Accent5 2 3" xfId="2850"/>
    <cellStyle name="40% - Accent5 2_PPA vs COS" xfId="3138"/>
    <cellStyle name="40% - Accent5 3" xfId="33"/>
    <cellStyle name="40% - Accent5 3 2" xfId="461"/>
    <cellStyle name="40% - Accent5 3 2 2" xfId="2852"/>
    <cellStyle name="40% - Accent5 3_Infeed" xfId="460"/>
    <cellStyle name="40% - Accent5 4" xfId="462"/>
    <cellStyle name="40% - Accent5 4 2" xfId="463"/>
    <cellStyle name="40% - Accent5 4 3" xfId="464"/>
    <cellStyle name="40% - Accent5 5" xfId="465"/>
    <cellStyle name="40% - Accent5 5 2" xfId="466"/>
    <cellStyle name="40% - Accent5 5 3" xfId="2849"/>
    <cellStyle name="40% - Accent5 6" xfId="467"/>
    <cellStyle name="40% - Accent5 7" xfId="468"/>
    <cellStyle name="40% - Accent6 2" xfId="34"/>
    <cellStyle name="40% - Accent6 2 2" xfId="2855"/>
    <cellStyle name="40% - Accent6 2 2 2" xfId="3139"/>
    <cellStyle name="40% - Accent6 2 3" xfId="2854"/>
    <cellStyle name="40% - Accent6 2_PPA vs COS" xfId="3140"/>
    <cellStyle name="40% - Accent6 3" xfId="35"/>
    <cellStyle name="40% - Accent6 3 2" xfId="470"/>
    <cellStyle name="40% - Accent6 3 2 2" xfId="2856"/>
    <cellStyle name="40% - Accent6 3_Infeed" xfId="469"/>
    <cellStyle name="40% - Accent6 4" xfId="471"/>
    <cellStyle name="40% - Accent6 4 2" xfId="472"/>
    <cellStyle name="40% - Accent6 4 3" xfId="473"/>
    <cellStyle name="40% - Accent6 5" xfId="474"/>
    <cellStyle name="40% - Accent6 5 2" xfId="475"/>
    <cellStyle name="40% - Accent6 5 3" xfId="2853"/>
    <cellStyle name="40% - Accent6 6" xfId="476"/>
    <cellStyle name="40% - Accent6 7" xfId="477"/>
    <cellStyle name="60% - Accent1 2" xfId="36"/>
    <cellStyle name="60% - Accent1 2 2" xfId="2859"/>
    <cellStyle name="60% - Accent1 2 2 2" xfId="3141"/>
    <cellStyle name="60% - Accent1 2 3" xfId="2858"/>
    <cellStyle name="60% - Accent1 2_PPA vs COS" xfId="3142"/>
    <cellStyle name="60% - Accent1 3" xfId="37"/>
    <cellStyle name="60% - Accent1 3 2" xfId="479"/>
    <cellStyle name="60% - Accent1 3 2 2" xfId="2860"/>
    <cellStyle name="60% - Accent1 3_Infeed" xfId="478"/>
    <cellStyle name="60% - Accent1 4" xfId="480"/>
    <cellStyle name="60% - Accent1 4 2" xfId="481"/>
    <cellStyle name="60% - Accent1 4 3" xfId="482"/>
    <cellStyle name="60% - Accent1 5" xfId="483"/>
    <cellStyle name="60% - Accent1 5 2" xfId="484"/>
    <cellStyle name="60% - Accent1 5 3" xfId="2857"/>
    <cellStyle name="60% - Accent1 6" xfId="485"/>
    <cellStyle name="60% - Accent1 7" xfId="486"/>
    <cellStyle name="60% - Accent2 2" xfId="38"/>
    <cellStyle name="60% - Accent2 2 2" xfId="2863"/>
    <cellStyle name="60% - Accent2 2 2 2" xfId="3143"/>
    <cellStyle name="60% - Accent2 2 3" xfId="2862"/>
    <cellStyle name="60% - Accent2 2_PPA vs COS" xfId="3144"/>
    <cellStyle name="60% - Accent2 3" xfId="39"/>
    <cellStyle name="60% - Accent2 3 2" xfId="488"/>
    <cellStyle name="60% - Accent2 3 2 2" xfId="2864"/>
    <cellStyle name="60% - Accent2 3_Infeed" xfId="487"/>
    <cellStyle name="60% - Accent2 4" xfId="489"/>
    <cellStyle name="60% - Accent2 4 2" xfId="490"/>
    <cellStyle name="60% - Accent2 4 3" xfId="491"/>
    <cellStyle name="60% - Accent2 5" xfId="492"/>
    <cellStyle name="60% - Accent2 5 2" xfId="493"/>
    <cellStyle name="60% - Accent2 5 3" xfId="2861"/>
    <cellStyle name="60% - Accent2 6" xfId="494"/>
    <cellStyle name="60% - Accent2 7" xfId="495"/>
    <cellStyle name="60% - Accent3 2" xfId="40"/>
    <cellStyle name="60% - Accent3 2 2" xfId="2867"/>
    <cellStyle name="60% - Accent3 2 2 2" xfId="3145"/>
    <cellStyle name="60% - Accent3 2 3" xfId="2866"/>
    <cellStyle name="60% - Accent3 2_PPA vs COS" xfId="3146"/>
    <cellStyle name="60% - Accent3 3" xfId="41"/>
    <cellStyle name="60% - Accent3 3 2" xfId="497"/>
    <cellStyle name="60% - Accent3 3 2 2" xfId="2868"/>
    <cellStyle name="60% - Accent3 3_Infeed" xfId="496"/>
    <cellStyle name="60% - Accent3 4" xfId="498"/>
    <cellStyle name="60% - Accent3 4 2" xfId="499"/>
    <cellStyle name="60% - Accent3 4 3" xfId="500"/>
    <cellStyle name="60% - Accent3 5" xfId="501"/>
    <cellStyle name="60% - Accent3 5 2" xfId="502"/>
    <cellStyle name="60% - Accent3 5 3" xfId="2865"/>
    <cellStyle name="60% - Accent3 6" xfId="503"/>
    <cellStyle name="60% - Accent3 7" xfId="504"/>
    <cellStyle name="60% - Accent4 2" xfId="42"/>
    <cellStyle name="60% - Accent4 2 2" xfId="2871"/>
    <cellStyle name="60% - Accent4 2 2 2" xfId="3147"/>
    <cellStyle name="60% - Accent4 2 3" xfId="2870"/>
    <cellStyle name="60% - Accent4 2_PPA vs COS" xfId="3148"/>
    <cellStyle name="60% - Accent4 3" xfId="43"/>
    <cellStyle name="60% - Accent4 3 2" xfId="506"/>
    <cellStyle name="60% - Accent4 3 2 2" xfId="2872"/>
    <cellStyle name="60% - Accent4 3_Infeed" xfId="505"/>
    <cellStyle name="60% - Accent4 4" xfId="507"/>
    <cellStyle name="60% - Accent4 4 2" xfId="508"/>
    <cellStyle name="60% - Accent4 4 3" xfId="509"/>
    <cellStyle name="60% - Accent4 5" xfId="510"/>
    <cellStyle name="60% - Accent4 5 2" xfId="511"/>
    <cellStyle name="60% - Accent4 5 3" xfId="2869"/>
    <cellStyle name="60% - Accent4 6" xfId="512"/>
    <cellStyle name="60% - Accent4 7" xfId="513"/>
    <cellStyle name="60% - Accent5 2" xfId="44"/>
    <cellStyle name="60% - Accent5 2 2" xfId="2875"/>
    <cellStyle name="60% - Accent5 2 2 2" xfId="3149"/>
    <cellStyle name="60% - Accent5 2 3" xfId="2874"/>
    <cellStyle name="60% - Accent5 2_PPA vs COS" xfId="3150"/>
    <cellStyle name="60% - Accent5 3" xfId="45"/>
    <cellStyle name="60% - Accent5 3 2" xfId="515"/>
    <cellStyle name="60% - Accent5 3 2 2" xfId="2876"/>
    <cellStyle name="60% - Accent5 3_Infeed" xfId="514"/>
    <cellStyle name="60% - Accent5 4" xfId="516"/>
    <cellStyle name="60% - Accent5 4 2" xfId="517"/>
    <cellStyle name="60% - Accent5 4 3" xfId="518"/>
    <cellStyle name="60% - Accent5 5" xfId="519"/>
    <cellStyle name="60% - Accent5 5 2" xfId="520"/>
    <cellStyle name="60% - Accent5 5 3" xfId="2873"/>
    <cellStyle name="60% - Accent5 6" xfId="521"/>
    <cellStyle name="60% - Accent5 7" xfId="522"/>
    <cellStyle name="60% - Accent6 2" xfId="46"/>
    <cellStyle name="60% - Accent6 2 2" xfId="2879"/>
    <cellStyle name="60% - Accent6 2 2 2" xfId="3151"/>
    <cellStyle name="60% - Accent6 2 3" xfId="2878"/>
    <cellStyle name="60% - Accent6 2_PPA vs COS" xfId="3152"/>
    <cellStyle name="60% - Accent6 3" xfId="47"/>
    <cellStyle name="60% - Accent6 3 2" xfId="524"/>
    <cellStyle name="60% - Accent6 3 2 2" xfId="2880"/>
    <cellStyle name="60% - Accent6 3_Infeed" xfId="523"/>
    <cellStyle name="60% - Accent6 4" xfId="525"/>
    <cellStyle name="60% - Accent6 4 2" xfId="526"/>
    <cellStyle name="60% - Accent6 4 3" xfId="527"/>
    <cellStyle name="60% - Accent6 5" xfId="528"/>
    <cellStyle name="60% - Accent6 5 2" xfId="529"/>
    <cellStyle name="60% - Accent6 5 3" xfId="2877"/>
    <cellStyle name="60% - Accent6 6" xfId="530"/>
    <cellStyle name="60% - Accent6 7" xfId="531"/>
    <cellStyle name="Accent1 2" xfId="48"/>
    <cellStyle name="Accent1 2 2" xfId="2883"/>
    <cellStyle name="Accent1 2 2 2" xfId="3153"/>
    <cellStyle name="Accent1 2 3" xfId="2882"/>
    <cellStyle name="Accent1 2_PPA vs COS" xfId="3154"/>
    <cellStyle name="Accent1 3" xfId="49"/>
    <cellStyle name="Accent1 3 2" xfId="533"/>
    <cellStyle name="Accent1 3 2 2" xfId="2884"/>
    <cellStyle name="Accent1 3_Infeed" xfId="532"/>
    <cellStyle name="Accent1 4" xfId="534"/>
    <cellStyle name="Accent1 4 2" xfId="535"/>
    <cellStyle name="Accent1 4 3" xfId="536"/>
    <cellStyle name="Accent1 5" xfId="537"/>
    <cellStyle name="Accent1 5 2" xfId="538"/>
    <cellStyle name="Accent1 5 3" xfId="2881"/>
    <cellStyle name="Accent1 6" xfId="539"/>
    <cellStyle name="Accent1 7" xfId="540"/>
    <cellStyle name="Accent2 2" xfId="50"/>
    <cellStyle name="Accent2 2 2" xfId="2887"/>
    <cellStyle name="Accent2 2 2 2" xfId="3155"/>
    <cellStyle name="Accent2 2 3" xfId="2886"/>
    <cellStyle name="Accent2 2_PPA vs COS" xfId="3156"/>
    <cellStyle name="Accent2 3" xfId="51"/>
    <cellStyle name="Accent2 3 2" xfId="542"/>
    <cellStyle name="Accent2 3 2 2" xfId="2888"/>
    <cellStyle name="Accent2 3_Infeed" xfId="541"/>
    <cellStyle name="Accent2 4" xfId="543"/>
    <cellStyle name="Accent2 4 2" xfId="544"/>
    <cellStyle name="Accent2 4 3" xfId="545"/>
    <cellStyle name="Accent2 5" xfId="546"/>
    <cellStyle name="Accent2 5 2" xfId="547"/>
    <cellStyle name="Accent2 5 3" xfId="2885"/>
    <cellStyle name="Accent2 6" xfId="548"/>
    <cellStyle name="Accent2 7" xfId="549"/>
    <cellStyle name="Accent3 2" xfId="52"/>
    <cellStyle name="Accent3 2 2" xfId="2891"/>
    <cellStyle name="Accent3 2 2 2" xfId="3157"/>
    <cellStyle name="Accent3 2 3" xfId="2890"/>
    <cellStyle name="Accent3 2_PPA vs COS" xfId="3158"/>
    <cellStyle name="Accent3 3" xfId="53"/>
    <cellStyle name="Accent3 3 2" xfId="551"/>
    <cellStyle name="Accent3 3 2 2" xfId="2892"/>
    <cellStyle name="Accent3 3_Infeed" xfId="550"/>
    <cellStyle name="Accent3 4" xfId="552"/>
    <cellStyle name="Accent3 4 2" xfId="553"/>
    <cellStyle name="Accent3 4 3" xfId="554"/>
    <cellStyle name="Accent3 5" xfId="555"/>
    <cellStyle name="Accent3 5 2" xfId="556"/>
    <cellStyle name="Accent3 5 3" xfId="2889"/>
    <cellStyle name="Accent3 6" xfId="557"/>
    <cellStyle name="Accent3 7" xfId="558"/>
    <cellStyle name="Accent4 2" xfId="54"/>
    <cellStyle name="Accent4 2 2" xfId="2895"/>
    <cellStyle name="Accent4 2 2 2" xfId="3159"/>
    <cellStyle name="Accent4 2 3" xfId="2894"/>
    <cellStyle name="Accent4 2_PPA vs COS" xfId="3160"/>
    <cellStyle name="Accent4 3" xfId="55"/>
    <cellStyle name="Accent4 3 2" xfId="560"/>
    <cellStyle name="Accent4 3 2 2" xfId="2896"/>
    <cellStyle name="Accent4 3_Infeed" xfId="559"/>
    <cellStyle name="Accent4 4" xfId="561"/>
    <cellStyle name="Accent4 4 2" xfId="562"/>
    <cellStyle name="Accent4 4 3" xfId="563"/>
    <cellStyle name="Accent4 5" xfId="564"/>
    <cellStyle name="Accent4 5 2" xfId="565"/>
    <cellStyle name="Accent4 5 3" xfId="2893"/>
    <cellStyle name="Accent4 6" xfId="566"/>
    <cellStyle name="Accent4 7" xfId="567"/>
    <cellStyle name="Accent5 2" xfId="56"/>
    <cellStyle name="Accent5 2 2" xfId="2899"/>
    <cellStyle name="Accent5 2 2 2" xfId="3161"/>
    <cellStyle name="Accent5 2 3" xfId="2898"/>
    <cellStyle name="Accent5 2_PPA vs COS" xfId="3162"/>
    <cellStyle name="Accent5 3" xfId="57"/>
    <cellStyle name="Accent5 3 2" xfId="569"/>
    <cellStyle name="Accent5 3 2 2" xfId="2900"/>
    <cellStyle name="Accent5 3_Infeed" xfId="568"/>
    <cellStyle name="Accent5 4" xfId="570"/>
    <cellStyle name="Accent5 4 2" xfId="571"/>
    <cellStyle name="Accent5 4 3" xfId="572"/>
    <cellStyle name="Accent5 5" xfId="573"/>
    <cellStyle name="Accent5 5 2" xfId="574"/>
    <cellStyle name="Accent5 5 3" xfId="2897"/>
    <cellStyle name="Accent5 6" xfId="575"/>
    <cellStyle name="Accent5 7" xfId="576"/>
    <cellStyle name="Accent6 2" xfId="58"/>
    <cellStyle name="Accent6 2 2" xfId="2903"/>
    <cellStyle name="Accent6 2 2 2" xfId="3163"/>
    <cellStyle name="Accent6 2 3" xfId="2902"/>
    <cellStyle name="Accent6 2_PPA vs COS" xfId="3164"/>
    <cellStyle name="Accent6 3" xfId="59"/>
    <cellStyle name="Accent6 3 2" xfId="578"/>
    <cellStyle name="Accent6 3 2 2" xfId="2904"/>
    <cellStyle name="Accent6 3_Infeed" xfId="577"/>
    <cellStyle name="Accent6 4" xfId="579"/>
    <cellStyle name="Accent6 4 2" xfId="580"/>
    <cellStyle name="Accent6 4 3" xfId="581"/>
    <cellStyle name="Accent6 5" xfId="582"/>
    <cellStyle name="Accent6 5 2" xfId="583"/>
    <cellStyle name="Accent6 5 3" xfId="2901"/>
    <cellStyle name="Accent6 6" xfId="584"/>
    <cellStyle name="Accent6 7" xfId="585"/>
    <cellStyle name="AFE" xfId="586"/>
    <cellStyle name="amount" xfId="2905"/>
    <cellStyle name="Bad 2" xfId="60"/>
    <cellStyle name="Bad 2 2" xfId="2908"/>
    <cellStyle name="Bad 2 2 2" xfId="3165"/>
    <cellStyle name="Bad 2 3" xfId="2907"/>
    <cellStyle name="Bad 2_PPA vs COS" xfId="3166"/>
    <cellStyle name="Bad 3" xfId="61"/>
    <cellStyle name="Bad 3 2" xfId="588"/>
    <cellStyle name="Bad 3 2 2" xfId="2909"/>
    <cellStyle name="Bad 3_Infeed" xfId="587"/>
    <cellStyle name="Bad 4" xfId="589"/>
    <cellStyle name="Bad 4 2" xfId="590"/>
    <cellStyle name="Bad 4 3" xfId="591"/>
    <cellStyle name="Bad 5" xfId="592"/>
    <cellStyle name="Bad 5 2" xfId="593"/>
    <cellStyle name="Bad 5 3" xfId="2906"/>
    <cellStyle name="Bad 6" xfId="594"/>
    <cellStyle name="Bad 7" xfId="595"/>
    <cellStyle name="Body text" xfId="2910"/>
    <cellStyle name="Calculation 2" xfId="62"/>
    <cellStyle name="Calculation 2 2" xfId="2913"/>
    <cellStyle name="Calculation 2 2 2" xfId="3167"/>
    <cellStyle name="Calculation 2 3" xfId="2912"/>
    <cellStyle name="Calculation 2_PPA vs COS" xfId="3168"/>
    <cellStyle name="Calculation 3" xfId="63"/>
    <cellStyle name="Calculation 3 2" xfId="597"/>
    <cellStyle name="Calculation 3 2 2" xfId="2914"/>
    <cellStyle name="Calculation 3_Infeed" xfId="596"/>
    <cellStyle name="Calculation 4" xfId="598"/>
    <cellStyle name="Calculation 4 2" xfId="599"/>
    <cellStyle name="Calculation 4 3" xfId="600"/>
    <cellStyle name="Calculation 5" xfId="601"/>
    <cellStyle name="Calculation 5 2" xfId="602"/>
    <cellStyle name="Calculation 5 3" xfId="2911"/>
    <cellStyle name="Calculation 6" xfId="603"/>
    <cellStyle name="Calculation 7" xfId="604"/>
    <cellStyle name="Check Cell 2" xfId="64"/>
    <cellStyle name="Check Cell 2 2" xfId="2917"/>
    <cellStyle name="Check Cell 2 2 2" xfId="3169"/>
    <cellStyle name="Check Cell 2 3" xfId="2916"/>
    <cellStyle name="Check Cell 2_PPA vs COS" xfId="3170"/>
    <cellStyle name="Check Cell 3" xfId="65"/>
    <cellStyle name="Check Cell 3 2" xfId="606"/>
    <cellStyle name="Check Cell 3 2 2" xfId="2918"/>
    <cellStyle name="Check Cell 3_Infeed" xfId="605"/>
    <cellStyle name="Check Cell 4" xfId="607"/>
    <cellStyle name="Check Cell 4 2" xfId="608"/>
    <cellStyle name="Check Cell 4 3" xfId="609"/>
    <cellStyle name="Check Cell 5" xfId="610"/>
    <cellStyle name="Check Cell 5 2" xfId="611"/>
    <cellStyle name="Check Cell 5 3" xfId="2915"/>
    <cellStyle name="Check Cell 6" xfId="612"/>
    <cellStyle name="Check Cell 7" xfId="613"/>
    <cellStyle name="Comma" xfId="1" builtinId="3"/>
    <cellStyle name="Comma 10" xfId="66"/>
    <cellStyle name="Comma 10 2" xfId="67"/>
    <cellStyle name="Comma 10 3" xfId="614"/>
    <cellStyle name="Comma 10 3 2" xfId="3171"/>
    <cellStyle name="Comma 11" xfId="68"/>
    <cellStyle name="Comma 11 2" xfId="3253"/>
    <cellStyle name="Comma 12" xfId="10"/>
    <cellStyle name="Comma 12 2" xfId="69"/>
    <cellStyle name="Comma 12 3" xfId="615"/>
    <cellStyle name="Comma 12 4" xfId="2920"/>
    <cellStyle name="Comma 13" xfId="70"/>
    <cellStyle name="Comma 13 2" xfId="2919"/>
    <cellStyle name="Comma 14" xfId="2808"/>
    <cellStyle name="Comma 2" xfId="2"/>
    <cellStyle name="Comma 2 2" xfId="616"/>
    <cellStyle name="Comma 2 2 2" xfId="3172"/>
    <cellStyle name="Comma 2 2 3" xfId="3255"/>
    <cellStyle name="Comma 2 3" xfId="617"/>
    <cellStyle name="Comma 2 3 2" xfId="3256"/>
    <cellStyle name="Comma 2 3 3" xfId="3173"/>
    <cellStyle name="Comma 2 4" xfId="618"/>
    <cellStyle name="Comma 3" xfId="71"/>
    <cellStyle name="Comma 3 2" xfId="619"/>
    <cellStyle name="Comma 3 2 2" xfId="3174"/>
    <cellStyle name="Comma 3 3" xfId="620"/>
    <cellStyle name="Comma 3 3 2" xfId="3175"/>
    <cellStyle name="Comma 3 4" xfId="621"/>
    <cellStyle name="Comma 4" xfId="72"/>
    <cellStyle name="Comma 4 2" xfId="622"/>
    <cellStyle name="Comma 4 2 2" xfId="2922"/>
    <cellStyle name="Comma 4 3" xfId="2923"/>
    <cellStyle name="Comma 4 3 2" xfId="3177"/>
    <cellStyle name="Comma 4 4" xfId="3178"/>
    <cellStyle name="Comma 4 5" xfId="3179"/>
    <cellStyle name="Comma 4 6" xfId="3176"/>
    <cellStyle name="Comma 4 7" xfId="2921"/>
    <cellStyle name="Comma 4_PPA vs COS" xfId="3180"/>
    <cellStyle name="Comma 5" xfId="73"/>
    <cellStyle name="Comma 5 2" xfId="623"/>
    <cellStyle name="Comma 5 2 2" xfId="3181"/>
    <cellStyle name="Comma 5 2 3" xfId="2924"/>
    <cellStyle name="Comma 5 3" xfId="3182"/>
    <cellStyle name="Comma 5_PPA vs COS" xfId="3183"/>
    <cellStyle name="Comma 6" xfId="74"/>
    <cellStyle name="Comma 6 2" xfId="75"/>
    <cellStyle name="Comma 7" xfId="76"/>
    <cellStyle name="Comma 7 2" xfId="77"/>
    <cellStyle name="Comma 7 2 2" xfId="78"/>
    <cellStyle name="Comma 7 3" xfId="79"/>
    <cellStyle name="Comma 7 4" xfId="80"/>
    <cellStyle name="Comma 8" xfId="81"/>
    <cellStyle name="Comma 8 2" xfId="82"/>
    <cellStyle name="Comma 8 2 2" xfId="625"/>
    <cellStyle name="Comma 8 2_Infeed" xfId="624"/>
    <cellStyle name="Comma 8 3" xfId="626"/>
    <cellStyle name="Comma 9" xfId="83"/>
    <cellStyle name="Comma 9 2" xfId="84"/>
    <cellStyle name="Comma 9 3" xfId="3184"/>
    <cellStyle name="Comma0" xfId="627"/>
    <cellStyle name="Comma0 2" xfId="628"/>
    <cellStyle name="Comma0 2 2" xfId="629"/>
    <cellStyle name="Comma0_2015" xfId="630"/>
    <cellStyle name="Currency 10" xfId="631"/>
    <cellStyle name="Currency 10 2" xfId="3185"/>
    <cellStyle name="Currency 11" xfId="632"/>
    <cellStyle name="Currency 11 2" xfId="3116"/>
    <cellStyle name="Currency 12" xfId="633"/>
    <cellStyle name="Currency 13" xfId="634"/>
    <cellStyle name="Currency 14" xfId="635"/>
    <cellStyle name="Currency 2" xfId="3"/>
    <cellStyle name="Currency 2 2" xfId="636"/>
    <cellStyle name="Currency 2 2 2" xfId="3186"/>
    <cellStyle name="Currency 2 3" xfId="3187"/>
    <cellStyle name="Currency 3" xfId="85"/>
    <cellStyle name="Currency 3 2" xfId="86"/>
    <cellStyle name="Currency 3 2 2" xfId="3188"/>
    <cellStyle name="Currency 3 3" xfId="3257"/>
    <cellStyle name="Currency 4" xfId="87"/>
    <cellStyle name="Currency 4 2" xfId="88"/>
    <cellStyle name="Currency 4 2 2" xfId="3189"/>
    <cellStyle name="Currency 4_PPA vs COS" xfId="3190"/>
    <cellStyle name="Currency 5" xfId="89"/>
    <cellStyle name="Currency 5 2" xfId="90"/>
    <cellStyle name="Currency 6" xfId="91"/>
    <cellStyle name="Currency 6 2" xfId="92"/>
    <cellStyle name="Currency 7" xfId="93"/>
    <cellStyle name="Currency 7 2" xfId="94"/>
    <cellStyle name="Currency 8" xfId="95"/>
    <cellStyle name="Currency 8 2" xfId="637"/>
    <cellStyle name="Currency 8 2 2" xfId="638"/>
    <cellStyle name="Currency 8 3" xfId="639"/>
    <cellStyle name="Currency 9" xfId="640"/>
    <cellStyle name="Currency 9 2" xfId="641"/>
    <cellStyle name="Currency 9 2 2" xfId="3191"/>
    <cellStyle name="Currency 9 3" xfId="2925"/>
    <cellStyle name="Currency0" xfId="642"/>
    <cellStyle name="Currency0 2" xfId="643"/>
    <cellStyle name="Currency0 2 2" xfId="644"/>
    <cellStyle name="Currency0_2015" xfId="645"/>
    <cellStyle name="Date" xfId="646"/>
    <cellStyle name="Date 2" xfId="647"/>
    <cellStyle name="Date 2 2" xfId="648"/>
    <cellStyle name="Date_2015" xfId="649"/>
    <cellStyle name="Euro" xfId="3192"/>
    <cellStyle name="Explanatory Text 2" xfId="96"/>
    <cellStyle name="Explanatory Text 2 2" xfId="2928"/>
    <cellStyle name="Explanatory Text 2 2 2" xfId="3193"/>
    <cellStyle name="Explanatory Text 2 3" xfId="2927"/>
    <cellStyle name="Explanatory Text 2_PPA vs COS" xfId="3194"/>
    <cellStyle name="Explanatory Text 3" xfId="97"/>
    <cellStyle name="Explanatory Text 3 2" xfId="651"/>
    <cellStyle name="Explanatory Text 3 2 2" xfId="2929"/>
    <cellStyle name="Explanatory Text 3_Infeed" xfId="650"/>
    <cellStyle name="Explanatory Text 4" xfId="652"/>
    <cellStyle name="Explanatory Text 4 2" xfId="653"/>
    <cellStyle name="Explanatory Text 4 3" xfId="654"/>
    <cellStyle name="Explanatory Text 5" xfId="655"/>
    <cellStyle name="Explanatory Text 5 2" xfId="656"/>
    <cellStyle name="Explanatory Text 5 3" xfId="2926"/>
    <cellStyle name="Explanatory Text 6" xfId="657"/>
    <cellStyle name="Explanatory Text 7" xfId="658"/>
    <cellStyle name="F2" xfId="659"/>
    <cellStyle name="F2 2" xfId="660"/>
    <cellStyle name="F2 2 2" xfId="661"/>
    <cellStyle name="F2_2015" xfId="662"/>
    <cellStyle name="F3" xfId="663"/>
    <cellStyle name="F3 2" xfId="664"/>
    <cellStyle name="F3 2 2" xfId="665"/>
    <cellStyle name="F3_2015" xfId="666"/>
    <cellStyle name="F4" xfId="667"/>
    <cellStyle name="F4 2" xfId="668"/>
    <cellStyle name="F4 2 2" xfId="669"/>
    <cellStyle name="F4_2015" xfId="670"/>
    <cellStyle name="F5" xfId="671"/>
    <cellStyle name="F5 2" xfId="672"/>
    <cellStyle name="F5 2 2" xfId="673"/>
    <cellStyle name="F5_2015" xfId="674"/>
    <cellStyle name="F6" xfId="675"/>
    <cellStyle name="F6 2" xfId="676"/>
    <cellStyle name="F6 2 2" xfId="677"/>
    <cellStyle name="F6_2015" xfId="678"/>
    <cellStyle name="F7" xfId="679"/>
    <cellStyle name="F7 2" xfId="680"/>
    <cellStyle name="F7 2 2" xfId="681"/>
    <cellStyle name="F7_2015" xfId="682"/>
    <cellStyle name="F8" xfId="683"/>
    <cellStyle name="F8 2" xfId="684"/>
    <cellStyle name="F8 2 2" xfId="685"/>
    <cellStyle name="F8_2015" xfId="686"/>
    <cellStyle name="Fixed" xfId="687"/>
    <cellStyle name="Fixed 2" xfId="688"/>
    <cellStyle name="Fixed 2 2" xfId="689"/>
    <cellStyle name="Fixed_2015" xfId="690"/>
    <cellStyle name="Good 2" xfId="98"/>
    <cellStyle name="Good 2 2" xfId="2932"/>
    <cellStyle name="Good 2 2 2" xfId="3195"/>
    <cellStyle name="Good 2 3" xfId="2931"/>
    <cellStyle name="Good 2_PPA vs COS" xfId="3196"/>
    <cellStyle name="Good 3" xfId="99"/>
    <cellStyle name="Good 3 2" xfId="692"/>
    <cellStyle name="Good 3 2 2" xfId="2933"/>
    <cellStyle name="Good 3_Infeed" xfId="691"/>
    <cellStyle name="Good 4" xfId="693"/>
    <cellStyle name="Good 4 2" xfId="694"/>
    <cellStyle name="Good 4 3" xfId="695"/>
    <cellStyle name="Good 5" xfId="696"/>
    <cellStyle name="Good 5 2" xfId="697"/>
    <cellStyle name="Good 5 3" xfId="2930"/>
    <cellStyle name="Good 6" xfId="698"/>
    <cellStyle name="Good 7" xfId="699"/>
    <cellStyle name="header" xfId="2934"/>
    <cellStyle name="Header Total" xfId="2935"/>
    <cellStyle name="Header1" xfId="2936"/>
    <cellStyle name="Header2" xfId="2937"/>
    <cellStyle name="Header3" xfId="2938"/>
    <cellStyle name="Header4" xfId="2939"/>
    <cellStyle name="Heading 1 2" xfId="100"/>
    <cellStyle name="Heading 1 2 2" xfId="700"/>
    <cellStyle name="Heading 1 2 2 2" xfId="3198"/>
    <cellStyle name="Heading 1 2 2 3" xfId="3197"/>
    <cellStyle name="Heading 1 2 3" xfId="701"/>
    <cellStyle name="Heading 1 2 4" xfId="702"/>
    <cellStyle name="Heading 1 2 4 2" xfId="2942"/>
    <cellStyle name="Heading 1 2 5" xfId="2941"/>
    <cellStyle name="Heading 1 2_PPA vs COS" xfId="3199"/>
    <cellStyle name="Heading 1 3" xfId="101"/>
    <cellStyle name="Heading 1 3 2" xfId="704"/>
    <cellStyle name="Heading 1 3 2 2" xfId="2943"/>
    <cellStyle name="Heading 1 3_Infeed" xfId="703"/>
    <cellStyle name="Heading 1 4" xfId="705"/>
    <cellStyle name="Heading 1 4 2" xfId="706"/>
    <cellStyle name="Heading 1 4 3" xfId="2944"/>
    <cellStyle name="Heading 1 5" xfId="707"/>
    <cellStyle name="Heading 1 5 2" xfId="708"/>
    <cellStyle name="Heading 1 5 3" xfId="2940"/>
    <cellStyle name="Heading 1 6" xfId="709"/>
    <cellStyle name="Heading 1 7" xfId="710"/>
    <cellStyle name="Heading 2 2" xfId="102"/>
    <cellStyle name="Heading 2 2 2" xfId="711"/>
    <cellStyle name="Heading 2 2 2 2" xfId="3201"/>
    <cellStyle name="Heading 2 2 2 3" xfId="3200"/>
    <cellStyle name="Heading 2 2 3" xfId="712"/>
    <cellStyle name="Heading 2 2 4" xfId="713"/>
    <cellStyle name="Heading 2 2 4 2" xfId="2947"/>
    <cellStyle name="Heading 2 2 5" xfId="2946"/>
    <cellStyle name="Heading 2 2_PPA vs COS" xfId="3202"/>
    <cellStyle name="Heading 2 3" xfId="103"/>
    <cellStyle name="Heading 2 3 2" xfId="715"/>
    <cellStyle name="Heading 2 3 2 2" xfId="2948"/>
    <cellStyle name="Heading 2 3_Infeed" xfId="714"/>
    <cellStyle name="Heading 2 4" xfId="716"/>
    <cellStyle name="Heading 2 4 2" xfId="717"/>
    <cellStyle name="Heading 2 4 3" xfId="2949"/>
    <cellStyle name="Heading 2 5" xfId="718"/>
    <cellStyle name="Heading 2 5 2" xfId="719"/>
    <cellStyle name="Heading 2 5 3" xfId="2945"/>
    <cellStyle name="Heading 2 6" xfId="720"/>
    <cellStyle name="Heading 2 7" xfId="721"/>
    <cellStyle name="Heading 3 2" xfId="104"/>
    <cellStyle name="Heading 3 2 2" xfId="2952"/>
    <cellStyle name="Heading 3 2 2 2" xfId="3203"/>
    <cellStyle name="Heading 3 2 3" xfId="2951"/>
    <cellStyle name="Heading 3 2_PPA vs COS" xfId="3204"/>
    <cellStyle name="Heading 3 3" xfId="105"/>
    <cellStyle name="Heading 3 3 2" xfId="723"/>
    <cellStyle name="Heading 3 3 2 2" xfId="2953"/>
    <cellStyle name="Heading 3 3_Infeed" xfId="722"/>
    <cellStyle name="Heading 3 4" xfId="724"/>
    <cellStyle name="Heading 3 4 2" xfId="725"/>
    <cellStyle name="Heading 3 4 3" xfId="726"/>
    <cellStyle name="Heading 3 5" xfId="727"/>
    <cellStyle name="Heading 3 5 2" xfId="728"/>
    <cellStyle name="Heading 3 5 3" xfId="2950"/>
    <cellStyle name="Heading 3 6" xfId="729"/>
    <cellStyle name="Heading 3 7" xfId="730"/>
    <cellStyle name="Heading 4 2" xfId="106"/>
    <cellStyle name="Heading 4 2 2" xfId="2956"/>
    <cellStyle name="Heading 4 2 2 2" xfId="3205"/>
    <cellStyle name="Heading 4 2 3" xfId="2955"/>
    <cellStyle name="Heading 4 2_PPA vs COS" xfId="3206"/>
    <cellStyle name="Heading 4 3" xfId="107"/>
    <cellStyle name="Heading 4 3 2" xfId="732"/>
    <cellStyle name="Heading 4 3 2 2" xfId="2957"/>
    <cellStyle name="Heading 4 3_Infeed" xfId="731"/>
    <cellStyle name="Heading 4 4" xfId="733"/>
    <cellStyle name="Heading 4 4 2" xfId="734"/>
    <cellStyle name="Heading 4 4 3" xfId="735"/>
    <cellStyle name="Heading 4 5" xfId="736"/>
    <cellStyle name="Heading 4 5 2" xfId="737"/>
    <cellStyle name="Heading 4 5 3" xfId="2954"/>
    <cellStyle name="Heading 4 6" xfId="738"/>
    <cellStyle name="Heading 4 7" xfId="739"/>
    <cellStyle name="HSBC WK Number 2" xfId="740"/>
    <cellStyle name="HSBC WK Number 2 2" xfId="741"/>
    <cellStyle name="HSBC WK Number 2 3" xfId="742"/>
    <cellStyle name="Hyperlink 2" xfId="743"/>
    <cellStyle name="Hyperlink 2 2" xfId="744"/>
    <cellStyle name="Input 2" xfId="108"/>
    <cellStyle name="Input 2 2" xfId="2960"/>
    <cellStyle name="Input 2 2 2" xfId="3207"/>
    <cellStyle name="Input 2 3" xfId="2959"/>
    <cellStyle name="Input 2_PPA vs COS" xfId="3208"/>
    <cellStyle name="Input 3" xfId="109"/>
    <cellStyle name="Input 3 2" xfId="746"/>
    <cellStyle name="Input 3 2 2" xfId="2961"/>
    <cellStyle name="Input 3_Infeed" xfId="745"/>
    <cellStyle name="Input 4" xfId="747"/>
    <cellStyle name="Input 4 2" xfId="748"/>
    <cellStyle name="Input 4 3" xfId="749"/>
    <cellStyle name="Input 5" xfId="750"/>
    <cellStyle name="Input 5 2" xfId="751"/>
    <cellStyle name="Input 5 3" xfId="2958"/>
    <cellStyle name="Input 6" xfId="752"/>
    <cellStyle name="Input 7" xfId="753"/>
    <cellStyle name="Linked Cell 2" xfId="110"/>
    <cellStyle name="Linked Cell 2 2" xfId="2964"/>
    <cellStyle name="Linked Cell 2 2 2" xfId="3209"/>
    <cellStyle name="Linked Cell 2 3" xfId="2963"/>
    <cellStyle name="Linked Cell 2_PPA vs COS" xfId="3210"/>
    <cellStyle name="Linked Cell 3" xfId="111"/>
    <cellStyle name="Linked Cell 3 2" xfId="755"/>
    <cellStyle name="Linked Cell 3 2 2" xfId="2965"/>
    <cellStyle name="Linked Cell 3_Infeed" xfId="754"/>
    <cellStyle name="Linked Cell 4" xfId="756"/>
    <cellStyle name="Linked Cell 4 2" xfId="757"/>
    <cellStyle name="Linked Cell 4 3" xfId="758"/>
    <cellStyle name="Linked Cell 5" xfId="759"/>
    <cellStyle name="Linked Cell 5 2" xfId="760"/>
    <cellStyle name="Linked Cell 5 3" xfId="2962"/>
    <cellStyle name="Linked Cell 6" xfId="761"/>
    <cellStyle name="Linked Cell 7" xfId="762"/>
    <cellStyle name="Neutral 2" xfId="112"/>
    <cellStyle name="Neutral 2 2" xfId="2968"/>
    <cellStyle name="Neutral 2 2 2" xfId="3211"/>
    <cellStyle name="Neutral 2 3" xfId="2967"/>
    <cellStyle name="Neutral 2_PPA vs COS" xfId="3212"/>
    <cellStyle name="Neutral 3" xfId="113"/>
    <cellStyle name="Neutral 3 2" xfId="764"/>
    <cellStyle name="Neutral 3 2 2" xfId="2969"/>
    <cellStyle name="Neutral 3_Infeed" xfId="763"/>
    <cellStyle name="Neutral 4" xfId="765"/>
    <cellStyle name="Neutral 4 2" xfId="766"/>
    <cellStyle name="Neutral 4 3" xfId="767"/>
    <cellStyle name="Neutral 5" xfId="768"/>
    <cellStyle name="Neutral 5 2" xfId="769"/>
    <cellStyle name="Neutral 5 3" xfId="2966"/>
    <cellStyle name="Neutral 6" xfId="770"/>
    <cellStyle name="Neutral 7" xfId="771"/>
    <cellStyle name="NonPrint_Heading" xfId="2970"/>
    <cellStyle name="Normal" xfId="0" builtinId="0"/>
    <cellStyle name="Normal 10" xfId="114"/>
    <cellStyle name="Normal 10 10" xfId="773"/>
    <cellStyle name="Normal 10 10 2" xfId="774"/>
    <cellStyle name="Normal 10 11" xfId="775"/>
    <cellStyle name="Normal 10 11 2" xfId="776"/>
    <cellStyle name="Normal 10 12" xfId="777"/>
    <cellStyle name="Normal 10 12 2" xfId="778"/>
    <cellStyle name="Normal 10 13" xfId="779"/>
    <cellStyle name="Normal 10 13 2" xfId="780"/>
    <cellStyle name="Normal 10 14" xfId="781"/>
    <cellStyle name="Normal 10 14 2" xfId="782"/>
    <cellStyle name="Normal 10 15" xfId="783"/>
    <cellStyle name="Normal 10 15 2" xfId="784"/>
    <cellStyle name="Normal 10 16" xfId="785"/>
    <cellStyle name="Normal 10 16 2" xfId="786"/>
    <cellStyle name="Normal 10 17" xfId="787"/>
    <cellStyle name="Normal 10 17 2" xfId="788"/>
    <cellStyle name="Normal 10 18" xfId="789"/>
    <cellStyle name="Normal 10 18 2" xfId="790"/>
    <cellStyle name="Normal 10 19" xfId="791"/>
    <cellStyle name="Normal 10 19 2" xfId="792"/>
    <cellStyle name="Normal 10 2" xfId="115"/>
    <cellStyle name="Normal 10 2 10" xfId="794"/>
    <cellStyle name="Normal 10 2 10 2" xfId="795"/>
    <cellStyle name="Normal 10 2 11" xfId="796"/>
    <cellStyle name="Normal 10 2 11 2" xfId="797"/>
    <cellStyle name="Normal 10 2 12" xfId="798"/>
    <cellStyle name="Normal 10 2 12 2" xfId="799"/>
    <cellStyle name="Normal 10 2 13" xfId="800"/>
    <cellStyle name="Normal 10 2 13 2" xfId="801"/>
    <cellStyle name="Normal 10 2 14" xfId="802"/>
    <cellStyle name="Normal 10 2 14 2" xfId="803"/>
    <cellStyle name="Normal 10 2 15" xfId="804"/>
    <cellStyle name="Normal 10 2 15 2" xfId="805"/>
    <cellStyle name="Normal 10 2 16" xfId="806"/>
    <cellStyle name="Normal 10 2 16 2" xfId="807"/>
    <cellStyle name="Normal 10 2 17" xfId="808"/>
    <cellStyle name="Normal 10 2 17 2" xfId="809"/>
    <cellStyle name="Normal 10 2 18" xfId="810"/>
    <cellStyle name="Normal 10 2 18 2" xfId="811"/>
    <cellStyle name="Normal 10 2 19" xfId="812"/>
    <cellStyle name="Normal 10 2 19 2" xfId="813"/>
    <cellStyle name="Normal 10 2 2" xfId="814"/>
    <cellStyle name="Normal 10 2 2 2" xfId="815"/>
    <cellStyle name="Normal 10 2 20" xfId="816"/>
    <cellStyle name="Normal 10 2 20 2" xfId="817"/>
    <cellStyle name="Normal 10 2 21" xfId="818"/>
    <cellStyle name="Normal 10 2 21 2" xfId="819"/>
    <cellStyle name="Normal 10 2 22" xfId="820"/>
    <cellStyle name="Normal 10 2 22 2" xfId="821"/>
    <cellStyle name="Normal 10 2 23" xfId="822"/>
    <cellStyle name="Normal 10 2 23 2" xfId="823"/>
    <cellStyle name="Normal 10 2 24" xfId="824"/>
    <cellStyle name="Normal 10 2 24 2" xfId="825"/>
    <cellStyle name="Normal 10 2 25" xfId="826"/>
    <cellStyle name="Normal 10 2 25 2" xfId="827"/>
    <cellStyle name="Normal 10 2 26" xfId="828"/>
    <cellStyle name="Normal 10 2 26 2" xfId="829"/>
    <cellStyle name="Normal 10 2 27" xfId="830"/>
    <cellStyle name="Normal 10 2 27 2" xfId="831"/>
    <cellStyle name="Normal 10 2 28" xfId="832"/>
    <cellStyle name="Normal 10 2 28 2" xfId="833"/>
    <cellStyle name="Normal 10 2 29" xfId="834"/>
    <cellStyle name="Normal 10 2 29 2" xfId="835"/>
    <cellStyle name="Normal 10 2 3" xfId="836"/>
    <cellStyle name="Normal 10 2 3 2" xfId="837"/>
    <cellStyle name="Normal 10 2 30" xfId="838"/>
    <cellStyle name="Normal 10 2 30 2" xfId="2972"/>
    <cellStyle name="Normal 10 2 4" xfId="839"/>
    <cellStyle name="Normal 10 2 4 2" xfId="840"/>
    <cellStyle name="Normal 10 2 5" xfId="841"/>
    <cellStyle name="Normal 10 2 5 2" xfId="842"/>
    <cellStyle name="Normal 10 2 6" xfId="843"/>
    <cellStyle name="Normal 10 2 6 2" xfId="844"/>
    <cellStyle name="Normal 10 2 7" xfId="845"/>
    <cellStyle name="Normal 10 2 7 2" xfId="846"/>
    <cellStyle name="Normal 10 2 8" xfId="847"/>
    <cellStyle name="Normal 10 2 8 2" xfId="848"/>
    <cellStyle name="Normal 10 2 9" xfId="849"/>
    <cellStyle name="Normal 10 2 9 2" xfId="850"/>
    <cellStyle name="Normal 10 2_Infeed" xfId="793"/>
    <cellStyle name="Normal 10 20" xfId="851"/>
    <cellStyle name="Normal 10 20 2" xfId="852"/>
    <cellStyle name="Normal 10 21" xfId="853"/>
    <cellStyle name="Normal 10 21 2" xfId="854"/>
    <cellStyle name="Normal 10 22" xfId="855"/>
    <cellStyle name="Normal 10 22 2" xfId="856"/>
    <cellStyle name="Normal 10 23" xfId="857"/>
    <cellStyle name="Normal 10 23 2" xfId="858"/>
    <cellStyle name="Normal 10 24" xfId="859"/>
    <cellStyle name="Normal 10 24 2" xfId="860"/>
    <cellStyle name="Normal 10 25" xfId="861"/>
    <cellStyle name="Normal 10 25 2" xfId="862"/>
    <cellStyle name="Normal 10 26" xfId="863"/>
    <cellStyle name="Normal 10 26 2" xfId="864"/>
    <cellStyle name="Normal 10 27" xfId="865"/>
    <cellStyle name="Normal 10 27 2" xfId="866"/>
    <cellStyle name="Normal 10 28" xfId="867"/>
    <cellStyle name="Normal 10 28 2" xfId="868"/>
    <cellStyle name="Normal 10 29" xfId="869"/>
    <cellStyle name="Normal 10 29 2" xfId="870"/>
    <cellStyle name="Normal 10 3" xfId="871"/>
    <cellStyle name="Normal 10 3 2" xfId="2974"/>
    <cellStyle name="Normal 10 3 3" xfId="3259"/>
    <cellStyle name="Normal 10 3 4" xfId="2973"/>
    <cellStyle name="Normal 10 30" xfId="872"/>
    <cellStyle name="Normal 10 30 2" xfId="873"/>
    <cellStyle name="Normal 10 31" xfId="874"/>
    <cellStyle name="Normal 10 31 2" xfId="875"/>
    <cellStyle name="Normal 10 32" xfId="876"/>
    <cellStyle name="Normal 10 32 2" xfId="877"/>
    <cellStyle name="Normal 10 33" xfId="878"/>
    <cellStyle name="Normal 10 33 2" xfId="879"/>
    <cellStyle name="Normal 10 34" xfId="880"/>
    <cellStyle name="Normal 10 34 2" xfId="881"/>
    <cellStyle name="Normal 10 35" xfId="882"/>
    <cellStyle name="Normal 10 35 2" xfId="883"/>
    <cellStyle name="Normal 10 36" xfId="884"/>
    <cellStyle name="Normal 10 36 2" xfId="2975"/>
    <cellStyle name="Normal 10 37" xfId="3213"/>
    <cellStyle name="Normal 10 38" xfId="3258"/>
    <cellStyle name="Normal 10 39" xfId="2971"/>
    <cellStyle name="Normal 10 4" xfId="885"/>
    <cellStyle name="Normal 10 40" xfId="3011"/>
    <cellStyle name="Normal 10 5" xfId="886"/>
    <cellStyle name="Normal 10 6" xfId="887"/>
    <cellStyle name="Normal 10 7" xfId="888"/>
    <cellStyle name="Normal 10 8" xfId="889"/>
    <cellStyle name="Normal 10 8 2" xfId="890"/>
    <cellStyle name="Normal 10 9" xfId="891"/>
    <cellStyle name="Normal 10 9 2" xfId="892"/>
    <cellStyle name="Normal 10_Infeed" xfId="772"/>
    <cellStyle name="Normal 100" xfId="116"/>
    <cellStyle name="Normal 100 2" xfId="894"/>
    <cellStyle name="Normal 100_Infeed" xfId="893"/>
    <cellStyle name="Normal 101" xfId="117"/>
    <cellStyle name="Normal 101 2" xfId="118"/>
    <cellStyle name="Normal 101 3" xfId="896"/>
    <cellStyle name="Normal 101 4" xfId="2976"/>
    <cellStyle name="Normal 101_Infeed" xfId="895"/>
    <cellStyle name="Normal 102" xfId="9"/>
    <cellStyle name="Normal 102 2" xfId="2977"/>
    <cellStyle name="Normal 103" xfId="119"/>
    <cellStyle name="Normal 104" xfId="368"/>
    <cellStyle name="Normal 105" xfId="2807"/>
    <cellStyle name="Normal 106" xfId="3114"/>
    <cellStyle name="Normal 11" xfId="120"/>
    <cellStyle name="Normal 11 2" xfId="121"/>
    <cellStyle name="Normal 11 2 2" xfId="3215"/>
    <cellStyle name="Normal 11 3" xfId="898"/>
    <cellStyle name="Normal 11 3 2" xfId="3216"/>
    <cellStyle name="Normal 11 3 3" xfId="2978"/>
    <cellStyle name="Normal 11 4" xfId="3214"/>
    <cellStyle name="Normal 11_Infeed" xfId="897"/>
    <cellStyle name="Normal 12" xfId="4"/>
    <cellStyle name="Normal 12 2" xfId="899"/>
    <cellStyle name="Normal 12 3" xfId="3260"/>
    <cellStyle name="Normal 13" xfId="122"/>
    <cellStyle name="Normal 13 2" xfId="901"/>
    <cellStyle name="Normal 13 2 2" xfId="2979"/>
    <cellStyle name="Normal 13 3" xfId="2980"/>
    <cellStyle name="Normal 13_Infeed" xfId="900"/>
    <cellStyle name="Normal 14" xfId="123"/>
    <cellStyle name="Normal 14 2" xfId="124"/>
    <cellStyle name="Normal 14 2 2" xfId="904"/>
    <cellStyle name="Normal 14 2 2 2" xfId="2981"/>
    <cellStyle name="Normal 14 2_Infeed" xfId="903"/>
    <cellStyle name="Normal 14 3" xfId="905"/>
    <cellStyle name="Normal 14 4" xfId="906"/>
    <cellStyle name="Normal 14 5" xfId="907"/>
    <cellStyle name="Normal 14 6" xfId="908"/>
    <cellStyle name="Normal 14 7" xfId="909"/>
    <cellStyle name="Normal 14 8" xfId="910"/>
    <cellStyle name="Normal 14 8 2" xfId="2982"/>
    <cellStyle name="Normal 14_Infeed" xfId="902"/>
    <cellStyle name="Normal 15" xfId="125"/>
    <cellStyle name="Normal 15 10" xfId="911"/>
    <cellStyle name="Normal 15 10 2" xfId="912"/>
    <cellStyle name="Normal 15 11" xfId="913"/>
    <cellStyle name="Normal 15 11 2" xfId="914"/>
    <cellStyle name="Normal 15 12" xfId="915"/>
    <cellStyle name="Normal 15 12 2" xfId="916"/>
    <cellStyle name="Normal 15 13" xfId="917"/>
    <cellStyle name="Normal 15 13 2" xfId="918"/>
    <cellStyle name="Normal 15 14" xfId="919"/>
    <cellStyle name="Normal 15 14 2" xfId="920"/>
    <cellStyle name="Normal 15 15" xfId="921"/>
    <cellStyle name="Normal 15 15 2" xfId="922"/>
    <cellStyle name="Normal 15 16" xfId="923"/>
    <cellStyle name="Normal 15 16 2" xfId="924"/>
    <cellStyle name="Normal 15 17" xfId="925"/>
    <cellStyle name="Normal 15 17 2" xfId="926"/>
    <cellStyle name="Normal 15 18" xfId="927"/>
    <cellStyle name="Normal 15 18 2" xfId="928"/>
    <cellStyle name="Normal 15 19" xfId="929"/>
    <cellStyle name="Normal 15 19 2" xfId="930"/>
    <cellStyle name="Normal 15 2" xfId="126"/>
    <cellStyle name="Normal 15 2 2" xfId="127"/>
    <cellStyle name="Normal 15 2 2 2" xfId="932"/>
    <cellStyle name="Normal 15 2 2 2 2" xfId="933"/>
    <cellStyle name="Normal 15 2 2 3" xfId="934"/>
    <cellStyle name="Normal 15 2 2 3 2" xfId="2983"/>
    <cellStyle name="Normal 15 2 2_Infeed" xfId="931"/>
    <cellStyle name="Normal 15 2 3" xfId="935"/>
    <cellStyle name="Normal 15 2 3 2" xfId="936"/>
    <cellStyle name="Normal 15 20" xfId="937"/>
    <cellStyle name="Normal 15 20 2" xfId="938"/>
    <cellStyle name="Normal 15 21" xfId="939"/>
    <cellStyle name="Normal 15 21 2" xfId="940"/>
    <cellStyle name="Normal 15 22" xfId="941"/>
    <cellStyle name="Normal 15 22 2" xfId="942"/>
    <cellStyle name="Normal 15 23" xfId="943"/>
    <cellStyle name="Normal 15 23 2" xfId="944"/>
    <cellStyle name="Normal 15 24" xfId="945"/>
    <cellStyle name="Normal 15 24 2" xfId="946"/>
    <cellStyle name="Normal 15 25" xfId="947"/>
    <cellStyle name="Normal 15 25 2" xfId="948"/>
    <cellStyle name="Normal 15 26" xfId="949"/>
    <cellStyle name="Normal 15 26 2" xfId="950"/>
    <cellStyle name="Normal 15 27" xfId="951"/>
    <cellStyle name="Normal 15 27 2" xfId="952"/>
    <cellStyle name="Normal 15 28" xfId="953"/>
    <cellStyle name="Normal 15 28 2" xfId="954"/>
    <cellStyle name="Normal 15 29" xfId="955"/>
    <cellStyle name="Normal 15 29 2" xfId="956"/>
    <cellStyle name="Normal 15 3" xfId="128"/>
    <cellStyle name="Normal 15 3 2" xfId="958"/>
    <cellStyle name="Normal 15 3 2 2" xfId="2984"/>
    <cellStyle name="Normal 15 3_Infeed" xfId="957"/>
    <cellStyle name="Normal 15 30" xfId="959"/>
    <cellStyle name="Normal 15 30 2" xfId="960"/>
    <cellStyle name="Normal 15 31" xfId="961"/>
    <cellStyle name="Normal 15 4" xfId="962"/>
    <cellStyle name="Normal 15 4 2" xfId="963"/>
    <cellStyle name="Normal 15 5" xfId="964"/>
    <cellStyle name="Normal 15 5 2" xfId="965"/>
    <cellStyle name="Normal 15 6" xfId="966"/>
    <cellStyle name="Normal 15 6 2" xfId="967"/>
    <cellStyle name="Normal 15 7" xfId="968"/>
    <cellStyle name="Normal 15 7 2" xfId="969"/>
    <cellStyle name="Normal 15 8" xfId="970"/>
    <cellStyle name="Normal 15 8 2" xfId="971"/>
    <cellStyle name="Normal 15 9" xfId="972"/>
    <cellStyle name="Normal 15 9 2" xfId="973"/>
    <cellStyle name="Normal 15_Compara" xfId="974"/>
    <cellStyle name="Normal 16" xfId="129"/>
    <cellStyle name="Normal 16 10" xfId="975"/>
    <cellStyle name="Normal 16 10 2" xfId="976"/>
    <cellStyle name="Normal 16 11" xfId="977"/>
    <cellStyle name="Normal 16 11 2" xfId="978"/>
    <cellStyle name="Normal 16 12" xfId="979"/>
    <cellStyle name="Normal 16 12 2" xfId="980"/>
    <cellStyle name="Normal 16 13" xfId="981"/>
    <cellStyle name="Normal 16 13 2" xfId="982"/>
    <cellStyle name="Normal 16 14" xfId="983"/>
    <cellStyle name="Normal 16 14 2" xfId="984"/>
    <cellStyle name="Normal 16 15" xfId="985"/>
    <cellStyle name="Normal 16 15 2" xfId="986"/>
    <cellStyle name="Normal 16 16" xfId="987"/>
    <cellStyle name="Normal 16 16 2" xfId="988"/>
    <cellStyle name="Normal 16 17" xfId="989"/>
    <cellStyle name="Normal 16 17 2" xfId="990"/>
    <cellStyle name="Normal 16 18" xfId="991"/>
    <cellStyle name="Normal 16 18 2" xfId="992"/>
    <cellStyle name="Normal 16 19" xfId="993"/>
    <cellStyle name="Normal 16 19 2" xfId="994"/>
    <cellStyle name="Normal 16 2" xfId="130"/>
    <cellStyle name="Normal 16 2 10" xfId="995"/>
    <cellStyle name="Normal 16 2 10 2" xfId="996"/>
    <cellStyle name="Normal 16 2 11" xfId="997"/>
    <cellStyle name="Normal 16 2 11 2" xfId="998"/>
    <cellStyle name="Normal 16 2 12" xfId="999"/>
    <cellStyle name="Normal 16 2 12 2" xfId="1000"/>
    <cellStyle name="Normal 16 2 13" xfId="1001"/>
    <cellStyle name="Normal 16 2 13 2" xfId="1002"/>
    <cellStyle name="Normal 16 2 14" xfId="1003"/>
    <cellStyle name="Normal 16 2 14 2" xfId="1004"/>
    <cellStyle name="Normal 16 2 15" xfId="1005"/>
    <cellStyle name="Normal 16 2 15 2" xfId="1006"/>
    <cellStyle name="Normal 16 2 16" xfId="1007"/>
    <cellStyle name="Normal 16 2 16 2" xfId="1008"/>
    <cellStyle name="Normal 16 2 17" xfId="1009"/>
    <cellStyle name="Normal 16 2 17 2" xfId="1010"/>
    <cellStyle name="Normal 16 2 18" xfId="1011"/>
    <cellStyle name="Normal 16 2 18 2" xfId="1012"/>
    <cellStyle name="Normal 16 2 19" xfId="1013"/>
    <cellStyle name="Normal 16 2 19 2" xfId="1014"/>
    <cellStyle name="Normal 16 2 2" xfId="131"/>
    <cellStyle name="Normal 16 2 2 2" xfId="1016"/>
    <cellStyle name="Normal 16 2 2 2 2" xfId="1017"/>
    <cellStyle name="Normal 16 2 2 3" xfId="1018"/>
    <cellStyle name="Normal 16 2 2 3 2" xfId="2985"/>
    <cellStyle name="Normal 16 2 2_Infeed" xfId="1015"/>
    <cellStyle name="Normal 16 2 20" xfId="1019"/>
    <cellStyle name="Normal 16 2 20 2" xfId="1020"/>
    <cellStyle name="Normal 16 2 21" xfId="1021"/>
    <cellStyle name="Normal 16 2 21 2" xfId="1022"/>
    <cellStyle name="Normal 16 2 22" xfId="1023"/>
    <cellStyle name="Normal 16 2 22 2" xfId="1024"/>
    <cellStyle name="Normal 16 2 23" xfId="1025"/>
    <cellStyle name="Normal 16 2 23 2" xfId="1026"/>
    <cellStyle name="Normal 16 2 24" xfId="1027"/>
    <cellStyle name="Normal 16 2 24 2" xfId="1028"/>
    <cellStyle name="Normal 16 2 25" xfId="1029"/>
    <cellStyle name="Normal 16 2 25 2" xfId="1030"/>
    <cellStyle name="Normal 16 2 26" xfId="1031"/>
    <cellStyle name="Normal 16 2 26 2" xfId="1032"/>
    <cellStyle name="Normal 16 2 27" xfId="1033"/>
    <cellStyle name="Normal 16 2 27 2" xfId="1034"/>
    <cellStyle name="Normal 16 2 28" xfId="1035"/>
    <cellStyle name="Normal 16 2 28 2" xfId="1036"/>
    <cellStyle name="Normal 16 2 29" xfId="1037"/>
    <cellStyle name="Normal 16 2 29 2" xfId="1038"/>
    <cellStyle name="Normal 16 2 3" xfId="1039"/>
    <cellStyle name="Normal 16 2 3 2" xfId="1040"/>
    <cellStyle name="Normal 16 2 30" xfId="1041"/>
    <cellStyle name="Normal 16 2 30 2" xfId="1042"/>
    <cellStyle name="Normal 16 2 31" xfId="1043"/>
    <cellStyle name="Normal 16 2 4" xfId="1044"/>
    <cellStyle name="Normal 16 2 4 2" xfId="1045"/>
    <cellStyle name="Normal 16 2 5" xfId="1046"/>
    <cellStyle name="Normal 16 2 5 2" xfId="1047"/>
    <cellStyle name="Normal 16 2 6" xfId="1048"/>
    <cellStyle name="Normal 16 2 6 2" xfId="1049"/>
    <cellStyle name="Normal 16 2 7" xfId="1050"/>
    <cellStyle name="Normal 16 2 7 2" xfId="1051"/>
    <cellStyle name="Normal 16 2 8" xfId="1052"/>
    <cellStyle name="Normal 16 2 8 2" xfId="1053"/>
    <cellStyle name="Normal 16 2 9" xfId="1054"/>
    <cellStyle name="Normal 16 2 9 2" xfId="1055"/>
    <cellStyle name="Normal 16 2_Compara" xfId="1056"/>
    <cellStyle name="Normal 16 20" xfId="1057"/>
    <cellStyle name="Normal 16 20 2" xfId="1058"/>
    <cellStyle name="Normal 16 21" xfId="1059"/>
    <cellStyle name="Normal 16 21 2" xfId="1060"/>
    <cellStyle name="Normal 16 22" xfId="1061"/>
    <cellStyle name="Normal 16 22 2" xfId="1062"/>
    <cellStyle name="Normal 16 23" xfId="1063"/>
    <cellStyle name="Normal 16 23 2" xfId="1064"/>
    <cellStyle name="Normal 16 24" xfId="1065"/>
    <cellStyle name="Normal 16 24 2" xfId="1066"/>
    <cellStyle name="Normal 16 25" xfId="1067"/>
    <cellStyle name="Normal 16 25 2" xfId="1068"/>
    <cellStyle name="Normal 16 26" xfId="1069"/>
    <cellStyle name="Normal 16 26 2" xfId="1070"/>
    <cellStyle name="Normal 16 27" xfId="1071"/>
    <cellStyle name="Normal 16 27 2" xfId="1072"/>
    <cellStyle name="Normal 16 28" xfId="1073"/>
    <cellStyle name="Normal 16 28 2" xfId="1074"/>
    <cellStyle name="Normal 16 29" xfId="1075"/>
    <cellStyle name="Normal 16 29 2" xfId="1076"/>
    <cellStyle name="Normal 16 3" xfId="132"/>
    <cellStyle name="Normal 16 3 10" xfId="1078"/>
    <cellStyle name="Normal 16 3 10 2" xfId="1079"/>
    <cellStyle name="Normal 16 3 11" xfId="1080"/>
    <cellStyle name="Normal 16 3 11 2" xfId="1081"/>
    <cellStyle name="Normal 16 3 12" xfId="1082"/>
    <cellStyle name="Normal 16 3 12 2" xfId="1083"/>
    <cellStyle name="Normal 16 3 13" xfId="1084"/>
    <cellStyle name="Normal 16 3 13 2" xfId="1085"/>
    <cellStyle name="Normal 16 3 14" xfId="1086"/>
    <cellStyle name="Normal 16 3 14 2" xfId="1087"/>
    <cellStyle name="Normal 16 3 15" xfId="1088"/>
    <cellStyle name="Normal 16 3 15 2" xfId="1089"/>
    <cellStyle name="Normal 16 3 16" xfId="1090"/>
    <cellStyle name="Normal 16 3 16 2" xfId="1091"/>
    <cellStyle name="Normal 16 3 17" xfId="1092"/>
    <cellStyle name="Normal 16 3 17 2" xfId="1093"/>
    <cellStyle name="Normal 16 3 18" xfId="1094"/>
    <cellStyle name="Normal 16 3 18 2" xfId="1095"/>
    <cellStyle name="Normal 16 3 19" xfId="1096"/>
    <cellStyle name="Normal 16 3 19 2" xfId="1097"/>
    <cellStyle name="Normal 16 3 2" xfId="1098"/>
    <cellStyle name="Normal 16 3 2 2" xfId="1099"/>
    <cellStyle name="Normal 16 3 20" xfId="1100"/>
    <cellStyle name="Normal 16 3 20 2" xfId="1101"/>
    <cellStyle name="Normal 16 3 21" xfId="1102"/>
    <cellStyle name="Normal 16 3 21 2" xfId="1103"/>
    <cellStyle name="Normal 16 3 22" xfId="1104"/>
    <cellStyle name="Normal 16 3 22 2" xfId="1105"/>
    <cellStyle name="Normal 16 3 23" xfId="1106"/>
    <cellStyle name="Normal 16 3 23 2" xfId="1107"/>
    <cellStyle name="Normal 16 3 24" xfId="1108"/>
    <cellStyle name="Normal 16 3 24 2" xfId="1109"/>
    <cellStyle name="Normal 16 3 25" xfId="1110"/>
    <cellStyle name="Normal 16 3 25 2" xfId="1111"/>
    <cellStyle name="Normal 16 3 26" xfId="1112"/>
    <cellStyle name="Normal 16 3 26 2" xfId="1113"/>
    <cellStyle name="Normal 16 3 27" xfId="1114"/>
    <cellStyle name="Normal 16 3 27 2" xfId="1115"/>
    <cellStyle name="Normal 16 3 28" xfId="1116"/>
    <cellStyle name="Normal 16 3 28 2" xfId="1117"/>
    <cellStyle name="Normal 16 3 29" xfId="1118"/>
    <cellStyle name="Normal 16 3 29 2" xfId="1119"/>
    <cellStyle name="Normal 16 3 3" xfId="1120"/>
    <cellStyle name="Normal 16 3 3 2" xfId="1121"/>
    <cellStyle name="Normal 16 3 30" xfId="1122"/>
    <cellStyle name="Normal 16 3 30 2" xfId="2986"/>
    <cellStyle name="Normal 16 3 4" xfId="1123"/>
    <cellStyle name="Normal 16 3 4 2" xfId="1124"/>
    <cellStyle name="Normal 16 3 5" xfId="1125"/>
    <cellStyle name="Normal 16 3 5 2" xfId="1126"/>
    <cellStyle name="Normal 16 3 6" xfId="1127"/>
    <cellStyle name="Normal 16 3 6 2" xfId="1128"/>
    <cellStyle name="Normal 16 3 7" xfId="1129"/>
    <cellStyle name="Normal 16 3 7 2" xfId="1130"/>
    <cellStyle name="Normal 16 3 8" xfId="1131"/>
    <cellStyle name="Normal 16 3 8 2" xfId="1132"/>
    <cellStyle name="Normal 16 3 9" xfId="1133"/>
    <cellStyle name="Normal 16 3 9 2" xfId="1134"/>
    <cellStyle name="Normal 16 3_Infeed" xfId="1077"/>
    <cellStyle name="Normal 16 30" xfId="1135"/>
    <cellStyle name="Normal 16 30 2" xfId="1136"/>
    <cellStyle name="Normal 16 31" xfId="1137"/>
    <cellStyle name="Normal 16 31 2" xfId="1138"/>
    <cellStyle name="Normal 16 32" xfId="1139"/>
    <cellStyle name="Normal 16 32 2" xfId="1140"/>
    <cellStyle name="Normal 16 33" xfId="1141"/>
    <cellStyle name="Normal 16 33 2" xfId="1142"/>
    <cellStyle name="Normal 16 34" xfId="1143"/>
    <cellStyle name="Normal 16 34 2" xfId="1144"/>
    <cellStyle name="Normal 16 35" xfId="1145"/>
    <cellStyle name="Normal 16 35 2" xfId="1146"/>
    <cellStyle name="Normal 16 36" xfId="1147"/>
    <cellStyle name="Normal 16 4" xfId="1148"/>
    <cellStyle name="Normal 16 5" xfId="1149"/>
    <cellStyle name="Normal 16 6" xfId="1150"/>
    <cellStyle name="Normal 16 7" xfId="1151"/>
    <cellStyle name="Normal 16 8" xfId="1152"/>
    <cellStyle name="Normal 16 8 2" xfId="1153"/>
    <cellStyle name="Normal 16 9" xfId="1154"/>
    <cellStyle name="Normal 16 9 2" xfId="1155"/>
    <cellStyle name="Normal 16_Compara" xfId="1156"/>
    <cellStyle name="Normal 17" xfId="133"/>
    <cellStyle name="Normal 17 10" xfId="1157"/>
    <cellStyle name="Normal 17 10 2" xfId="1158"/>
    <cellStyle name="Normal 17 11" xfId="1159"/>
    <cellStyle name="Normal 17 11 2" xfId="1160"/>
    <cellStyle name="Normal 17 12" xfId="1161"/>
    <cellStyle name="Normal 17 12 2" xfId="1162"/>
    <cellStyle name="Normal 17 13" xfId="1163"/>
    <cellStyle name="Normal 17 13 2" xfId="1164"/>
    <cellStyle name="Normal 17 14" xfId="1165"/>
    <cellStyle name="Normal 17 14 2" xfId="1166"/>
    <cellStyle name="Normal 17 15" xfId="1167"/>
    <cellStyle name="Normal 17 15 2" xfId="1168"/>
    <cellStyle name="Normal 17 16" xfId="1169"/>
    <cellStyle name="Normal 17 16 2" xfId="1170"/>
    <cellStyle name="Normal 17 17" xfId="1171"/>
    <cellStyle name="Normal 17 17 2" xfId="1172"/>
    <cellStyle name="Normal 17 18" xfId="1173"/>
    <cellStyle name="Normal 17 18 2" xfId="1174"/>
    <cellStyle name="Normal 17 19" xfId="1175"/>
    <cellStyle name="Normal 17 19 2" xfId="1176"/>
    <cellStyle name="Normal 17 2" xfId="134"/>
    <cellStyle name="Normal 17 2 2" xfId="135"/>
    <cellStyle name="Normal 17 2 2 2" xfId="1178"/>
    <cellStyle name="Normal 17 2 2 2 2" xfId="1179"/>
    <cellStyle name="Normal 17 2 2 3" xfId="1180"/>
    <cellStyle name="Normal 17 2 2 3 2" xfId="2987"/>
    <cellStyle name="Normal 17 2 2_Infeed" xfId="1177"/>
    <cellStyle name="Normal 17 2 3" xfId="1181"/>
    <cellStyle name="Normal 17 2 3 2" xfId="1182"/>
    <cellStyle name="Normal 17 20" xfId="1183"/>
    <cellStyle name="Normal 17 20 2" xfId="1184"/>
    <cellStyle name="Normal 17 21" xfId="1185"/>
    <cellStyle name="Normal 17 21 2" xfId="1186"/>
    <cellStyle name="Normal 17 22" xfId="1187"/>
    <cellStyle name="Normal 17 22 2" xfId="1188"/>
    <cellStyle name="Normal 17 23" xfId="1189"/>
    <cellStyle name="Normal 17 23 2" xfId="1190"/>
    <cellStyle name="Normal 17 24" xfId="1191"/>
    <cellStyle name="Normal 17 24 2" xfId="1192"/>
    <cellStyle name="Normal 17 25" xfId="1193"/>
    <cellStyle name="Normal 17 25 2" xfId="1194"/>
    <cellStyle name="Normal 17 26" xfId="1195"/>
    <cellStyle name="Normal 17 26 2" xfId="1196"/>
    <cellStyle name="Normal 17 27" xfId="1197"/>
    <cellStyle name="Normal 17 27 2" xfId="1198"/>
    <cellStyle name="Normal 17 28" xfId="1199"/>
    <cellStyle name="Normal 17 28 2" xfId="1200"/>
    <cellStyle name="Normal 17 29" xfId="1201"/>
    <cellStyle name="Normal 17 29 2" xfId="1202"/>
    <cellStyle name="Normal 17 3" xfId="136"/>
    <cellStyle name="Normal 17 3 2" xfId="1204"/>
    <cellStyle name="Normal 17 3 2 2" xfId="2988"/>
    <cellStyle name="Normal 17 3_Infeed" xfId="1203"/>
    <cellStyle name="Normal 17 30" xfId="1205"/>
    <cellStyle name="Normal 17 30 2" xfId="1206"/>
    <cellStyle name="Normal 17 31" xfId="1207"/>
    <cellStyle name="Normal 17 4" xfId="1208"/>
    <cellStyle name="Normal 17 4 2" xfId="1209"/>
    <cellStyle name="Normal 17 5" xfId="1210"/>
    <cellStyle name="Normal 17 5 2" xfId="1211"/>
    <cellStyle name="Normal 17 6" xfId="1212"/>
    <cellStyle name="Normal 17 6 2" xfId="1213"/>
    <cellStyle name="Normal 17 7" xfId="1214"/>
    <cellStyle name="Normal 17 7 2" xfId="1215"/>
    <cellStyle name="Normal 17 8" xfId="1216"/>
    <cellStyle name="Normal 17 8 2" xfId="1217"/>
    <cellStyle name="Normal 17 9" xfId="1218"/>
    <cellStyle name="Normal 17 9 2" xfId="1219"/>
    <cellStyle name="Normal 17_Compara" xfId="1220"/>
    <cellStyle name="Normal 18" xfId="137"/>
    <cellStyle name="Normal 18 10" xfId="1221"/>
    <cellStyle name="Normal 18 10 2" xfId="1222"/>
    <cellStyle name="Normal 18 11" xfId="1223"/>
    <cellStyle name="Normal 18 11 2" xfId="1224"/>
    <cellStyle name="Normal 18 12" xfId="1225"/>
    <cellStyle name="Normal 18 12 2" xfId="1226"/>
    <cellStyle name="Normal 18 13" xfId="1227"/>
    <cellStyle name="Normal 18 13 2" xfId="1228"/>
    <cellStyle name="Normal 18 14" xfId="1229"/>
    <cellStyle name="Normal 18 14 2" xfId="1230"/>
    <cellStyle name="Normal 18 15" xfId="1231"/>
    <cellStyle name="Normal 18 15 2" xfId="1232"/>
    <cellStyle name="Normal 18 16" xfId="1233"/>
    <cellStyle name="Normal 18 16 2" xfId="1234"/>
    <cellStyle name="Normal 18 17" xfId="1235"/>
    <cellStyle name="Normal 18 17 2" xfId="1236"/>
    <cellStyle name="Normal 18 18" xfId="1237"/>
    <cellStyle name="Normal 18 18 2" xfId="1238"/>
    <cellStyle name="Normal 18 19" xfId="1239"/>
    <cellStyle name="Normal 18 19 2" xfId="1240"/>
    <cellStyle name="Normal 18 2" xfId="138"/>
    <cellStyle name="Normal 18 2 10" xfId="1241"/>
    <cellStyle name="Normal 18 2 10 2" xfId="1242"/>
    <cellStyle name="Normal 18 2 11" xfId="1243"/>
    <cellStyle name="Normal 18 2 11 2" xfId="1244"/>
    <cellStyle name="Normal 18 2 12" xfId="1245"/>
    <cellStyle name="Normal 18 2 12 2" xfId="1246"/>
    <cellStyle name="Normal 18 2 13" xfId="1247"/>
    <cellStyle name="Normal 18 2 13 2" xfId="1248"/>
    <cellStyle name="Normal 18 2 14" xfId="1249"/>
    <cellStyle name="Normal 18 2 14 2" xfId="1250"/>
    <cellStyle name="Normal 18 2 15" xfId="1251"/>
    <cellStyle name="Normal 18 2 15 2" xfId="1252"/>
    <cellStyle name="Normal 18 2 16" xfId="1253"/>
    <cellStyle name="Normal 18 2 16 2" xfId="1254"/>
    <cellStyle name="Normal 18 2 17" xfId="1255"/>
    <cellStyle name="Normal 18 2 17 2" xfId="1256"/>
    <cellStyle name="Normal 18 2 18" xfId="1257"/>
    <cellStyle name="Normal 18 2 18 2" xfId="1258"/>
    <cellStyle name="Normal 18 2 19" xfId="1259"/>
    <cellStyle name="Normal 18 2 19 2" xfId="1260"/>
    <cellStyle name="Normal 18 2 2" xfId="139"/>
    <cellStyle name="Normal 18 2 2 2" xfId="1262"/>
    <cellStyle name="Normal 18 2 2 2 2" xfId="1263"/>
    <cellStyle name="Normal 18 2 2 3" xfId="1264"/>
    <cellStyle name="Normal 18 2 2 3 2" xfId="2989"/>
    <cellStyle name="Normal 18 2 2_Infeed" xfId="1261"/>
    <cellStyle name="Normal 18 2 20" xfId="1265"/>
    <cellStyle name="Normal 18 2 20 2" xfId="1266"/>
    <cellStyle name="Normal 18 2 21" xfId="1267"/>
    <cellStyle name="Normal 18 2 21 2" xfId="1268"/>
    <cellStyle name="Normal 18 2 22" xfId="1269"/>
    <cellStyle name="Normal 18 2 22 2" xfId="1270"/>
    <cellStyle name="Normal 18 2 23" xfId="1271"/>
    <cellStyle name="Normal 18 2 23 2" xfId="1272"/>
    <cellStyle name="Normal 18 2 24" xfId="1273"/>
    <cellStyle name="Normal 18 2 24 2" xfId="1274"/>
    <cellStyle name="Normal 18 2 25" xfId="1275"/>
    <cellStyle name="Normal 18 2 25 2" xfId="1276"/>
    <cellStyle name="Normal 18 2 26" xfId="1277"/>
    <cellStyle name="Normal 18 2 26 2" xfId="1278"/>
    <cellStyle name="Normal 18 2 27" xfId="1279"/>
    <cellStyle name="Normal 18 2 27 2" xfId="1280"/>
    <cellStyle name="Normal 18 2 28" xfId="1281"/>
    <cellStyle name="Normal 18 2 28 2" xfId="1282"/>
    <cellStyle name="Normal 18 2 29" xfId="1283"/>
    <cellStyle name="Normal 18 2 29 2" xfId="1284"/>
    <cellStyle name="Normal 18 2 3" xfId="1285"/>
    <cellStyle name="Normal 18 2 3 2" xfId="1286"/>
    <cellStyle name="Normal 18 2 30" xfId="1287"/>
    <cellStyle name="Normal 18 2 30 2" xfId="1288"/>
    <cellStyle name="Normal 18 2 31" xfId="1289"/>
    <cellStyle name="Normal 18 2 4" xfId="1290"/>
    <cellStyle name="Normal 18 2 4 2" xfId="1291"/>
    <cellStyle name="Normal 18 2 5" xfId="1292"/>
    <cellStyle name="Normal 18 2 5 2" xfId="1293"/>
    <cellStyle name="Normal 18 2 6" xfId="1294"/>
    <cellStyle name="Normal 18 2 6 2" xfId="1295"/>
    <cellStyle name="Normal 18 2 7" xfId="1296"/>
    <cellStyle name="Normal 18 2 7 2" xfId="1297"/>
    <cellStyle name="Normal 18 2 8" xfId="1298"/>
    <cellStyle name="Normal 18 2 8 2" xfId="1299"/>
    <cellStyle name="Normal 18 2 9" xfId="1300"/>
    <cellStyle name="Normal 18 2 9 2" xfId="1301"/>
    <cellStyle name="Normal 18 2_Compara" xfId="1302"/>
    <cellStyle name="Normal 18 20" xfId="1303"/>
    <cellStyle name="Normal 18 20 2" xfId="1304"/>
    <cellStyle name="Normal 18 21" xfId="1305"/>
    <cellStyle name="Normal 18 21 2" xfId="1306"/>
    <cellStyle name="Normal 18 22" xfId="1307"/>
    <cellStyle name="Normal 18 22 2" xfId="1308"/>
    <cellStyle name="Normal 18 23" xfId="1309"/>
    <cellStyle name="Normal 18 23 2" xfId="1310"/>
    <cellStyle name="Normal 18 24" xfId="1311"/>
    <cellStyle name="Normal 18 24 2" xfId="1312"/>
    <cellStyle name="Normal 18 25" xfId="1313"/>
    <cellStyle name="Normal 18 25 2" xfId="1314"/>
    <cellStyle name="Normal 18 26" xfId="1315"/>
    <cellStyle name="Normal 18 26 2" xfId="1316"/>
    <cellStyle name="Normal 18 27" xfId="1317"/>
    <cellStyle name="Normal 18 27 2" xfId="1318"/>
    <cellStyle name="Normal 18 28" xfId="1319"/>
    <cellStyle name="Normal 18 28 2" xfId="1320"/>
    <cellStyle name="Normal 18 29" xfId="1321"/>
    <cellStyle name="Normal 18 29 2" xfId="1322"/>
    <cellStyle name="Normal 18 3" xfId="140"/>
    <cellStyle name="Normal 18 3 10" xfId="1324"/>
    <cellStyle name="Normal 18 3 10 2" xfId="1325"/>
    <cellStyle name="Normal 18 3 11" xfId="1326"/>
    <cellStyle name="Normal 18 3 11 2" xfId="1327"/>
    <cellStyle name="Normal 18 3 12" xfId="1328"/>
    <cellStyle name="Normal 18 3 12 2" xfId="1329"/>
    <cellStyle name="Normal 18 3 13" xfId="1330"/>
    <cellStyle name="Normal 18 3 13 2" xfId="1331"/>
    <cellStyle name="Normal 18 3 14" xfId="1332"/>
    <cellStyle name="Normal 18 3 14 2" xfId="1333"/>
    <cellStyle name="Normal 18 3 15" xfId="1334"/>
    <cellStyle name="Normal 18 3 15 2" xfId="1335"/>
    <cellStyle name="Normal 18 3 16" xfId="1336"/>
    <cellStyle name="Normal 18 3 16 2" xfId="1337"/>
    <cellStyle name="Normal 18 3 17" xfId="1338"/>
    <cellStyle name="Normal 18 3 17 2" xfId="1339"/>
    <cellStyle name="Normal 18 3 18" xfId="1340"/>
    <cellStyle name="Normal 18 3 18 2" xfId="1341"/>
    <cellStyle name="Normal 18 3 19" xfId="1342"/>
    <cellStyle name="Normal 18 3 19 2" xfId="1343"/>
    <cellStyle name="Normal 18 3 2" xfId="1344"/>
    <cellStyle name="Normal 18 3 2 2" xfId="1345"/>
    <cellStyle name="Normal 18 3 20" xfId="1346"/>
    <cellStyle name="Normal 18 3 20 2" xfId="1347"/>
    <cellStyle name="Normal 18 3 21" xfId="1348"/>
    <cellStyle name="Normal 18 3 21 2" xfId="1349"/>
    <cellStyle name="Normal 18 3 22" xfId="1350"/>
    <cellStyle name="Normal 18 3 22 2" xfId="1351"/>
    <cellStyle name="Normal 18 3 23" xfId="1352"/>
    <cellStyle name="Normal 18 3 23 2" xfId="1353"/>
    <cellStyle name="Normal 18 3 24" xfId="1354"/>
    <cellStyle name="Normal 18 3 24 2" xfId="1355"/>
    <cellStyle name="Normal 18 3 25" xfId="1356"/>
    <cellStyle name="Normal 18 3 25 2" xfId="1357"/>
    <cellStyle name="Normal 18 3 26" xfId="1358"/>
    <cellStyle name="Normal 18 3 26 2" xfId="1359"/>
    <cellStyle name="Normal 18 3 27" xfId="1360"/>
    <cellStyle name="Normal 18 3 27 2" xfId="1361"/>
    <cellStyle name="Normal 18 3 28" xfId="1362"/>
    <cellStyle name="Normal 18 3 28 2" xfId="1363"/>
    <cellStyle name="Normal 18 3 29" xfId="1364"/>
    <cellStyle name="Normal 18 3 29 2" xfId="1365"/>
    <cellStyle name="Normal 18 3 3" xfId="1366"/>
    <cellStyle name="Normal 18 3 3 2" xfId="1367"/>
    <cellStyle name="Normal 18 3 30" xfId="1368"/>
    <cellStyle name="Normal 18 3 30 2" xfId="2990"/>
    <cellStyle name="Normal 18 3 4" xfId="1369"/>
    <cellStyle name="Normal 18 3 4 2" xfId="1370"/>
    <cellStyle name="Normal 18 3 5" xfId="1371"/>
    <cellStyle name="Normal 18 3 5 2" xfId="1372"/>
    <cellStyle name="Normal 18 3 6" xfId="1373"/>
    <cellStyle name="Normal 18 3 6 2" xfId="1374"/>
    <cellStyle name="Normal 18 3 7" xfId="1375"/>
    <cellStyle name="Normal 18 3 7 2" xfId="1376"/>
    <cellStyle name="Normal 18 3 8" xfId="1377"/>
    <cellStyle name="Normal 18 3 8 2" xfId="1378"/>
    <cellStyle name="Normal 18 3 9" xfId="1379"/>
    <cellStyle name="Normal 18 3 9 2" xfId="1380"/>
    <cellStyle name="Normal 18 3_Infeed" xfId="1323"/>
    <cellStyle name="Normal 18 30" xfId="1381"/>
    <cellStyle name="Normal 18 30 2" xfId="1382"/>
    <cellStyle name="Normal 18 31" xfId="1383"/>
    <cellStyle name="Normal 18 31 2" xfId="1384"/>
    <cellStyle name="Normal 18 32" xfId="1385"/>
    <cellStyle name="Normal 18 32 2" xfId="1386"/>
    <cellStyle name="Normal 18 33" xfId="1387"/>
    <cellStyle name="Normal 18 33 2" xfId="1388"/>
    <cellStyle name="Normal 18 34" xfId="1389"/>
    <cellStyle name="Normal 18 34 2" xfId="1390"/>
    <cellStyle name="Normal 18 35" xfId="1391"/>
    <cellStyle name="Normal 18 35 2" xfId="1392"/>
    <cellStyle name="Normal 18 36" xfId="1393"/>
    <cellStyle name="Normal 18 4" xfId="1394"/>
    <cellStyle name="Normal 18 5" xfId="1395"/>
    <cellStyle name="Normal 18 6" xfId="1396"/>
    <cellStyle name="Normal 18 7" xfId="1397"/>
    <cellStyle name="Normal 18 8" xfId="1398"/>
    <cellStyle name="Normal 18 8 2" xfId="1399"/>
    <cellStyle name="Normal 18 9" xfId="1400"/>
    <cellStyle name="Normal 18 9 2" xfId="1401"/>
    <cellStyle name="Normal 18_Compara" xfId="1402"/>
    <cellStyle name="Normal 19" xfId="141"/>
    <cellStyle name="Normal 19 10" xfId="1404"/>
    <cellStyle name="Normal 19 2" xfId="142"/>
    <cellStyle name="Normal 19 2 10" xfId="1405"/>
    <cellStyle name="Normal 19 2 10 2" xfId="1406"/>
    <cellStyle name="Normal 19 2 11" xfId="1407"/>
    <cellStyle name="Normal 19 2 11 2" xfId="1408"/>
    <cellStyle name="Normal 19 2 12" xfId="1409"/>
    <cellStyle name="Normal 19 2 12 2" xfId="1410"/>
    <cellStyle name="Normal 19 2 13" xfId="1411"/>
    <cellStyle name="Normal 19 2 13 2" xfId="1412"/>
    <cellStyle name="Normal 19 2 14" xfId="1413"/>
    <cellStyle name="Normal 19 2 14 2" xfId="1414"/>
    <cellStyle name="Normal 19 2 15" xfId="1415"/>
    <cellStyle name="Normal 19 2 15 2" xfId="1416"/>
    <cellStyle name="Normal 19 2 16" xfId="1417"/>
    <cellStyle name="Normal 19 2 16 2" xfId="1418"/>
    <cellStyle name="Normal 19 2 17" xfId="1419"/>
    <cellStyle name="Normal 19 2 17 2" xfId="1420"/>
    <cellStyle name="Normal 19 2 18" xfId="1421"/>
    <cellStyle name="Normal 19 2 18 2" xfId="1422"/>
    <cellStyle name="Normal 19 2 19" xfId="1423"/>
    <cellStyle name="Normal 19 2 19 2" xfId="1424"/>
    <cellStyle name="Normal 19 2 2" xfId="143"/>
    <cellStyle name="Normal 19 2 2 10" xfId="1426"/>
    <cellStyle name="Normal 19 2 2 11" xfId="1427"/>
    <cellStyle name="Normal 19 2 2 12" xfId="1428"/>
    <cellStyle name="Normal 19 2 2 13" xfId="1429"/>
    <cellStyle name="Normal 19 2 2 14" xfId="1430"/>
    <cellStyle name="Normal 19 2 2 15" xfId="1431"/>
    <cellStyle name="Normal 19 2 2 16" xfId="1432"/>
    <cellStyle name="Normal 19 2 2 17" xfId="1433"/>
    <cellStyle name="Normal 19 2 2 18" xfId="1434"/>
    <cellStyle name="Normal 19 2 2 19" xfId="1435"/>
    <cellStyle name="Normal 19 2 2 2" xfId="1436"/>
    <cellStyle name="Normal 19 2 2 20" xfId="1437"/>
    <cellStyle name="Normal 19 2 2 21" xfId="1438"/>
    <cellStyle name="Normal 19 2 2 22" xfId="1439"/>
    <cellStyle name="Normal 19 2 2 23" xfId="1440"/>
    <cellStyle name="Normal 19 2 2 24" xfId="1441"/>
    <cellStyle name="Normal 19 2 2 25" xfId="1442"/>
    <cellStyle name="Normal 19 2 2 26" xfId="1443"/>
    <cellStyle name="Normal 19 2 2 27" xfId="1444"/>
    <cellStyle name="Normal 19 2 2 28" xfId="1445"/>
    <cellStyle name="Normal 19 2 2 29" xfId="1446"/>
    <cellStyle name="Normal 19 2 2 3" xfId="1447"/>
    <cellStyle name="Normal 19 2 2 30" xfId="1448"/>
    <cellStyle name="Normal 19 2 2 30 2" xfId="2991"/>
    <cellStyle name="Normal 19 2 2 4" xfId="1449"/>
    <cellStyle name="Normal 19 2 2 5" xfId="1450"/>
    <cellStyle name="Normal 19 2 2 6" xfId="1451"/>
    <cellStyle name="Normal 19 2 2 7" xfId="1452"/>
    <cellStyle name="Normal 19 2 2 8" xfId="1453"/>
    <cellStyle name="Normal 19 2 2 9" xfId="1454"/>
    <cellStyle name="Normal 19 2 2_Infeed" xfId="1425"/>
    <cellStyle name="Normal 19 2 20" xfId="1455"/>
    <cellStyle name="Normal 19 2 20 2" xfId="1456"/>
    <cellStyle name="Normal 19 2 21" xfId="1457"/>
    <cellStyle name="Normal 19 2 21 2" xfId="1458"/>
    <cellStyle name="Normal 19 2 22" xfId="1459"/>
    <cellStyle name="Normal 19 2 22 2" xfId="1460"/>
    <cellStyle name="Normal 19 2 23" xfId="1461"/>
    <cellStyle name="Normal 19 2 23 2" xfId="1462"/>
    <cellStyle name="Normal 19 2 24" xfId="1463"/>
    <cellStyle name="Normal 19 2 24 2" xfId="1464"/>
    <cellStyle name="Normal 19 2 25" xfId="1465"/>
    <cellStyle name="Normal 19 2 25 2" xfId="1466"/>
    <cellStyle name="Normal 19 2 26" xfId="1467"/>
    <cellStyle name="Normal 19 2 26 2" xfId="1468"/>
    <cellStyle name="Normal 19 2 27" xfId="1469"/>
    <cellStyle name="Normal 19 2 27 2" xfId="1470"/>
    <cellStyle name="Normal 19 2 28" xfId="1471"/>
    <cellStyle name="Normal 19 2 28 2" xfId="1472"/>
    <cellStyle name="Normal 19 2 29" xfId="1473"/>
    <cellStyle name="Normal 19 2 29 2" xfId="1474"/>
    <cellStyle name="Normal 19 2 3" xfId="1475"/>
    <cellStyle name="Normal 19 2 3 2" xfId="1476"/>
    <cellStyle name="Normal 19 2 30" xfId="1477"/>
    <cellStyle name="Normal 19 2 30 2" xfId="1478"/>
    <cellStyle name="Normal 19 2 31" xfId="1479"/>
    <cellStyle name="Normal 19 2 4" xfId="1480"/>
    <cellStyle name="Normal 19 2 4 2" xfId="1481"/>
    <cellStyle name="Normal 19 2 5" xfId="1482"/>
    <cellStyle name="Normal 19 2 5 2" xfId="1483"/>
    <cellStyle name="Normal 19 2 6" xfId="1484"/>
    <cellStyle name="Normal 19 2 6 2" xfId="1485"/>
    <cellStyle name="Normal 19 2 7" xfId="1486"/>
    <cellStyle name="Normal 19 2 7 2" xfId="1487"/>
    <cellStyle name="Normal 19 2 8" xfId="1488"/>
    <cellStyle name="Normal 19 2 8 2" xfId="1489"/>
    <cellStyle name="Normal 19 2 9" xfId="1490"/>
    <cellStyle name="Normal 19 2 9 2" xfId="1491"/>
    <cellStyle name="Normal 19 2_Compara" xfId="1492"/>
    <cellStyle name="Normal 19 3" xfId="144"/>
    <cellStyle name="Normal 19 3 2" xfId="1494"/>
    <cellStyle name="Normal 19 3 2 2" xfId="2992"/>
    <cellStyle name="Normal 19 3_Infeed" xfId="1493"/>
    <cellStyle name="Normal 19 4" xfId="1495"/>
    <cellStyle name="Normal 19 5" xfId="1496"/>
    <cellStyle name="Normal 19 6" xfId="1497"/>
    <cellStyle name="Normal 19 7" xfId="1498"/>
    <cellStyle name="Normal 19 8" xfId="1499"/>
    <cellStyle name="Normal 19 8 2" xfId="2993"/>
    <cellStyle name="Normal 19 9" xfId="1500"/>
    <cellStyle name="Normal 19_Infeed" xfId="1403"/>
    <cellStyle name="Normal 2" xfId="5"/>
    <cellStyle name="Normal 2 10" xfId="145"/>
    <cellStyle name="Normal 2 10 2" xfId="1501"/>
    <cellStyle name="Normal 2 10 3" xfId="3261"/>
    <cellStyle name="Normal 2 11" xfId="146"/>
    <cellStyle name="Normal 2 11 2" xfId="1502"/>
    <cellStyle name="Normal 2 11 3" xfId="3262"/>
    <cellStyle name="Normal 2 12" xfId="147"/>
    <cellStyle name="Normal 2 12 2" xfId="1503"/>
    <cellStyle name="Normal 2 12 3" xfId="3263"/>
    <cellStyle name="Normal 2 13" xfId="148"/>
    <cellStyle name="Normal 2 13 2" xfId="1504"/>
    <cellStyle name="Normal 2 13 3" xfId="3264"/>
    <cellStyle name="Normal 2 14" xfId="149"/>
    <cellStyle name="Normal 2 14 2" xfId="1505"/>
    <cellStyle name="Normal 2 14 3" xfId="3265"/>
    <cellStyle name="Normal 2 15" xfId="150"/>
    <cellStyle name="Normal 2 15 2" xfId="1506"/>
    <cellStyle name="Normal 2 15 3" xfId="3266"/>
    <cellStyle name="Normal 2 16" xfId="151"/>
    <cellStyle name="Normal 2 16 2" xfId="1507"/>
    <cellStyle name="Normal 2 16 3" xfId="3267"/>
    <cellStyle name="Normal 2 17" xfId="152"/>
    <cellStyle name="Normal 2 17 2" xfId="1508"/>
    <cellStyle name="Normal 2 17 3" xfId="3268"/>
    <cellStyle name="Normal 2 18" xfId="153"/>
    <cellStyle name="Normal 2 18 2" xfId="1509"/>
    <cellStyle name="Normal 2 18 3" xfId="3269"/>
    <cellStyle name="Normal 2 19" xfId="154"/>
    <cellStyle name="Normal 2 19 2" xfId="1510"/>
    <cellStyle name="Normal 2 19 3" xfId="3270"/>
    <cellStyle name="Normal 2 2" xfId="155"/>
    <cellStyle name="Normal 2 2 10" xfId="1511"/>
    <cellStyle name="Normal 2 2 11" xfId="1512"/>
    <cellStyle name="Normal 2 2 12" xfId="1513"/>
    <cellStyle name="Normal 2 2 13" xfId="1514"/>
    <cellStyle name="Normal 2 2 14" xfId="1515"/>
    <cellStyle name="Normal 2 2 15" xfId="1516"/>
    <cellStyle name="Normal 2 2 16" xfId="1517"/>
    <cellStyle name="Normal 2 2 17" xfId="1518"/>
    <cellStyle name="Normal 2 2 18" xfId="1519"/>
    <cellStyle name="Normal 2 2 19" xfId="1520"/>
    <cellStyle name="Normal 2 2 2" xfId="1521"/>
    <cellStyle name="Normal 2 2 2 10" xfId="1522"/>
    <cellStyle name="Normal 2 2 2 11" xfId="1523"/>
    <cellStyle name="Normal 2 2 2 12" xfId="1524"/>
    <cellStyle name="Normal 2 2 2 13" xfId="1525"/>
    <cellStyle name="Normal 2 2 2 14" xfId="1526"/>
    <cellStyle name="Normal 2 2 2 15" xfId="1527"/>
    <cellStyle name="Normal 2 2 2 16" xfId="1528"/>
    <cellStyle name="Normal 2 2 2 17" xfId="1529"/>
    <cellStyle name="Normal 2 2 2 18" xfId="1530"/>
    <cellStyle name="Normal 2 2 2 19" xfId="1531"/>
    <cellStyle name="Normal 2 2 2 2" xfId="1532"/>
    <cellStyle name="Normal 2 2 2 20" xfId="1533"/>
    <cellStyle name="Normal 2 2 2 21" xfId="1534"/>
    <cellStyle name="Normal 2 2 2 22" xfId="1535"/>
    <cellStyle name="Normal 2 2 2 23" xfId="1536"/>
    <cellStyle name="Normal 2 2 2 24" xfId="1537"/>
    <cellStyle name="Normal 2 2 2 25" xfId="1538"/>
    <cellStyle name="Normal 2 2 2 26" xfId="1539"/>
    <cellStyle name="Normal 2 2 2 27" xfId="1540"/>
    <cellStyle name="Normal 2 2 2 28" xfId="1541"/>
    <cellStyle name="Normal 2 2 2 29" xfId="1542"/>
    <cellStyle name="Normal 2 2 2 3" xfId="1543"/>
    <cellStyle name="Normal 2 2 2 30" xfId="1544"/>
    <cellStyle name="Normal 2 2 2 30 2" xfId="2994"/>
    <cellStyle name="Normal 2 2 2 31" xfId="3217"/>
    <cellStyle name="Normal 2 2 2 4" xfId="1545"/>
    <cellStyle name="Normal 2 2 2 5" xfId="1546"/>
    <cellStyle name="Normal 2 2 2 6" xfId="1547"/>
    <cellStyle name="Normal 2 2 2 7" xfId="1548"/>
    <cellStyle name="Normal 2 2 2 8" xfId="1549"/>
    <cellStyle name="Normal 2 2 2 9" xfId="1550"/>
    <cellStyle name="Normal 2 2 20" xfId="1551"/>
    <cellStyle name="Normal 2 2 21" xfId="1552"/>
    <cellStyle name="Normal 2 2 22" xfId="1553"/>
    <cellStyle name="Normal 2 2 23" xfId="1554"/>
    <cellStyle name="Normal 2 2 24" xfId="1555"/>
    <cellStyle name="Normal 2 2 25" xfId="1556"/>
    <cellStyle name="Normal 2 2 26" xfId="1557"/>
    <cellStyle name="Normal 2 2 27" xfId="1558"/>
    <cellStyle name="Normal 2 2 28" xfId="1559"/>
    <cellStyle name="Normal 2 2 29" xfId="1560"/>
    <cellStyle name="Normal 2 2 3" xfId="1561"/>
    <cellStyle name="Normal 2 2 30" xfId="1562"/>
    <cellStyle name="Normal 2 2 31" xfId="1563"/>
    <cellStyle name="Normal 2 2 32" xfId="1564"/>
    <cellStyle name="Normal 2 2 33" xfId="1565"/>
    <cellStyle name="Normal 2 2 4" xfId="1566"/>
    <cellStyle name="Normal 2 2 5" xfId="1567"/>
    <cellStyle name="Normal 2 2 6" xfId="1568"/>
    <cellStyle name="Normal 2 2 7" xfId="1569"/>
    <cellStyle name="Normal 2 2 8" xfId="1570"/>
    <cellStyle name="Normal 2 2 9" xfId="1571"/>
    <cellStyle name="Normal 2 20" xfId="156"/>
    <cellStyle name="Normal 2 20 2" xfId="1572"/>
    <cellStyle name="Normal 2 20 3" xfId="3271"/>
    <cellStyle name="Normal 2 21" xfId="157"/>
    <cellStyle name="Normal 2 21 2" xfId="1573"/>
    <cellStyle name="Normal 2 21 3" xfId="3272"/>
    <cellStyle name="Normal 2 22" xfId="158"/>
    <cellStyle name="Normal 2 22 2" xfId="1575"/>
    <cellStyle name="Normal 2 22 2 2" xfId="2996"/>
    <cellStyle name="Normal 2 22 2 2 2" xfId="3218"/>
    <cellStyle name="Normal 2 22 3" xfId="3273"/>
    <cellStyle name="Normal 2 22 4" xfId="2995"/>
    <cellStyle name="Normal 2 22_Infeed" xfId="1574"/>
    <cellStyle name="Normal 2 23" xfId="159"/>
    <cellStyle name="Normal 2 23 2" xfId="1577"/>
    <cellStyle name="Normal 2 23 2 2" xfId="2997"/>
    <cellStyle name="Normal 2 23 3" xfId="3274"/>
    <cellStyle name="Normal 2 23_Infeed" xfId="1576"/>
    <cellStyle name="Normal 2 24" xfId="369"/>
    <cellStyle name="Normal 2 24 2" xfId="2998"/>
    <cellStyle name="Normal 2 25" xfId="1578"/>
    <cellStyle name="Normal 2 26" xfId="1579"/>
    <cellStyle name="Normal 2 27" xfId="1580"/>
    <cellStyle name="Normal 2 28" xfId="1581"/>
    <cellStyle name="Normal 2 29" xfId="1582"/>
    <cellStyle name="Normal 2 3" xfId="160"/>
    <cellStyle name="Normal 2 3 2" xfId="1583"/>
    <cellStyle name="Normal 2 3 2 2" xfId="3220"/>
    <cellStyle name="Normal 2 3 2 3" xfId="3219"/>
    <cellStyle name="Normal 2 3 3" xfId="1584"/>
    <cellStyle name="Normal 2 3 4" xfId="1585"/>
    <cellStyle name="Normal 2 30" xfId="1586"/>
    <cellStyle name="Normal 2 31" xfId="1587"/>
    <cellStyle name="Normal 2 32" xfId="1588"/>
    <cellStyle name="Normal 2 33" xfId="1589"/>
    <cellStyle name="Normal 2 34" xfId="1590"/>
    <cellStyle name="Normal 2 35" xfId="1591"/>
    <cellStyle name="Normal 2 36" xfId="1592"/>
    <cellStyle name="Normal 2 37" xfId="1593"/>
    <cellStyle name="Normal 2 38" xfId="1594"/>
    <cellStyle name="Normal 2 39" xfId="1595"/>
    <cellStyle name="Normal 2 4" xfId="161"/>
    <cellStyle name="Normal 2 4 2" xfId="1596"/>
    <cellStyle name="Normal 2 4 3" xfId="1597"/>
    <cellStyle name="Normal 2 4 4" xfId="1598"/>
    <cellStyle name="Normal 2 40" xfId="1599"/>
    <cellStyle name="Normal 2 41" xfId="1600"/>
    <cellStyle name="Normal 2 42" xfId="1601"/>
    <cellStyle name="Normal 2 43" xfId="1602"/>
    <cellStyle name="Normal 2 44" xfId="1603"/>
    <cellStyle name="Normal 2 45" xfId="1604"/>
    <cellStyle name="Normal 2 46" xfId="1605"/>
    <cellStyle name="Normal 2 47" xfId="1606"/>
    <cellStyle name="Normal 2 48" xfId="1607"/>
    <cellStyle name="Normal 2 49" xfId="1608"/>
    <cellStyle name="Normal 2 49 2" xfId="3221"/>
    <cellStyle name="Normal 2 5" xfId="162"/>
    <cellStyle name="Normal 2 5 2" xfId="1609"/>
    <cellStyle name="Normal 2 5 2 2" xfId="1610"/>
    <cellStyle name="Normal 2 5 2 3" xfId="1611"/>
    <cellStyle name="Normal 2 5 2 3 2" xfId="1612"/>
    <cellStyle name="Normal 2 5 2 4" xfId="1613"/>
    <cellStyle name="Normal 2 5 2 4 2" xfId="2999"/>
    <cellStyle name="Normal 2 5 3" xfId="1614"/>
    <cellStyle name="Normal 2 50" xfId="1615"/>
    <cellStyle name="Normal 2 51" xfId="1616"/>
    <cellStyle name="Normal 2 6" xfId="163"/>
    <cellStyle name="Normal 2 6 2" xfId="1617"/>
    <cellStyle name="Normal 2 6 3" xfId="3275"/>
    <cellStyle name="Normal 2 7" xfId="164"/>
    <cellStyle name="Normal 2 7 2" xfId="1618"/>
    <cellStyle name="Normal 2 7 3" xfId="3276"/>
    <cellStyle name="Normal 2 8" xfId="165"/>
    <cellStyle name="Normal 2 8 10" xfId="1619"/>
    <cellStyle name="Normal 2 8 11" xfId="1620"/>
    <cellStyle name="Normal 2 8 12" xfId="1621"/>
    <cellStyle name="Normal 2 8 13" xfId="1622"/>
    <cellStyle name="Normal 2 8 14" xfId="1623"/>
    <cellStyle name="Normal 2 8 15" xfId="1624"/>
    <cellStyle name="Normal 2 8 16" xfId="1625"/>
    <cellStyle name="Normal 2 8 17" xfId="1626"/>
    <cellStyle name="Normal 2 8 18" xfId="1627"/>
    <cellStyle name="Normal 2 8 19" xfId="1628"/>
    <cellStyle name="Normal 2 8 2" xfId="1629"/>
    <cellStyle name="Normal 2 8 20" xfId="1630"/>
    <cellStyle name="Normal 2 8 21" xfId="1631"/>
    <cellStyle name="Normal 2 8 22" xfId="1632"/>
    <cellStyle name="Normal 2 8 23" xfId="1633"/>
    <cellStyle name="Normal 2 8 24" xfId="1634"/>
    <cellStyle name="Normal 2 8 25" xfId="1635"/>
    <cellStyle name="Normal 2 8 26" xfId="1636"/>
    <cellStyle name="Normal 2 8 27" xfId="1637"/>
    <cellStyle name="Normal 2 8 28" xfId="1638"/>
    <cellStyle name="Normal 2 8 29" xfId="1639"/>
    <cellStyle name="Normal 2 8 3" xfId="1640"/>
    <cellStyle name="Normal 2 8 30" xfId="1641"/>
    <cellStyle name="Normal 2 8 30 2" xfId="3222"/>
    <cellStyle name="Normal 2 8 31" xfId="1642"/>
    <cellStyle name="Normal 2 8 4" xfId="1643"/>
    <cellStyle name="Normal 2 8 5" xfId="1644"/>
    <cellStyle name="Normal 2 8 6" xfId="1645"/>
    <cellStyle name="Normal 2 8 7" xfId="1646"/>
    <cellStyle name="Normal 2 8 8" xfId="1647"/>
    <cellStyle name="Normal 2 8 9" xfId="1648"/>
    <cellStyle name="Normal 2 8_Compara" xfId="1649"/>
    <cellStyle name="Normal 2 9" xfId="166"/>
    <cellStyle name="Normal 2 9 2" xfId="1650"/>
    <cellStyle name="Normal 2 9 3" xfId="3277"/>
    <cellStyle name="Normal 2_Compara" xfId="1651"/>
    <cellStyle name="Normal 20" xfId="167"/>
    <cellStyle name="Normal 20 10" xfId="1652"/>
    <cellStyle name="Normal 20 10 2" xfId="1653"/>
    <cellStyle name="Normal 20 11" xfId="1654"/>
    <cellStyle name="Normal 20 11 2" xfId="1655"/>
    <cellStyle name="Normal 20 12" xfId="1656"/>
    <cellStyle name="Normal 20 12 2" xfId="1657"/>
    <cellStyle name="Normal 20 13" xfId="1658"/>
    <cellStyle name="Normal 20 13 2" xfId="1659"/>
    <cellStyle name="Normal 20 14" xfId="1660"/>
    <cellStyle name="Normal 20 14 2" xfId="1661"/>
    <cellStyle name="Normal 20 15" xfId="1662"/>
    <cellStyle name="Normal 20 15 2" xfId="1663"/>
    <cellStyle name="Normal 20 16" xfId="1664"/>
    <cellStyle name="Normal 20 16 2" xfId="1665"/>
    <cellStyle name="Normal 20 17" xfId="1666"/>
    <cellStyle name="Normal 20 17 2" xfId="1667"/>
    <cellStyle name="Normal 20 18" xfId="1668"/>
    <cellStyle name="Normal 20 18 2" xfId="1669"/>
    <cellStyle name="Normal 20 19" xfId="1670"/>
    <cellStyle name="Normal 20 19 2" xfId="1671"/>
    <cellStyle name="Normal 20 2" xfId="168"/>
    <cellStyle name="Normal 20 2 10" xfId="1672"/>
    <cellStyle name="Normal 20 2 10 2" xfId="1673"/>
    <cellStyle name="Normal 20 2 11" xfId="1674"/>
    <cellStyle name="Normal 20 2 11 2" xfId="1675"/>
    <cellStyle name="Normal 20 2 12" xfId="1676"/>
    <cellStyle name="Normal 20 2 12 2" xfId="1677"/>
    <cellStyle name="Normal 20 2 13" xfId="1678"/>
    <cellStyle name="Normal 20 2 13 2" xfId="1679"/>
    <cellStyle name="Normal 20 2 14" xfId="1680"/>
    <cellStyle name="Normal 20 2 14 2" xfId="1681"/>
    <cellStyle name="Normal 20 2 15" xfId="1682"/>
    <cellStyle name="Normal 20 2 15 2" xfId="1683"/>
    <cellStyle name="Normal 20 2 16" xfId="1684"/>
    <cellStyle name="Normal 20 2 16 2" xfId="1685"/>
    <cellStyle name="Normal 20 2 17" xfId="1686"/>
    <cellStyle name="Normal 20 2 17 2" xfId="1687"/>
    <cellStyle name="Normal 20 2 18" xfId="1688"/>
    <cellStyle name="Normal 20 2 18 2" xfId="1689"/>
    <cellStyle name="Normal 20 2 19" xfId="1690"/>
    <cellStyle name="Normal 20 2 19 2" xfId="1691"/>
    <cellStyle name="Normal 20 2 2" xfId="169"/>
    <cellStyle name="Normal 20 2 2 2" xfId="1693"/>
    <cellStyle name="Normal 20 2 2 2 2" xfId="1694"/>
    <cellStyle name="Normal 20 2 2 3" xfId="1695"/>
    <cellStyle name="Normal 20 2 2 3 2" xfId="3000"/>
    <cellStyle name="Normal 20 2 2_Infeed" xfId="1692"/>
    <cellStyle name="Normal 20 2 20" xfId="1696"/>
    <cellStyle name="Normal 20 2 20 2" xfId="1697"/>
    <cellStyle name="Normal 20 2 21" xfId="1698"/>
    <cellStyle name="Normal 20 2 21 2" xfId="1699"/>
    <cellStyle name="Normal 20 2 22" xfId="1700"/>
    <cellStyle name="Normal 20 2 22 2" xfId="1701"/>
    <cellStyle name="Normal 20 2 23" xfId="1702"/>
    <cellStyle name="Normal 20 2 23 2" xfId="1703"/>
    <cellStyle name="Normal 20 2 24" xfId="1704"/>
    <cellStyle name="Normal 20 2 24 2" xfId="1705"/>
    <cellStyle name="Normal 20 2 25" xfId="1706"/>
    <cellStyle name="Normal 20 2 25 2" xfId="1707"/>
    <cellStyle name="Normal 20 2 26" xfId="1708"/>
    <cellStyle name="Normal 20 2 26 2" xfId="1709"/>
    <cellStyle name="Normal 20 2 27" xfId="1710"/>
    <cellStyle name="Normal 20 2 27 2" xfId="1711"/>
    <cellStyle name="Normal 20 2 28" xfId="1712"/>
    <cellStyle name="Normal 20 2 28 2" xfId="1713"/>
    <cellStyle name="Normal 20 2 29" xfId="1714"/>
    <cellStyle name="Normal 20 2 29 2" xfId="1715"/>
    <cellStyle name="Normal 20 2 3" xfId="1716"/>
    <cellStyle name="Normal 20 2 3 2" xfId="1717"/>
    <cellStyle name="Normal 20 2 30" xfId="1718"/>
    <cellStyle name="Normal 20 2 30 2" xfId="1719"/>
    <cellStyle name="Normal 20 2 31" xfId="1720"/>
    <cellStyle name="Normal 20 2 4" xfId="1721"/>
    <cellStyle name="Normal 20 2 4 2" xfId="1722"/>
    <cellStyle name="Normal 20 2 5" xfId="1723"/>
    <cellStyle name="Normal 20 2 5 2" xfId="1724"/>
    <cellStyle name="Normal 20 2 6" xfId="1725"/>
    <cellStyle name="Normal 20 2 6 2" xfId="1726"/>
    <cellStyle name="Normal 20 2 7" xfId="1727"/>
    <cellStyle name="Normal 20 2 7 2" xfId="1728"/>
    <cellStyle name="Normal 20 2 8" xfId="1729"/>
    <cellStyle name="Normal 20 2 8 2" xfId="1730"/>
    <cellStyle name="Normal 20 2 9" xfId="1731"/>
    <cellStyle name="Normal 20 2 9 2" xfId="1732"/>
    <cellStyle name="Normal 20 2_Compara" xfId="1733"/>
    <cellStyle name="Normal 20 20" xfId="1734"/>
    <cellStyle name="Normal 20 20 2" xfId="1735"/>
    <cellStyle name="Normal 20 21" xfId="1736"/>
    <cellStyle name="Normal 20 21 2" xfId="1737"/>
    <cellStyle name="Normal 20 22" xfId="1738"/>
    <cellStyle name="Normal 20 22 2" xfId="1739"/>
    <cellStyle name="Normal 20 23" xfId="1740"/>
    <cellStyle name="Normal 20 23 2" xfId="1741"/>
    <cellStyle name="Normal 20 24" xfId="1742"/>
    <cellStyle name="Normal 20 24 2" xfId="1743"/>
    <cellStyle name="Normal 20 25" xfId="1744"/>
    <cellStyle name="Normal 20 25 2" xfId="1745"/>
    <cellStyle name="Normal 20 26" xfId="1746"/>
    <cellStyle name="Normal 20 26 2" xfId="1747"/>
    <cellStyle name="Normal 20 27" xfId="1748"/>
    <cellStyle name="Normal 20 27 2" xfId="1749"/>
    <cellStyle name="Normal 20 28" xfId="1750"/>
    <cellStyle name="Normal 20 28 2" xfId="1751"/>
    <cellStyle name="Normal 20 29" xfId="1752"/>
    <cellStyle name="Normal 20 29 2" xfId="1753"/>
    <cellStyle name="Normal 20 3" xfId="170"/>
    <cellStyle name="Normal 20 3 10" xfId="1755"/>
    <cellStyle name="Normal 20 3 10 2" xfId="1756"/>
    <cellStyle name="Normal 20 3 11" xfId="1757"/>
    <cellStyle name="Normal 20 3 11 2" xfId="1758"/>
    <cellStyle name="Normal 20 3 12" xfId="1759"/>
    <cellStyle name="Normal 20 3 12 2" xfId="1760"/>
    <cellStyle name="Normal 20 3 13" xfId="1761"/>
    <cellStyle name="Normal 20 3 13 2" xfId="1762"/>
    <cellStyle name="Normal 20 3 14" xfId="1763"/>
    <cellStyle name="Normal 20 3 14 2" xfId="1764"/>
    <cellStyle name="Normal 20 3 15" xfId="1765"/>
    <cellStyle name="Normal 20 3 15 2" xfId="1766"/>
    <cellStyle name="Normal 20 3 16" xfId="1767"/>
    <cellStyle name="Normal 20 3 16 2" xfId="1768"/>
    <cellStyle name="Normal 20 3 17" xfId="1769"/>
    <cellStyle name="Normal 20 3 17 2" xfId="1770"/>
    <cellStyle name="Normal 20 3 18" xfId="1771"/>
    <cellStyle name="Normal 20 3 18 2" xfId="1772"/>
    <cellStyle name="Normal 20 3 19" xfId="1773"/>
    <cellStyle name="Normal 20 3 19 2" xfId="1774"/>
    <cellStyle name="Normal 20 3 2" xfId="1775"/>
    <cellStyle name="Normal 20 3 2 2" xfId="1776"/>
    <cellStyle name="Normal 20 3 20" xfId="1777"/>
    <cellStyle name="Normal 20 3 20 2" xfId="1778"/>
    <cellStyle name="Normal 20 3 21" xfId="1779"/>
    <cellStyle name="Normal 20 3 21 2" xfId="1780"/>
    <cellStyle name="Normal 20 3 22" xfId="1781"/>
    <cellStyle name="Normal 20 3 22 2" xfId="1782"/>
    <cellStyle name="Normal 20 3 23" xfId="1783"/>
    <cellStyle name="Normal 20 3 23 2" xfId="1784"/>
    <cellStyle name="Normal 20 3 24" xfId="1785"/>
    <cellStyle name="Normal 20 3 24 2" xfId="1786"/>
    <cellStyle name="Normal 20 3 25" xfId="1787"/>
    <cellStyle name="Normal 20 3 25 2" xfId="1788"/>
    <cellStyle name="Normal 20 3 26" xfId="1789"/>
    <cellStyle name="Normal 20 3 26 2" xfId="1790"/>
    <cellStyle name="Normal 20 3 27" xfId="1791"/>
    <cellStyle name="Normal 20 3 27 2" xfId="1792"/>
    <cellStyle name="Normal 20 3 28" xfId="1793"/>
    <cellStyle name="Normal 20 3 28 2" xfId="1794"/>
    <cellStyle name="Normal 20 3 29" xfId="1795"/>
    <cellStyle name="Normal 20 3 29 2" xfId="1796"/>
    <cellStyle name="Normal 20 3 3" xfId="1797"/>
    <cellStyle name="Normal 20 3 3 2" xfId="1798"/>
    <cellStyle name="Normal 20 3 30" xfId="1799"/>
    <cellStyle name="Normal 20 3 30 2" xfId="3001"/>
    <cellStyle name="Normal 20 3 4" xfId="1800"/>
    <cellStyle name="Normal 20 3 4 2" xfId="1801"/>
    <cellStyle name="Normal 20 3 5" xfId="1802"/>
    <cellStyle name="Normal 20 3 5 2" xfId="1803"/>
    <cellStyle name="Normal 20 3 6" xfId="1804"/>
    <cellStyle name="Normal 20 3 6 2" xfId="1805"/>
    <cellStyle name="Normal 20 3 7" xfId="1806"/>
    <cellStyle name="Normal 20 3 7 2" xfId="1807"/>
    <cellStyle name="Normal 20 3 8" xfId="1808"/>
    <cellStyle name="Normal 20 3 8 2" xfId="1809"/>
    <cellStyle name="Normal 20 3 9" xfId="1810"/>
    <cellStyle name="Normal 20 3 9 2" xfId="1811"/>
    <cellStyle name="Normal 20 3_Infeed" xfId="1754"/>
    <cellStyle name="Normal 20 30" xfId="1812"/>
    <cellStyle name="Normal 20 30 2" xfId="1813"/>
    <cellStyle name="Normal 20 31" xfId="1814"/>
    <cellStyle name="Normal 20 31 2" xfId="1815"/>
    <cellStyle name="Normal 20 32" xfId="1816"/>
    <cellStyle name="Normal 20 32 2" xfId="1817"/>
    <cellStyle name="Normal 20 33" xfId="1818"/>
    <cellStyle name="Normal 20 33 2" xfId="1819"/>
    <cellStyle name="Normal 20 34" xfId="1820"/>
    <cellStyle name="Normal 20 34 2" xfId="1821"/>
    <cellStyle name="Normal 20 35" xfId="1822"/>
    <cellStyle name="Normal 20 35 2" xfId="1823"/>
    <cellStyle name="Normal 20 36" xfId="1824"/>
    <cellStyle name="Normal 20 4" xfId="1825"/>
    <cellStyle name="Normal 20 5" xfId="1826"/>
    <cellStyle name="Normal 20 6" xfId="1827"/>
    <cellStyle name="Normal 20 7" xfId="1828"/>
    <cellStyle name="Normal 20 8" xfId="1829"/>
    <cellStyle name="Normal 20 8 2" xfId="1830"/>
    <cellStyle name="Normal 20 9" xfId="1831"/>
    <cellStyle name="Normal 20 9 2" xfId="1832"/>
    <cellStyle name="Normal 20_Compara" xfId="1833"/>
    <cellStyle name="Normal 21" xfId="171"/>
    <cellStyle name="Normal 21 10" xfId="1834"/>
    <cellStyle name="Normal 21 10 2" xfId="1835"/>
    <cellStyle name="Normal 21 11" xfId="1836"/>
    <cellStyle name="Normal 21 11 2" xfId="1837"/>
    <cellStyle name="Normal 21 12" xfId="1838"/>
    <cellStyle name="Normal 21 12 2" xfId="1839"/>
    <cellStyle name="Normal 21 13" xfId="1840"/>
    <cellStyle name="Normal 21 13 2" xfId="1841"/>
    <cellStyle name="Normal 21 14" xfId="1842"/>
    <cellStyle name="Normal 21 14 2" xfId="1843"/>
    <cellStyle name="Normal 21 15" xfId="1844"/>
    <cellStyle name="Normal 21 15 2" xfId="1845"/>
    <cellStyle name="Normal 21 16" xfId="1846"/>
    <cellStyle name="Normal 21 16 2" xfId="1847"/>
    <cellStyle name="Normal 21 17" xfId="1848"/>
    <cellStyle name="Normal 21 17 2" xfId="1849"/>
    <cellStyle name="Normal 21 18" xfId="1850"/>
    <cellStyle name="Normal 21 18 2" xfId="1851"/>
    <cellStyle name="Normal 21 19" xfId="1852"/>
    <cellStyle name="Normal 21 19 2" xfId="1853"/>
    <cellStyle name="Normal 21 2" xfId="172"/>
    <cellStyle name="Normal 21 2 2" xfId="173"/>
    <cellStyle name="Normal 21 2 2 2" xfId="1855"/>
    <cellStyle name="Normal 21 2 2 2 2" xfId="1856"/>
    <cellStyle name="Normal 21 2 2 3" xfId="1857"/>
    <cellStyle name="Normal 21 2 2 3 2" xfId="3002"/>
    <cellStyle name="Normal 21 2 2_Infeed" xfId="1854"/>
    <cellStyle name="Normal 21 2 3" xfId="1858"/>
    <cellStyle name="Normal 21 2 3 2" xfId="1859"/>
    <cellStyle name="Normal 21 20" xfId="1860"/>
    <cellStyle name="Normal 21 20 2" xfId="1861"/>
    <cellStyle name="Normal 21 21" xfId="1862"/>
    <cellStyle name="Normal 21 21 2" xfId="1863"/>
    <cellStyle name="Normal 21 22" xfId="1864"/>
    <cellStyle name="Normal 21 22 2" xfId="1865"/>
    <cellStyle name="Normal 21 23" xfId="1866"/>
    <cellStyle name="Normal 21 23 2" xfId="1867"/>
    <cellStyle name="Normal 21 24" xfId="1868"/>
    <cellStyle name="Normal 21 24 2" xfId="1869"/>
    <cellStyle name="Normal 21 25" xfId="1870"/>
    <cellStyle name="Normal 21 25 2" xfId="1871"/>
    <cellStyle name="Normal 21 26" xfId="1872"/>
    <cellStyle name="Normal 21 26 2" xfId="1873"/>
    <cellStyle name="Normal 21 27" xfId="1874"/>
    <cellStyle name="Normal 21 27 2" xfId="1875"/>
    <cellStyle name="Normal 21 28" xfId="1876"/>
    <cellStyle name="Normal 21 28 2" xfId="1877"/>
    <cellStyle name="Normal 21 29" xfId="1878"/>
    <cellStyle name="Normal 21 29 2" xfId="1879"/>
    <cellStyle name="Normal 21 3" xfId="174"/>
    <cellStyle name="Normal 21 3 2" xfId="1881"/>
    <cellStyle name="Normal 21 3 2 2" xfId="3003"/>
    <cellStyle name="Normal 21 3_Infeed" xfId="1880"/>
    <cellStyle name="Normal 21 30" xfId="1882"/>
    <cellStyle name="Normal 21 30 2" xfId="1883"/>
    <cellStyle name="Normal 21 31" xfId="1884"/>
    <cellStyle name="Normal 21 4" xfId="1885"/>
    <cellStyle name="Normal 21 4 2" xfId="1886"/>
    <cellStyle name="Normal 21 5" xfId="1887"/>
    <cellStyle name="Normal 21 5 2" xfId="1888"/>
    <cellStyle name="Normal 21 6" xfId="1889"/>
    <cellStyle name="Normal 21 6 2" xfId="1890"/>
    <cellStyle name="Normal 21 7" xfId="1891"/>
    <cellStyle name="Normal 21 7 2" xfId="1892"/>
    <cellStyle name="Normal 21 8" xfId="1893"/>
    <cellStyle name="Normal 21 8 2" xfId="1894"/>
    <cellStyle name="Normal 21 9" xfId="1895"/>
    <cellStyle name="Normal 21 9 2" xfId="1896"/>
    <cellStyle name="Normal 21_Compara" xfId="1897"/>
    <cellStyle name="Normal 22" xfId="175"/>
    <cellStyle name="Normal 22 10" xfId="1898"/>
    <cellStyle name="Normal 22 10 2" xfId="1899"/>
    <cellStyle name="Normal 22 11" xfId="1900"/>
    <cellStyle name="Normal 22 11 2" xfId="1901"/>
    <cellStyle name="Normal 22 12" xfId="1902"/>
    <cellStyle name="Normal 22 12 2" xfId="1903"/>
    <cellStyle name="Normal 22 13" xfId="1904"/>
    <cellStyle name="Normal 22 13 2" xfId="1905"/>
    <cellStyle name="Normal 22 14" xfId="1906"/>
    <cellStyle name="Normal 22 14 2" xfId="1907"/>
    <cellStyle name="Normal 22 15" xfId="1908"/>
    <cellStyle name="Normal 22 15 2" xfId="1909"/>
    <cellStyle name="Normal 22 16" xfId="1910"/>
    <cellStyle name="Normal 22 16 2" xfId="1911"/>
    <cellStyle name="Normal 22 17" xfId="1912"/>
    <cellStyle name="Normal 22 17 2" xfId="1913"/>
    <cellStyle name="Normal 22 18" xfId="1914"/>
    <cellStyle name="Normal 22 18 2" xfId="1915"/>
    <cellStyle name="Normal 22 19" xfId="1916"/>
    <cellStyle name="Normal 22 19 2" xfId="1917"/>
    <cellStyle name="Normal 22 2" xfId="176"/>
    <cellStyle name="Normal 22 2 10" xfId="1918"/>
    <cellStyle name="Normal 22 2 10 2" xfId="1919"/>
    <cellStyle name="Normal 22 2 11" xfId="1920"/>
    <cellStyle name="Normal 22 2 11 2" xfId="1921"/>
    <cellStyle name="Normal 22 2 12" xfId="1922"/>
    <cellStyle name="Normal 22 2 12 2" xfId="1923"/>
    <cellStyle name="Normal 22 2 13" xfId="1924"/>
    <cellStyle name="Normal 22 2 13 2" xfId="1925"/>
    <cellStyle name="Normal 22 2 14" xfId="1926"/>
    <cellStyle name="Normal 22 2 14 2" xfId="1927"/>
    <cellStyle name="Normal 22 2 15" xfId="1928"/>
    <cellStyle name="Normal 22 2 15 2" xfId="1929"/>
    <cellStyle name="Normal 22 2 16" xfId="1930"/>
    <cellStyle name="Normal 22 2 16 2" xfId="1931"/>
    <cellStyle name="Normal 22 2 17" xfId="1932"/>
    <cellStyle name="Normal 22 2 17 2" xfId="1933"/>
    <cellStyle name="Normal 22 2 18" xfId="1934"/>
    <cellStyle name="Normal 22 2 18 2" xfId="1935"/>
    <cellStyle name="Normal 22 2 19" xfId="1936"/>
    <cellStyle name="Normal 22 2 19 2" xfId="1937"/>
    <cellStyle name="Normal 22 2 2" xfId="177"/>
    <cellStyle name="Normal 22 2 2 2" xfId="1939"/>
    <cellStyle name="Normal 22 2 2 2 2" xfId="1940"/>
    <cellStyle name="Normal 22 2 2 3" xfId="1941"/>
    <cellStyle name="Normal 22 2 2 3 2" xfId="3004"/>
    <cellStyle name="Normal 22 2 2_Infeed" xfId="1938"/>
    <cellStyle name="Normal 22 2 20" xfId="1942"/>
    <cellStyle name="Normal 22 2 20 2" xfId="1943"/>
    <cellStyle name="Normal 22 2 21" xfId="1944"/>
    <cellStyle name="Normal 22 2 21 2" xfId="1945"/>
    <cellStyle name="Normal 22 2 22" xfId="1946"/>
    <cellStyle name="Normal 22 2 22 2" xfId="1947"/>
    <cellStyle name="Normal 22 2 23" xfId="1948"/>
    <cellStyle name="Normal 22 2 23 2" xfId="1949"/>
    <cellStyle name="Normal 22 2 24" xfId="1950"/>
    <cellStyle name="Normal 22 2 24 2" xfId="1951"/>
    <cellStyle name="Normal 22 2 25" xfId="1952"/>
    <cellStyle name="Normal 22 2 25 2" xfId="1953"/>
    <cellStyle name="Normal 22 2 26" xfId="1954"/>
    <cellStyle name="Normal 22 2 26 2" xfId="1955"/>
    <cellStyle name="Normal 22 2 27" xfId="1956"/>
    <cellStyle name="Normal 22 2 27 2" xfId="1957"/>
    <cellStyle name="Normal 22 2 28" xfId="1958"/>
    <cellStyle name="Normal 22 2 28 2" xfId="1959"/>
    <cellStyle name="Normal 22 2 29" xfId="1960"/>
    <cellStyle name="Normal 22 2 29 2" xfId="1961"/>
    <cellStyle name="Normal 22 2 3" xfId="1962"/>
    <cellStyle name="Normal 22 2 3 2" xfId="1963"/>
    <cellStyle name="Normal 22 2 30" xfId="1964"/>
    <cellStyle name="Normal 22 2 30 2" xfId="1965"/>
    <cellStyle name="Normal 22 2 31" xfId="1966"/>
    <cellStyle name="Normal 22 2 4" xfId="1967"/>
    <cellStyle name="Normal 22 2 4 2" xfId="1968"/>
    <cellStyle name="Normal 22 2 5" xfId="1969"/>
    <cellStyle name="Normal 22 2 5 2" xfId="1970"/>
    <cellStyle name="Normal 22 2 6" xfId="1971"/>
    <cellStyle name="Normal 22 2 6 2" xfId="1972"/>
    <cellStyle name="Normal 22 2 7" xfId="1973"/>
    <cellStyle name="Normal 22 2 7 2" xfId="1974"/>
    <cellStyle name="Normal 22 2 8" xfId="1975"/>
    <cellStyle name="Normal 22 2 8 2" xfId="1976"/>
    <cellStyle name="Normal 22 2 9" xfId="1977"/>
    <cellStyle name="Normal 22 2 9 2" xfId="1978"/>
    <cellStyle name="Normal 22 2_Compara" xfId="1979"/>
    <cellStyle name="Normal 22 20" xfId="1980"/>
    <cellStyle name="Normal 22 20 2" xfId="1981"/>
    <cellStyle name="Normal 22 21" xfId="1982"/>
    <cellStyle name="Normal 22 21 2" xfId="1983"/>
    <cellStyle name="Normal 22 22" xfId="1984"/>
    <cellStyle name="Normal 22 22 2" xfId="1985"/>
    <cellStyle name="Normal 22 23" xfId="1986"/>
    <cellStyle name="Normal 22 23 2" xfId="1987"/>
    <cellStyle name="Normal 22 24" xfId="1988"/>
    <cellStyle name="Normal 22 24 2" xfId="1989"/>
    <cellStyle name="Normal 22 25" xfId="1990"/>
    <cellStyle name="Normal 22 25 2" xfId="1991"/>
    <cellStyle name="Normal 22 26" xfId="1992"/>
    <cellStyle name="Normal 22 26 2" xfId="1993"/>
    <cellStyle name="Normal 22 27" xfId="1994"/>
    <cellStyle name="Normal 22 27 2" xfId="1995"/>
    <cellStyle name="Normal 22 28" xfId="1996"/>
    <cellStyle name="Normal 22 28 2" xfId="1997"/>
    <cellStyle name="Normal 22 29" xfId="1998"/>
    <cellStyle name="Normal 22 29 2" xfId="1999"/>
    <cellStyle name="Normal 22 3" xfId="178"/>
    <cellStyle name="Normal 22 3 10" xfId="2001"/>
    <cellStyle name="Normal 22 3 10 2" xfId="2002"/>
    <cellStyle name="Normal 22 3 11" xfId="2003"/>
    <cellStyle name="Normal 22 3 11 2" xfId="2004"/>
    <cellStyle name="Normal 22 3 12" xfId="2005"/>
    <cellStyle name="Normal 22 3 12 2" xfId="2006"/>
    <cellStyle name="Normal 22 3 13" xfId="2007"/>
    <cellStyle name="Normal 22 3 13 2" xfId="2008"/>
    <cellStyle name="Normal 22 3 14" xfId="2009"/>
    <cellStyle name="Normal 22 3 14 2" xfId="2010"/>
    <cellStyle name="Normal 22 3 15" xfId="2011"/>
    <cellStyle name="Normal 22 3 15 2" xfId="2012"/>
    <cellStyle name="Normal 22 3 16" xfId="2013"/>
    <cellStyle name="Normal 22 3 16 2" xfId="2014"/>
    <cellStyle name="Normal 22 3 17" xfId="2015"/>
    <cellStyle name="Normal 22 3 17 2" xfId="2016"/>
    <cellStyle name="Normal 22 3 18" xfId="2017"/>
    <cellStyle name="Normal 22 3 18 2" xfId="2018"/>
    <cellStyle name="Normal 22 3 19" xfId="2019"/>
    <cellStyle name="Normal 22 3 19 2" xfId="2020"/>
    <cellStyle name="Normal 22 3 2" xfId="2021"/>
    <cellStyle name="Normal 22 3 2 2" xfId="2022"/>
    <cellStyle name="Normal 22 3 20" xfId="2023"/>
    <cellStyle name="Normal 22 3 20 2" xfId="2024"/>
    <cellStyle name="Normal 22 3 21" xfId="2025"/>
    <cellStyle name="Normal 22 3 21 2" xfId="2026"/>
    <cellStyle name="Normal 22 3 22" xfId="2027"/>
    <cellStyle name="Normal 22 3 22 2" xfId="2028"/>
    <cellStyle name="Normal 22 3 23" xfId="2029"/>
    <cellStyle name="Normal 22 3 23 2" xfId="2030"/>
    <cellStyle name="Normal 22 3 24" xfId="2031"/>
    <cellStyle name="Normal 22 3 24 2" xfId="2032"/>
    <cellStyle name="Normal 22 3 25" xfId="2033"/>
    <cellStyle name="Normal 22 3 25 2" xfId="2034"/>
    <cellStyle name="Normal 22 3 26" xfId="2035"/>
    <cellStyle name="Normal 22 3 26 2" xfId="2036"/>
    <cellStyle name="Normal 22 3 27" xfId="2037"/>
    <cellStyle name="Normal 22 3 27 2" xfId="2038"/>
    <cellStyle name="Normal 22 3 28" xfId="2039"/>
    <cellStyle name="Normal 22 3 28 2" xfId="2040"/>
    <cellStyle name="Normal 22 3 29" xfId="2041"/>
    <cellStyle name="Normal 22 3 29 2" xfId="2042"/>
    <cellStyle name="Normal 22 3 3" xfId="2043"/>
    <cellStyle name="Normal 22 3 3 2" xfId="2044"/>
    <cellStyle name="Normal 22 3 30" xfId="2045"/>
    <cellStyle name="Normal 22 3 30 2" xfId="3005"/>
    <cellStyle name="Normal 22 3 4" xfId="2046"/>
    <cellStyle name="Normal 22 3 4 2" xfId="2047"/>
    <cellStyle name="Normal 22 3 5" xfId="2048"/>
    <cellStyle name="Normal 22 3 5 2" xfId="2049"/>
    <cellStyle name="Normal 22 3 6" xfId="2050"/>
    <cellStyle name="Normal 22 3 6 2" xfId="2051"/>
    <cellStyle name="Normal 22 3 7" xfId="2052"/>
    <cellStyle name="Normal 22 3 7 2" xfId="2053"/>
    <cellStyle name="Normal 22 3 8" xfId="2054"/>
    <cellStyle name="Normal 22 3 8 2" xfId="2055"/>
    <cellStyle name="Normal 22 3 9" xfId="2056"/>
    <cellStyle name="Normal 22 3 9 2" xfId="2057"/>
    <cellStyle name="Normal 22 3_Infeed" xfId="2000"/>
    <cellStyle name="Normal 22 30" xfId="2058"/>
    <cellStyle name="Normal 22 30 2" xfId="2059"/>
    <cellStyle name="Normal 22 31" xfId="2060"/>
    <cellStyle name="Normal 22 31 2" xfId="2061"/>
    <cellStyle name="Normal 22 32" xfId="2062"/>
    <cellStyle name="Normal 22 32 2" xfId="2063"/>
    <cellStyle name="Normal 22 33" xfId="2064"/>
    <cellStyle name="Normal 22 33 2" xfId="2065"/>
    <cellStyle name="Normal 22 34" xfId="2066"/>
    <cellStyle name="Normal 22 34 2" xfId="2067"/>
    <cellStyle name="Normal 22 35" xfId="2068"/>
    <cellStyle name="Normal 22 35 2" xfId="2069"/>
    <cellStyle name="Normal 22 36" xfId="2070"/>
    <cellStyle name="Normal 22 4" xfId="2071"/>
    <cellStyle name="Normal 22 5" xfId="2072"/>
    <cellStyle name="Normal 22 6" xfId="2073"/>
    <cellStyle name="Normal 22 7" xfId="2074"/>
    <cellStyle name="Normal 22 8" xfId="2075"/>
    <cellStyle name="Normal 22 8 2" xfId="2076"/>
    <cellStyle name="Normal 22 9" xfId="2077"/>
    <cellStyle name="Normal 22 9 2" xfId="2078"/>
    <cellStyle name="Normal 22_Compara" xfId="2079"/>
    <cellStyle name="Normal 23" xfId="179"/>
    <cellStyle name="Normal 23 10" xfId="2080"/>
    <cellStyle name="Normal 23 10 2" xfId="2081"/>
    <cellStyle name="Normal 23 11" xfId="2082"/>
    <cellStyle name="Normal 23 11 2" xfId="2083"/>
    <cellStyle name="Normal 23 12" xfId="2084"/>
    <cellStyle name="Normal 23 12 2" xfId="2085"/>
    <cellStyle name="Normal 23 13" xfId="2086"/>
    <cellStyle name="Normal 23 13 2" xfId="2087"/>
    <cellStyle name="Normal 23 14" xfId="2088"/>
    <cellStyle name="Normal 23 14 2" xfId="2089"/>
    <cellStyle name="Normal 23 15" xfId="2090"/>
    <cellStyle name="Normal 23 15 2" xfId="2091"/>
    <cellStyle name="Normal 23 16" xfId="2092"/>
    <cellStyle name="Normal 23 16 2" xfId="2093"/>
    <cellStyle name="Normal 23 17" xfId="2094"/>
    <cellStyle name="Normal 23 17 2" xfId="2095"/>
    <cellStyle name="Normal 23 18" xfId="2096"/>
    <cellStyle name="Normal 23 18 2" xfId="2097"/>
    <cellStyle name="Normal 23 19" xfId="2098"/>
    <cellStyle name="Normal 23 19 2" xfId="2099"/>
    <cellStyle name="Normal 23 2" xfId="180"/>
    <cellStyle name="Normal 23 2 10" xfId="2100"/>
    <cellStyle name="Normal 23 2 10 2" xfId="2101"/>
    <cellStyle name="Normal 23 2 11" xfId="2102"/>
    <cellStyle name="Normal 23 2 11 2" xfId="2103"/>
    <cellStyle name="Normal 23 2 12" xfId="2104"/>
    <cellStyle name="Normal 23 2 12 2" xfId="2105"/>
    <cellStyle name="Normal 23 2 13" xfId="2106"/>
    <cellStyle name="Normal 23 2 13 2" xfId="2107"/>
    <cellStyle name="Normal 23 2 14" xfId="2108"/>
    <cellStyle name="Normal 23 2 14 2" xfId="2109"/>
    <cellStyle name="Normal 23 2 15" xfId="2110"/>
    <cellStyle name="Normal 23 2 15 2" xfId="2111"/>
    <cellStyle name="Normal 23 2 16" xfId="2112"/>
    <cellStyle name="Normal 23 2 16 2" xfId="2113"/>
    <cellStyle name="Normal 23 2 17" xfId="2114"/>
    <cellStyle name="Normal 23 2 17 2" xfId="2115"/>
    <cellStyle name="Normal 23 2 18" xfId="2116"/>
    <cellStyle name="Normal 23 2 18 2" xfId="2117"/>
    <cellStyle name="Normal 23 2 19" xfId="2118"/>
    <cellStyle name="Normal 23 2 19 2" xfId="2119"/>
    <cellStyle name="Normal 23 2 2" xfId="181"/>
    <cellStyle name="Normal 23 2 2 2" xfId="2121"/>
    <cellStyle name="Normal 23 2 2 2 2" xfId="2122"/>
    <cellStyle name="Normal 23 2 2 3" xfId="2123"/>
    <cellStyle name="Normal 23 2 2 3 2" xfId="3006"/>
    <cellStyle name="Normal 23 2 2_Infeed" xfId="2120"/>
    <cellStyle name="Normal 23 2 20" xfId="2124"/>
    <cellStyle name="Normal 23 2 20 2" xfId="2125"/>
    <cellStyle name="Normal 23 2 21" xfId="2126"/>
    <cellStyle name="Normal 23 2 21 2" xfId="2127"/>
    <cellStyle name="Normal 23 2 22" xfId="2128"/>
    <cellStyle name="Normal 23 2 22 2" xfId="2129"/>
    <cellStyle name="Normal 23 2 23" xfId="2130"/>
    <cellStyle name="Normal 23 2 23 2" xfId="2131"/>
    <cellStyle name="Normal 23 2 24" xfId="2132"/>
    <cellStyle name="Normal 23 2 24 2" xfId="2133"/>
    <cellStyle name="Normal 23 2 25" xfId="2134"/>
    <cellStyle name="Normal 23 2 25 2" xfId="2135"/>
    <cellStyle name="Normal 23 2 26" xfId="2136"/>
    <cellStyle name="Normal 23 2 26 2" xfId="2137"/>
    <cellStyle name="Normal 23 2 27" xfId="2138"/>
    <cellStyle name="Normal 23 2 27 2" xfId="2139"/>
    <cellStyle name="Normal 23 2 28" xfId="2140"/>
    <cellStyle name="Normal 23 2 28 2" xfId="2141"/>
    <cellStyle name="Normal 23 2 29" xfId="2142"/>
    <cellStyle name="Normal 23 2 29 2" xfId="2143"/>
    <cellStyle name="Normal 23 2 3" xfId="2144"/>
    <cellStyle name="Normal 23 2 3 2" xfId="2145"/>
    <cellStyle name="Normal 23 2 30" xfId="2146"/>
    <cellStyle name="Normal 23 2 30 2" xfId="2147"/>
    <cellStyle name="Normal 23 2 31" xfId="2148"/>
    <cellStyle name="Normal 23 2 4" xfId="2149"/>
    <cellStyle name="Normal 23 2 4 2" xfId="2150"/>
    <cellStyle name="Normal 23 2 5" xfId="2151"/>
    <cellStyle name="Normal 23 2 5 2" xfId="2152"/>
    <cellStyle name="Normal 23 2 6" xfId="2153"/>
    <cellStyle name="Normal 23 2 6 2" xfId="2154"/>
    <cellStyle name="Normal 23 2 7" xfId="2155"/>
    <cellStyle name="Normal 23 2 7 2" xfId="2156"/>
    <cellStyle name="Normal 23 2 8" xfId="2157"/>
    <cellStyle name="Normal 23 2 8 2" xfId="2158"/>
    <cellStyle name="Normal 23 2 9" xfId="2159"/>
    <cellStyle name="Normal 23 2 9 2" xfId="2160"/>
    <cellStyle name="Normal 23 2_Compara" xfId="2161"/>
    <cellStyle name="Normal 23 20" xfId="2162"/>
    <cellStyle name="Normal 23 20 2" xfId="2163"/>
    <cellStyle name="Normal 23 21" xfId="2164"/>
    <cellStyle name="Normal 23 21 2" xfId="2165"/>
    <cellStyle name="Normal 23 22" xfId="2166"/>
    <cellStyle name="Normal 23 22 2" xfId="2167"/>
    <cellStyle name="Normal 23 23" xfId="2168"/>
    <cellStyle name="Normal 23 23 2" xfId="2169"/>
    <cellStyle name="Normal 23 24" xfId="2170"/>
    <cellStyle name="Normal 23 24 2" xfId="2171"/>
    <cellStyle name="Normal 23 25" xfId="2172"/>
    <cellStyle name="Normal 23 25 2" xfId="2173"/>
    <cellStyle name="Normal 23 26" xfId="2174"/>
    <cellStyle name="Normal 23 26 2" xfId="2175"/>
    <cellStyle name="Normal 23 27" xfId="2176"/>
    <cellStyle name="Normal 23 27 2" xfId="2177"/>
    <cellStyle name="Normal 23 28" xfId="2178"/>
    <cellStyle name="Normal 23 28 2" xfId="2179"/>
    <cellStyle name="Normal 23 29" xfId="2180"/>
    <cellStyle name="Normal 23 29 2" xfId="2181"/>
    <cellStyle name="Normal 23 3" xfId="182"/>
    <cellStyle name="Normal 23 3 10" xfId="2183"/>
    <cellStyle name="Normal 23 3 10 2" xfId="2184"/>
    <cellStyle name="Normal 23 3 11" xfId="2185"/>
    <cellStyle name="Normal 23 3 11 2" xfId="2186"/>
    <cellStyle name="Normal 23 3 12" xfId="2187"/>
    <cellStyle name="Normal 23 3 12 2" xfId="2188"/>
    <cellStyle name="Normal 23 3 13" xfId="2189"/>
    <cellStyle name="Normal 23 3 13 2" xfId="2190"/>
    <cellStyle name="Normal 23 3 14" xfId="2191"/>
    <cellStyle name="Normal 23 3 14 2" xfId="2192"/>
    <cellStyle name="Normal 23 3 15" xfId="2193"/>
    <cellStyle name="Normal 23 3 15 2" xfId="2194"/>
    <cellStyle name="Normal 23 3 16" xfId="2195"/>
    <cellStyle name="Normal 23 3 16 2" xfId="2196"/>
    <cellStyle name="Normal 23 3 17" xfId="2197"/>
    <cellStyle name="Normal 23 3 17 2" xfId="2198"/>
    <cellStyle name="Normal 23 3 18" xfId="2199"/>
    <cellStyle name="Normal 23 3 18 2" xfId="2200"/>
    <cellStyle name="Normal 23 3 19" xfId="2201"/>
    <cellStyle name="Normal 23 3 19 2" xfId="2202"/>
    <cellStyle name="Normal 23 3 2" xfId="2203"/>
    <cellStyle name="Normal 23 3 2 2" xfId="2204"/>
    <cellStyle name="Normal 23 3 20" xfId="2205"/>
    <cellStyle name="Normal 23 3 20 2" xfId="2206"/>
    <cellStyle name="Normal 23 3 21" xfId="2207"/>
    <cellStyle name="Normal 23 3 21 2" xfId="2208"/>
    <cellStyle name="Normal 23 3 22" xfId="2209"/>
    <cellStyle name="Normal 23 3 22 2" xfId="2210"/>
    <cellStyle name="Normal 23 3 23" xfId="2211"/>
    <cellStyle name="Normal 23 3 23 2" xfId="2212"/>
    <cellStyle name="Normal 23 3 24" xfId="2213"/>
    <cellStyle name="Normal 23 3 24 2" xfId="2214"/>
    <cellStyle name="Normal 23 3 25" xfId="2215"/>
    <cellStyle name="Normal 23 3 25 2" xfId="2216"/>
    <cellStyle name="Normal 23 3 26" xfId="2217"/>
    <cellStyle name="Normal 23 3 26 2" xfId="2218"/>
    <cellStyle name="Normal 23 3 27" xfId="2219"/>
    <cellStyle name="Normal 23 3 27 2" xfId="2220"/>
    <cellStyle name="Normal 23 3 28" xfId="2221"/>
    <cellStyle name="Normal 23 3 28 2" xfId="2222"/>
    <cellStyle name="Normal 23 3 29" xfId="2223"/>
    <cellStyle name="Normal 23 3 29 2" xfId="2224"/>
    <cellStyle name="Normal 23 3 3" xfId="2225"/>
    <cellStyle name="Normal 23 3 3 2" xfId="2226"/>
    <cellStyle name="Normal 23 3 30" xfId="2227"/>
    <cellStyle name="Normal 23 3 30 2" xfId="3007"/>
    <cellStyle name="Normal 23 3 4" xfId="2228"/>
    <cellStyle name="Normal 23 3 4 2" xfId="2229"/>
    <cellStyle name="Normal 23 3 5" xfId="2230"/>
    <cellStyle name="Normal 23 3 5 2" xfId="2231"/>
    <cellStyle name="Normal 23 3 6" xfId="2232"/>
    <cellStyle name="Normal 23 3 6 2" xfId="2233"/>
    <cellStyle name="Normal 23 3 7" xfId="2234"/>
    <cellStyle name="Normal 23 3 7 2" xfId="2235"/>
    <cellStyle name="Normal 23 3 8" xfId="2236"/>
    <cellStyle name="Normal 23 3 8 2" xfId="2237"/>
    <cellStyle name="Normal 23 3 9" xfId="2238"/>
    <cellStyle name="Normal 23 3 9 2" xfId="2239"/>
    <cellStyle name="Normal 23 3_Infeed" xfId="2182"/>
    <cellStyle name="Normal 23 30" xfId="2240"/>
    <cellStyle name="Normal 23 30 2" xfId="2241"/>
    <cellStyle name="Normal 23 31" xfId="2242"/>
    <cellStyle name="Normal 23 31 2" xfId="2243"/>
    <cellStyle name="Normal 23 32" xfId="2244"/>
    <cellStyle name="Normal 23 32 2" xfId="2245"/>
    <cellStyle name="Normal 23 33" xfId="2246"/>
    <cellStyle name="Normal 23 33 2" xfId="2247"/>
    <cellStyle name="Normal 23 34" xfId="2248"/>
    <cellStyle name="Normal 23 34 2" xfId="2249"/>
    <cellStyle name="Normal 23 35" xfId="2250"/>
    <cellStyle name="Normal 23 35 2" xfId="2251"/>
    <cellStyle name="Normal 23 36" xfId="2252"/>
    <cellStyle name="Normal 23 4" xfId="2253"/>
    <cellStyle name="Normal 23 5" xfId="2254"/>
    <cellStyle name="Normal 23 6" xfId="2255"/>
    <cellStyle name="Normal 23 7" xfId="2256"/>
    <cellStyle name="Normal 23 8" xfId="2257"/>
    <cellStyle name="Normal 23 8 2" xfId="2258"/>
    <cellStyle name="Normal 23 9" xfId="2259"/>
    <cellStyle name="Normal 23 9 2" xfId="2260"/>
    <cellStyle name="Normal 23_Compara" xfId="2261"/>
    <cellStyle name="Normal 24" xfId="183"/>
    <cellStyle name="Normal 24 2" xfId="184"/>
    <cellStyle name="Normal 24 2 2" xfId="2262"/>
    <cellStyle name="Normal 24 2 3" xfId="3278"/>
    <cellStyle name="Normal 24 3" xfId="2263"/>
    <cellStyle name="Normal 24 4" xfId="2264"/>
    <cellStyle name="Normal 24 5" xfId="2265"/>
    <cellStyle name="Normal 24 6" xfId="2266"/>
    <cellStyle name="Normal 24 7" xfId="2267"/>
    <cellStyle name="Normal 24 8" xfId="2268"/>
    <cellStyle name="Normal 25" xfId="185"/>
    <cellStyle name="Normal 25 2" xfId="2269"/>
    <cellStyle name="Normal 25 3" xfId="2270"/>
    <cellStyle name="Normal 25 4" xfId="2271"/>
    <cellStyle name="Normal 25 5" xfId="2272"/>
    <cellStyle name="Normal 25 6" xfId="2273"/>
    <cellStyle name="Normal 25 7" xfId="2274"/>
    <cellStyle name="Normal 25 8" xfId="2275"/>
    <cellStyle name="Normal 26" xfId="186"/>
    <cellStyle name="Normal 26 10" xfId="2276"/>
    <cellStyle name="Normal 26 10 2" xfId="2277"/>
    <cellStyle name="Normal 26 11" xfId="2278"/>
    <cellStyle name="Normal 26 11 2" xfId="2279"/>
    <cellStyle name="Normal 26 12" xfId="2280"/>
    <cellStyle name="Normal 26 12 2" xfId="2281"/>
    <cellStyle name="Normal 26 13" xfId="2282"/>
    <cellStyle name="Normal 26 13 2" xfId="2283"/>
    <cellStyle name="Normal 26 14" xfId="2284"/>
    <cellStyle name="Normal 26 14 2" xfId="2285"/>
    <cellStyle name="Normal 26 15" xfId="2286"/>
    <cellStyle name="Normal 26 15 2" xfId="2287"/>
    <cellStyle name="Normal 26 16" xfId="2288"/>
    <cellStyle name="Normal 26 16 2" xfId="2289"/>
    <cellStyle name="Normal 26 17" xfId="2290"/>
    <cellStyle name="Normal 26 17 2" xfId="2291"/>
    <cellStyle name="Normal 26 18" xfId="2292"/>
    <cellStyle name="Normal 26 18 2" xfId="2293"/>
    <cellStyle name="Normal 26 19" xfId="2294"/>
    <cellStyle name="Normal 26 19 2" xfId="2295"/>
    <cellStyle name="Normal 26 2" xfId="187"/>
    <cellStyle name="Normal 26 2 10" xfId="2297"/>
    <cellStyle name="Normal 26 2 10 2" xfId="2298"/>
    <cellStyle name="Normal 26 2 11" xfId="2299"/>
    <cellStyle name="Normal 26 2 11 2" xfId="2300"/>
    <cellStyle name="Normal 26 2 12" xfId="2301"/>
    <cellStyle name="Normal 26 2 12 2" xfId="2302"/>
    <cellStyle name="Normal 26 2 13" xfId="2303"/>
    <cellStyle name="Normal 26 2 13 2" xfId="2304"/>
    <cellStyle name="Normal 26 2 14" xfId="2305"/>
    <cellStyle name="Normal 26 2 14 2" xfId="2306"/>
    <cellStyle name="Normal 26 2 15" xfId="2307"/>
    <cellStyle name="Normal 26 2 15 2" xfId="2308"/>
    <cellStyle name="Normal 26 2 16" xfId="2309"/>
    <cellStyle name="Normal 26 2 16 2" xfId="2310"/>
    <cellStyle name="Normal 26 2 17" xfId="2311"/>
    <cellStyle name="Normal 26 2 17 2" xfId="2312"/>
    <cellStyle name="Normal 26 2 18" xfId="2313"/>
    <cellStyle name="Normal 26 2 18 2" xfId="2314"/>
    <cellStyle name="Normal 26 2 19" xfId="2315"/>
    <cellStyle name="Normal 26 2 19 2" xfId="2316"/>
    <cellStyle name="Normal 26 2 2" xfId="2317"/>
    <cellStyle name="Normal 26 2 2 2" xfId="2318"/>
    <cellStyle name="Normal 26 2 20" xfId="2319"/>
    <cellStyle name="Normal 26 2 20 2" xfId="2320"/>
    <cellStyle name="Normal 26 2 21" xfId="2321"/>
    <cellStyle name="Normal 26 2 21 2" xfId="2322"/>
    <cellStyle name="Normal 26 2 22" xfId="2323"/>
    <cellStyle name="Normal 26 2 22 2" xfId="2324"/>
    <cellStyle name="Normal 26 2 23" xfId="2325"/>
    <cellStyle name="Normal 26 2 23 2" xfId="2326"/>
    <cellStyle name="Normal 26 2 24" xfId="2327"/>
    <cellStyle name="Normal 26 2 24 2" xfId="2328"/>
    <cellStyle name="Normal 26 2 25" xfId="2329"/>
    <cellStyle name="Normal 26 2 25 2" xfId="2330"/>
    <cellStyle name="Normal 26 2 26" xfId="2331"/>
    <cellStyle name="Normal 26 2 26 2" xfId="2332"/>
    <cellStyle name="Normal 26 2 27" xfId="2333"/>
    <cellStyle name="Normal 26 2 27 2" xfId="2334"/>
    <cellStyle name="Normal 26 2 28" xfId="2335"/>
    <cellStyle name="Normal 26 2 28 2" xfId="2336"/>
    <cellStyle name="Normal 26 2 29" xfId="2337"/>
    <cellStyle name="Normal 26 2 29 2" xfId="2338"/>
    <cellStyle name="Normal 26 2 3" xfId="2339"/>
    <cellStyle name="Normal 26 2 3 2" xfId="2340"/>
    <cellStyle name="Normal 26 2 30" xfId="2341"/>
    <cellStyle name="Normal 26 2 30 2" xfId="3008"/>
    <cellStyle name="Normal 26 2 4" xfId="2342"/>
    <cellStyle name="Normal 26 2 4 2" xfId="2343"/>
    <cellStyle name="Normal 26 2 5" xfId="2344"/>
    <cellStyle name="Normal 26 2 5 2" xfId="2345"/>
    <cellStyle name="Normal 26 2 6" xfId="2346"/>
    <cellStyle name="Normal 26 2 6 2" xfId="2347"/>
    <cellStyle name="Normal 26 2 7" xfId="2348"/>
    <cellStyle name="Normal 26 2 7 2" xfId="2349"/>
    <cellStyle name="Normal 26 2 8" xfId="2350"/>
    <cellStyle name="Normal 26 2 8 2" xfId="2351"/>
    <cellStyle name="Normal 26 2 9" xfId="2352"/>
    <cellStyle name="Normal 26 2 9 2" xfId="2353"/>
    <cellStyle name="Normal 26 2_Infeed" xfId="2296"/>
    <cellStyle name="Normal 26 20" xfId="2354"/>
    <cellStyle name="Normal 26 20 2" xfId="2355"/>
    <cellStyle name="Normal 26 21" xfId="2356"/>
    <cellStyle name="Normal 26 21 2" xfId="2357"/>
    <cellStyle name="Normal 26 22" xfId="2358"/>
    <cellStyle name="Normal 26 22 2" xfId="2359"/>
    <cellStyle name="Normal 26 23" xfId="2360"/>
    <cellStyle name="Normal 26 23 2" xfId="2361"/>
    <cellStyle name="Normal 26 24" xfId="2362"/>
    <cellStyle name="Normal 26 24 2" xfId="2363"/>
    <cellStyle name="Normal 26 25" xfId="2364"/>
    <cellStyle name="Normal 26 25 2" xfId="2365"/>
    <cellStyle name="Normal 26 26" xfId="2366"/>
    <cellStyle name="Normal 26 26 2" xfId="2367"/>
    <cellStyle name="Normal 26 27" xfId="2368"/>
    <cellStyle name="Normal 26 27 2" xfId="2369"/>
    <cellStyle name="Normal 26 28" xfId="2370"/>
    <cellStyle name="Normal 26 28 2" xfId="2371"/>
    <cellStyle name="Normal 26 29" xfId="2372"/>
    <cellStyle name="Normal 26 29 2" xfId="2373"/>
    <cellStyle name="Normal 26 3" xfId="2374"/>
    <cellStyle name="Normal 26 30" xfId="2375"/>
    <cellStyle name="Normal 26 30 2" xfId="2376"/>
    <cellStyle name="Normal 26 31" xfId="2377"/>
    <cellStyle name="Normal 26 31 2" xfId="2378"/>
    <cellStyle name="Normal 26 32" xfId="2379"/>
    <cellStyle name="Normal 26 32 2" xfId="2380"/>
    <cellStyle name="Normal 26 33" xfId="2381"/>
    <cellStyle name="Normal 26 33 2" xfId="2382"/>
    <cellStyle name="Normal 26 34" xfId="2383"/>
    <cellStyle name="Normal 26 34 2" xfId="2384"/>
    <cellStyle name="Normal 26 35" xfId="2385"/>
    <cellStyle name="Normal 26 35 2" xfId="2386"/>
    <cellStyle name="Normal 26 36" xfId="2387"/>
    <cellStyle name="Normal 26 4" xfId="2388"/>
    <cellStyle name="Normal 26 5" xfId="2389"/>
    <cellStyle name="Normal 26 6" xfId="2390"/>
    <cellStyle name="Normal 26 7" xfId="2391"/>
    <cellStyle name="Normal 26 8" xfId="2392"/>
    <cellStyle name="Normal 26 8 2" xfId="2393"/>
    <cellStyle name="Normal 26 9" xfId="2394"/>
    <cellStyle name="Normal 26 9 2" xfId="2395"/>
    <cellStyle name="Normal 26_Compara" xfId="2396"/>
    <cellStyle name="Normal 27" xfId="188"/>
    <cellStyle name="Normal 27 2" xfId="189"/>
    <cellStyle name="Normal 27 2 2" xfId="2399"/>
    <cellStyle name="Normal 27 2 2 2" xfId="3009"/>
    <cellStyle name="Normal 27 2_Infeed" xfId="2398"/>
    <cellStyle name="Normal 27 3" xfId="2400"/>
    <cellStyle name="Normal 27 3 2" xfId="3010"/>
    <cellStyle name="Normal 27_Infeed" xfId="2397"/>
    <cellStyle name="Normal 28" xfId="190"/>
    <cellStyle name="Normal 28 2" xfId="191"/>
    <cellStyle name="Normal 28 2 2" xfId="192"/>
    <cellStyle name="Normal 28 3" xfId="193"/>
    <cellStyle name="Normal 28 4" xfId="2402"/>
    <cellStyle name="Normal 28 4 2" xfId="3012"/>
    <cellStyle name="Normal 28_Infeed" xfId="2401"/>
    <cellStyle name="Normal 29" xfId="194"/>
    <cellStyle name="Normal 29 2" xfId="195"/>
    <cellStyle name="Normal 29 2 2" xfId="196"/>
    <cellStyle name="Normal 29 2 3" xfId="2405"/>
    <cellStyle name="Normal 29 2 3 2" xfId="3013"/>
    <cellStyle name="Normal 29 2_Infeed" xfId="2404"/>
    <cellStyle name="Normal 29 3" xfId="197"/>
    <cellStyle name="Normal 29 4" xfId="2406"/>
    <cellStyle name="Normal 29 4 2" xfId="3014"/>
    <cellStyle name="Normal 29_Infeed" xfId="2403"/>
    <cellStyle name="Normal 3" xfId="198"/>
    <cellStyle name="Normal 3 2" xfId="199"/>
    <cellStyle name="Normal 3 2 2" xfId="2407"/>
    <cellStyle name="Normal 3 2 3" xfId="3279"/>
    <cellStyle name="Normal 3 3" xfId="200"/>
    <cellStyle name="Normal 3 3 2" xfId="2408"/>
    <cellStyle name="Normal 3 3 3" xfId="3280"/>
    <cellStyle name="Normal 3 4" xfId="201"/>
    <cellStyle name="Normal 3 4 2" xfId="2409"/>
    <cellStyle name="Normal 3 4 3" xfId="3281"/>
    <cellStyle name="Normal 3 5" xfId="202"/>
    <cellStyle name="Normal 3 5 2" xfId="2410"/>
    <cellStyle name="Normal 3 5 3" xfId="3282"/>
    <cellStyle name="Normal 3 6" xfId="203"/>
    <cellStyle name="Normal 3 6 2" xfId="2411"/>
    <cellStyle name="Normal 3 6 3" xfId="3283"/>
    <cellStyle name="Normal 3 7" xfId="204"/>
    <cellStyle name="Normal 3 7 2" xfId="2412"/>
    <cellStyle name="Normal 3 7 3" xfId="3284"/>
    <cellStyle name="Normal 3 8" xfId="2413"/>
    <cellStyle name="Normal 3 9" xfId="2414"/>
    <cellStyle name="Normal 3 9 2" xfId="3285"/>
    <cellStyle name="Normal 3_Energy By Source" xfId="2415"/>
    <cellStyle name="Normal 30" xfId="205"/>
    <cellStyle name="Normal 30 2" xfId="206"/>
    <cellStyle name="Normal 30 2 2" xfId="207"/>
    <cellStyle name="Normal 30 2 3" xfId="2418"/>
    <cellStyle name="Normal 30 2 3 2" xfId="3015"/>
    <cellStyle name="Normal 30 2_Infeed" xfId="2417"/>
    <cellStyle name="Normal 30 3" xfId="208"/>
    <cellStyle name="Normal 30 4" xfId="2419"/>
    <cellStyle name="Normal 30 4 2" xfId="3016"/>
    <cellStyle name="Normal 30_Infeed" xfId="2416"/>
    <cellStyle name="Normal 31" xfId="209"/>
    <cellStyle name="Normal 31 2" xfId="210"/>
    <cellStyle name="Normal 31 2 2" xfId="211"/>
    <cellStyle name="Normal 31 2 3" xfId="2422"/>
    <cellStyle name="Normal 31 2 3 2" xfId="3017"/>
    <cellStyle name="Normal 31 2_Infeed" xfId="2421"/>
    <cellStyle name="Normal 31 3" xfId="212"/>
    <cellStyle name="Normal 31 4" xfId="2423"/>
    <cellStyle name="Normal 31 4 2" xfId="3018"/>
    <cellStyle name="Normal 31_Infeed" xfId="2420"/>
    <cellStyle name="Normal 32" xfId="213"/>
    <cellStyle name="Normal 32 2" xfId="214"/>
    <cellStyle name="Normal 32 2 2" xfId="215"/>
    <cellStyle name="Normal 32 2 3" xfId="2426"/>
    <cellStyle name="Normal 32 2_Infeed" xfId="2425"/>
    <cellStyle name="Normal 32 3" xfId="216"/>
    <cellStyle name="Normal 32 4" xfId="2427"/>
    <cellStyle name="Normal 32 4 2" xfId="3019"/>
    <cellStyle name="Normal 32_Infeed" xfId="2424"/>
    <cellStyle name="Normal 33" xfId="217"/>
    <cellStyle name="Normal 33 2" xfId="218"/>
    <cellStyle name="Normal 33 2 2" xfId="219"/>
    <cellStyle name="Normal 33 3" xfId="220"/>
    <cellStyle name="Normal 33 4" xfId="2429"/>
    <cellStyle name="Normal 33 4 2" xfId="3020"/>
    <cellStyle name="Normal 33_Infeed" xfId="2428"/>
    <cellStyle name="Normal 34" xfId="221"/>
    <cellStyle name="Normal 34 2" xfId="222"/>
    <cellStyle name="Normal 34 3" xfId="223"/>
    <cellStyle name="Normal 34 4" xfId="2431"/>
    <cellStyle name="Normal 34 4 2" xfId="3021"/>
    <cellStyle name="Normal 34_Infeed" xfId="2430"/>
    <cellStyle name="Normal 35" xfId="224"/>
    <cellStyle name="Normal 35 2" xfId="225"/>
    <cellStyle name="Normal 35 3" xfId="226"/>
    <cellStyle name="Normal 35 4" xfId="2433"/>
    <cellStyle name="Normal 35 4 2" xfId="3022"/>
    <cellStyle name="Normal 35_Infeed" xfId="2432"/>
    <cellStyle name="Normal 36" xfId="227"/>
    <cellStyle name="Normal 36 2" xfId="228"/>
    <cellStyle name="Normal 36 3" xfId="229"/>
    <cellStyle name="Normal 36 4" xfId="2435"/>
    <cellStyle name="Normal 36 4 2" xfId="3023"/>
    <cellStyle name="Normal 36_Infeed" xfId="2434"/>
    <cellStyle name="Normal 37" xfId="230"/>
    <cellStyle name="Normal 37 2" xfId="231"/>
    <cellStyle name="Normal 37 3" xfId="232"/>
    <cellStyle name="Normal 37 4" xfId="2437"/>
    <cellStyle name="Normal 37 4 2" xfId="3024"/>
    <cellStyle name="Normal 37_Infeed" xfId="2436"/>
    <cellStyle name="Normal 38" xfId="233"/>
    <cellStyle name="Normal 38 2" xfId="234"/>
    <cellStyle name="Normal 38 3" xfId="235"/>
    <cellStyle name="Normal 38 4" xfId="2439"/>
    <cellStyle name="Normal 38 4 2" xfId="3025"/>
    <cellStyle name="Normal 38_Infeed" xfId="2438"/>
    <cellStyle name="Normal 39" xfId="236"/>
    <cellStyle name="Normal 39 2" xfId="237"/>
    <cellStyle name="Normal 39 3" xfId="238"/>
    <cellStyle name="Normal 39 4" xfId="2441"/>
    <cellStyle name="Normal 39 4 2" xfId="3026"/>
    <cellStyle name="Normal 39_Infeed" xfId="2440"/>
    <cellStyle name="Normal 4" xfId="239"/>
    <cellStyle name="Normal 4 10" xfId="2442"/>
    <cellStyle name="Normal 4 11" xfId="2443"/>
    <cellStyle name="Normal 4 12" xfId="2444"/>
    <cellStyle name="Normal 4 13" xfId="2445"/>
    <cellStyle name="Normal 4 14" xfId="2446"/>
    <cellStyle name="Normal 4 15" xfId="2447"/>
    <cellStyle name="Normal 4 16" xfId="2448"/>
    <cellStyle name="Normal 4 17" xfId="2449"/>
    <cellStyle name="Normal 4 18" xfId="2450"/>
    <cellStyle name="Normal 4 19" xfId="2451"/>
    <cellStyle name="Normal 4 2" xfId="240"/>
    <cellStyle name="Normal 4 2 2" xfId="2452"/>
    <cellStyle name="Normal 4 2 3" xfId="3286"/>
    <cellStyle name="Normal 4 20" xfId="2453"/>
    <cellStyle name="Normal 4 21" xfId="2454"/>
    <cellStyle name="Normal 4 22" xfId="2455"/>
    <cellStyle name="Normal 4 23" xfId="2456"/>
    <cellStyle name="Normal 4 24" xfId="2457"/>
    <cellStyle name="Normal 4 25" xfId="2458"/>
    <cellStyle name="Normal 4 26" xfId="2459"/>
    <cellStyle name="Normal 4 27" xfId="2460"/>
    <cellStyle name="Normal 4 28" xfId="2461"/>
    <cellStyle name="Normal 4 29" xfId="2462"/>
    <cellStyle name="Normal 4 3" xfId="2463"/>
    <cellStyle name="Normal 4 30" xfId="2464"/>
    <cellStyle name="Normal 4 31" xfId="2465"/>
    <cellStyle name="Normal 4 32" xfId="2466"/>
    <cellStyle name="Normal 4 33" xfId="2467"/>
    <cellStyle name="Normal 4 34" xfId="2468"/>
    <cellStyle name="Normal 4 35" xfId="2469"/>
    <cellStyle name="Normal 4 36" xfId="2470"/>
    <cellStyle name="Normal 4 36 2" xfId="3223"/>
    <cellStyle name="Normal 4 37" xfId="2471"/>
    <cellStyle name="Normal 4 37 2" xfId="3224"/>
    <cellStyle name="Normal 4 38" xfId="2472"/>
    <cellStyle name="Normal 4 4" xfId="2473"/>
    <cellStyle name="Normal 4 5" xfId="2474"/>
    <cellStyle name="Normal 4 6" xfId="2475"/>
    <cellStyle name="Normal 4 7" xfId="2476"/>
    <cellStyle name="Normal 4 8" xfId="2477"/>
    <cellStyle name="Normal 4 9" xfId="2478"/>
    <cellStyle name="Normal 4_Compara" xfId="2479"/>
    <cellStyle name="Normal 40" xfId="241"/>
    <cellStyle name="Normal 40 2" xfId="242"/>
    <cellStyle name="Normal 40 3" xfId="243"/>
    <cellStyle name="Normal 40 4" xfId="2481"/>
    <cellStyle name="Normal 40 4 2" xfId="3027"/>
    <cellStyle name="Normal 40_Infeed" xfId="2480"/>
    <cellStyle name="Normal 41" xfId="244"/>
    <cellStyle name="Normal 41 2" xfId="245"/>
    <cellStyle name="Normal 41 3" xfId="246"/>
    <cellStyle name="Normal 41 4" xfId="2483"/>
    <cellStyle name="Normal 41 4 2" xfId="3028"/>
    <cellStyle name="Normal 41_Infeed" xfId="2482"/>
    <cellStyle name="Normal 42" xfId="247"/>
    <cellStyle name="Normal 42 2" xfId="248"/>
    <cellStyle name="Normal 42 3" xfId="249"/>
    <cellStyle name="Normal 42 4" xfId="2485"/>
    <cellStyle name="Normal 42 4 2" xfId="3029"/>
    <cellStyle name="Normal 42_Infeed" xfId="2484"/>
    <cellStyle name="Normal 43" xfId="250"/>
    <cellStyle name="Normal 43 2" xfId="2487"/>
    <cellStyle name="Normal 43 2 2" xfId="3030"/>
    <cellStyle name="Normal 43_Infeed" xfId="2486"/>
    <cellStyle name="Normal 44" xfId="251"/>
    <cellStyle name="Normal 44 2" xfId="2489"/>
    <cellStyle name="Normal 44 2 2" xfId="3031"/>
    <cellStyle name="Normal 44_Infeed" xfId="2488"/>
    <cellStyle name="Normal 45" xfId="252"/>
    <cellStyle name="Normal 45 2" xfId="2491"/>
    <cellStyle name="Normal 45 2 2" xfId="3032"/>
    <cellStyle name="Normal 45_Infeed" xfId="2490"/>
    <cellStyle name="Normal 46" xfId="253"/>
    <cellStyle name="Normal 46 2" xfId="2493"/>
    <cellStyle name="Normal 46 2 2" xfId="3033"/>
    <cellStyle name="Normal 46_Infeed" xfId="2492"/>
    <cellStyle name="Normal 47" xfId="254"/>
    <cellStyle name="Normal 47 2" xfId="2495"/>
    <cellStyle name="Normal 47 2 2" xfId="3034"/>
    <cellStyle name="Normal 47_Infeed" xfId="2494"/>
    <cellStyle name="Normal 48" xfId="255"/>
    <cellStyle name="Normal 48 2" xfId="2497"/>
    <cellStyle name="Normal 48 2 2" xfId="3035"/>
    <cellStyle name="Normal 48_Infeed" xfId="2496"/>
    <cellStyle name="Normal 49" xfId="256"/>
    <cellStyle name="Normal 49 2" xfId="2499"/>
    <cellStyle name="Normal 49 2 2" xfId="3036"/>
    <cellStyle name="Normal 49_Infeed" xfId="2498"/>
    <cellStyle name="Normal 5" xfId="257"/>
    <cellStyle name="Normal 5 10" xfId="2500"/>
    <cellStyle name="Normal 5 10 2" xfId="3225"/>
    <cellStyle name="Normal 5 11" xfId="2501"/>
    <cellStyle name="Normal 5 11 2" xfId="3226"/>
    <cellStyle name="Normal 5 2" xfId="258"/>
    <cellStyle name="Normal 5 2 2" xfId="2502"/>
    <cellStyle name="Normal 5 2 3" xfId="3227"/>
    <cellStyle name="Normal 5 2 3 2" xfId="3287"/>
    <cellStyle name="Normal 5 3" xfId="259"/>
    <cellStyle name="Normal 5 3 2" xfId="260"/>
    <cellStyle name="Normal 5 3 2 2" xfId="2503"/>
    <cellStyle name="Normal 5 3 2 3" xfId="3288"/>
    <cellStyle name="Normal 5 3 3" xfId="2504"/>
    <cellStyle name="Normal 5 3 4" xfId="3289"/>
    <cellStyle name="Normal 5 4" xfId="261"/>
    <cellStyle name="Normal 5 4 2" xfId="2505"/>
    <cellStyle name="Normal 5 4 3" xfId="3290"/>
    <cellStyle name="Normal 5 5" xfId="262"/>
    <cellStyle name="Normal 5 5 2" xfId="2506"/>
    <cellStyle name="Normal 5 5 3" xfId="3291"/>
    <cellStyle name="Normal 5 6" xfId="263"/>
    <cellStyle name="Normal 5 6 2" xfId="2507"/>
    <cellStyle name="Normal 5 6 3" xfId="3292"/>
    <cellStyle name="Normal 5 7" xfId="2508"/>
    <cellStyle name="Normal 5 7 2" xfId="3038"/>
    <cellStyle name="Normal 5 7 3" xfId="3037"/>
    <cellStyle name="Normal 5 8" xfId="2509"/>
    <cellStyle name="Normal 5 8 2" xfId="3228"/>
    <cellStyle name="Normal 5 9" xfId="2510"/>
    <cellStyle name="Normal 5 9 2" xfId="3229"/>
    <cellStyle name="Normal 5_Energy By Source" xfId="2511"/>
    <cellStyle name="Normal 50" xfId="264"/>
    <cellStyle name="Normal 50 2" xfId="265"/>
    <cellStyle name="Normal 50 2 2" xfId="266"/>
    <cellStyle name="Normal 50 3" xfId="267"/>
    <cellStyle name="Normal 50 4" xfId="268"/>
    <cellStyle name="Normal 50 5" xfId="2513"/>
    <cellStyle name="Normal 50 5 2" xfId="3039"/>
    <cellStyle name="Normal 50_Infeed" xfId="2512"/>
    <cellStyle name="Normal 51" xfId="269"/>
    <cellStyle name="Normal 51 2" xfId="270"/>
    <cellStyle name="Normal 51 3" xfId="271"/>
    <cellStyle name="Normal 51 4" xfId="2515"/>
    <cellStyle name="Normal 51 4 2" xfId="3040"/>
    <cellStyle name="Normal 51_Infeed" xfId="2514"/>
    <cellStyle name="Normal 52" xfId="272"/>
    <cellStyle name="Normal 52 2" xfId="273"/>
    <cellStyle name="Normal 52 3" xfId="274"/>
    <cellStyle name="Normal 52 4" xfId="2517"/>
    <cellStyle name="Normal 52 4 2" xfId="3041"/>
    <cellStyle name="Normal 52_Infeed" xfId="2516"/>
    <cellStyle name="Normal 53" xfId="275"/>
    <cellStyle name="Normal 53 2" xfId="276"/>
    <cellStyle name="Normal 53 3" xfId="277"/>
    <cellStyle name="Normal 53 4" xfId="2519"/>
    <cellStyle name="Normal 53 4 2" xfId="3042"/>
    <cellStyle name="Normal 53_Infeed" xfId="2518"/>
    <cellStyle name="Normal 54" xfId="278"/>
    <cellStyle name="Normal 54 2" xfId="279"/>
    <cellStyle name="Normal 54 3" xfId="280"/>
    <cellStyle name="Normal 54 4" xfId="2521"/>
    <cellStyle name="Normal 54 4 2" xfId="3043"/>
    <cellStyle name="Normal 54_Infeed" xfId="2520"/>
    <cellStyle name="Normal 55" xfId="281"/>
    <cellStyle name="Normal 55 2" xfId="282"/>
    <cellStyle name="Normal 55 3" xfId="283"/>
    <cellStyle name="Normal 55 4" xfId="2523"/>
    <cellStyle name="Normal 55 4 2" xfId="3044"/>
    <cellStyle name="Normal 55_Infeed" xfId="2522"/>
    <cellStyle name="Normal 56" xfId="284"/>
    <cellStyle name="Normal 56 2" xfId="2525"/>
    <cellStyle name="Normal 56 2 2" xfId="3045"/>
    <cellStyle name="Normal 56_Infeed" xfId="2524"/>
    <cellStyle name="Normal 57" xfId="285"/>
    <cellStyle name="Normal 57 2" xfId="2527"/>
    <cellStyle name="Normal 57 2 2" xfId="3046"/>
    <cellStyle name="Normal 57_Infeed" xfId="2526"/>
    <cellStyle name="Normal 58" xfId="286"/>
    <cellStyle name="Normal 58 2" xfId="2529"/>
    <cellStyle name="Normal 58 2 2" xfId="3047"/>
    <cellStyle name="Normal 58_Infeed" xfId="2528"/>
    <cellStyle name="Normal 59" xfId="287"/>
    <cellStyle name="Normal 59 2" xfId="2531"/>
    <cellStyle name="Normal 59 2 2" xfId="3048"/>
    <cellStyle name="Normal 59_Infeed" xfId="2530"/>
    <cellStyle name="Normal 6" xfId="288"/>
    <cellStyle name="Normal 6 2" xfId="289"/>
    <cellStyle name="Normal 6 2 2" xfId="2532"/>
    <cellStyle name="Normal 6 2 3" xfId="3293"/>
    <cellStyle name="Normal 6 3" xfId="2533"/>
    <cellStyle name="Normal 6 4" xfId="3294"/>
    <cellStyle name="Normal 60" xfId="290"/>
    <cellStyle name="Normal 60 2" xfId="2535"/>
    <cellStyle name="Normal 60 2 2" xfId="3049"/>
    <cellStyle name="Normal 60_Infeed" xfId="2534"/>
    <cellStyle name="Normal 61" xfId="291"/>
    <cellStyle name="Normal 61 2" xfId="2537"/>
    <cellStyle name="Normal 61 2 2" xfId="3050"/>
    <cellStyle name="Normal 61_Infeed" xfId="2536"/>
    <cellStyle name="Normal 62" xfId="292"/>
    <cellStyle name="Normal 62 2" xfId="2539"/>
    <cellStyle name="Normal 62 2 2" xfId="3051"/>
    <cellStyle name="Normal 62_Infeed" xfId="2538"/>
    <cellStyle name="Normal 63" xfId="293"/>
    <cellStyle name="Normal 63 2" xfId="2541"/>
    <cellStyle name="Normal 63 2 2" xfId="3052"/>
    <cellStyle name="Normal 63_Infeed" xfId="2540"/>
    <cellStyle name="Normal 64" xfId="294"/>
    <cellStyle name="Normal 64 2" xfId="2543"/>
    <cellStyle name="Normal 64 2 2" xfId="3053"/>
    <cellStyle name="Normal 64_Infeed" xfId="2542"/>
    <cellStyle name="Normal 65" xfId="295"/>
    <cellStyle name="Normal 65 2" xfId="2545"/>
    <cellStyle name="Normal 65 2 2" xfId="3054"/>
    <cellStyle name="Normal 65_Infeed" xfId="2544"/>
    <cellStyle name="Normal 66" xfId="296"/>
    <cellStyle name="Normal 66 2" xfId="2547"/>
    <cellStyle name="Normal 66 2 2" xfId="3055"/>
    <cellStyle name="Normal 66_Infeed" xfId="2546"/>
    <cellStyle name="Normal 67" xfId="297"/>
    <cellStyle name="Normal 67 2" xfId="2549"/>
    <cellStyle name="Normal 67 2 2" xfId="3056"/>
    <cellStyle name="Normal 67_Infeed" xfId="2548"/>
    <cellStyle name="Normal 68" xfId="298"/>
    <cellStyle name="Normal 68 2" xfId="2551"/>
    <cellStyle name="Normal 68 2 2" xfId="3057"/>
    <cellStyle name="Normal 68_Infeed" xfId="2550"/>
    <cellStyle name="Normal 69" xfId="299"/>
    <cellStyle name="Normal 69 2" xfId="2553"/>
    <cellStyle name="Normal 69 2 2" xfId="3058"/>
    <cellStyle name="Normal 69_Infeed" xfId="2552"/>
    <cellStyle name="Normal 7" xfId="300"/>
    <cellStyle name="Normal 7 2" xfId="301"/>
    <cellStyle name="Normal 7 2 2" xfId="2554"/>
    <cellStyle name="Normal 7 2 3" xfId="3295"/>
    <cellStyle name="Normal 7 3" xfId="2555"/>
    <cellStyle name="Normal 7 4" xfId="3296"/>
    <cellStyle name="Normal 70" xfId="302"/>
    <cellStyle name="Normal 70 2" xfId="2557"/>
    <cellStyle name="Normal 70 2 2" xfId="3059"/>
    <cellStyle name="Normal 70_Infeed" xfId="2556"/>
    <cellStyle name="Normal 71" xfId="303"/>
    <cellStyle name="Normal 71 2" xfId="2559"/>
    <cellStyle name="Normal 71 2 2" xfId="3060"/>
    <cellStyle name="Normal 71_Infeed" xfId="2558"/>
    <cellStyle name="Normal 72" xfId="304"/>
    <cellStyle name="Normal 72 2" xfId="2561"/>
    <cellStyle name="Normal 72 2 2" xfId="3061"/>
    <cellStyle name="Normal 72_Infeed" xfId="2560"/>
    <cellStyle name="Normal 73" xfId="305"/>
    <cellStyle name="Normal 73 2" xfId="2563"/>
    <cellStyle name="Normal 73 2 2" xfId="3062"/>
    <cellStyle name="Normal 73_Infeed" xfId="2562"/>
    <cellStyle name="Normal 74" xfId="306"/>
    <cellStyle name="Normal 74 2" xfId="2565"/>
    <cellStyle name="Normal 74 2 2" xfId="3063"/>
    <cellStyle name="Normal 74_Infeed" xfId="2564"/>
    <cellStyle name="Normal 75" xfId="307"/>
    <cellStyle name="Normal 75 2" xfId="2567"/>
    <cellStyle name="Normal 75 2 2" xfId="3064"/>
    <cellStyle name="Normal 75_Infeed" xfId="2566"/>
    <cellStyle name="Normal 76" xfId="308"/>
    <cellStyle name="Normal 76 2" xfId="2569"/>
    <cellStyle name="Normal 76 2 2" xfId="3065"/>
    <cellStyle name="Normal 76_Infeed" xfId="2568"/>
    <cellStyle name="Normal 77" xfId="309"/>
    <cellStyle name="Normal 77 2" xfId="2571"/>
    <cellStyle name="Normal 77 2 2" xfId="3066"/>
    <cellStyle name="Normal 77_Infeed" xfId="2570"/>
    <cellStyle name="Normal 78" xfId="310"/>
    <cellStyle name="Normal 78 2" xfId="2573"/>
    <cellStyle name="Normal 78 2 2" xfId="3067"/>
    <cellStyle name="Normal 78_Infeed" xfId="2572"/>
    <cellStyle name="Normal 79" xfId="311"/>
    <cellStyle name="Normal 79 2" xfId="2575"/>
    <cellStyle name="Normal 79 2 2" xfId="3068"/>
    <cellStyle name="Normal 79_Infeed" xfId="2574"/>
    <cellStyle name="Normal 8" xfId="312"/>
    <cellStyle name="Normal 8 2" xfId="313"/>
    <cellStyle name="Normal 8 2 2" xfId="2576"/>
    <cellStyle name="Normal 8 2 3" xfId="3297"/>
    <cellStyle name="Normal 8 3" xfId="2577"/>
    <cellStyle name="Normal 8 4" xfId="3298"/>
    <cellStyle name="Normal 80" xfId="314"/>
    <cellStyle name="Normal 80 2" xfId="2579"/>
    <cellStyle name="Normal 80 2 2" xfId="3069"/>
    <cellStyle name="Normal 80_Infeed" xfId="2578"/>
    <cellStyle name="Normal 81" xfId="315"/>
    <cellStyle name="Normal 81 2" xfId="2581"/>
    <cellStyle name="Normal 81 2 2" xfId="3070"/>
    <cellStyle name="Normal 81_Infeed" xfId="2580"/>
    <cellStyle name="Normal 82" xfId="316"/>
    <cellStyle name="Normal 82 2" xfId="2583"/>
    <cellStyle name="Normal 82 2 2" xfId="3071"/>
    <cellStyle name="Normal 82_Infeed" xfId="2582"/>
    <cellStyle name="Normal 83" xfId="317"/>
    <cellStyle name="Normal 83 2" xfId="2585"/>
    <cellStyle name="Normal 83 2 2" xfId="3072"/>
    <cellStyle name="Normal 83_Infeed" xfId="2584"/>
    <cellStyle name="Normal 84" xfId="318"/>
    <cellStyle name="Normal 84 2" xfId="2587"/>
    <cellStyle name="Normal 84 2 2" xfId="3073"/>
    <cellStyle name="Normal 84_Infeed" xfId="2586"/>
    <cellStyle name="Normal 85" xfId="319"/>
    <cellStyle name="Normal 85 2" xfId="2589"/>
    <cellStyle name="Normal 85 2 2" xfId="3074"/>
    <cellStyle name="Normal 85_Infeed" xfId="2588"/>
    <cellStyle name="Normal 86" xfId="320"/>
    <cellStyle name="Normal 86 2" xfId="2591"/>
    <cellStyle name="Normal 86 2 2" xfId="3075"/>
    <cellStyle name="Normal 86_Infeed" xfId="2590"/>
    <cellStyle name="Normal 87" xfId="321"/>
    <cellStyle name="Normal 87 2" xfId="2593"/>
    <cellStyle name="Normal 87 2 2" xfId="3076"/>
    <cellStyle name="Normal 87_Infeed" xfId="2592"/>
    <cellStyle name="Normal 88" xfId="322"/>
    <cellStyle name="Normal 88 2" xfId="2595"/>
    <cellStyle name="Normal 88 2 2" xfId="3077"/>
    <cellStyle name="Normal 88_Infeed" xfId="2594"/>
    <cellStyle name="Normal 89" xfId="323"/>
    <cellStyle name="Normal 89 2" xfId="2597"/>
    <cellStyle name="Normal 89 2 2" xfId="3078"/>
    <cellStyle name="Normal 89_Infeed" xfId="2596"/>
    <cellStyle name="Normal 9" xfId="324"/>
    <cellStyle name="Normal 9 10" xfId="2598"/>
    <cellStyle name="Normal 9 11" xfId="2599"/>
    <cellStyle name="Normal 9 12" xfId="2600"/>
    <cellStyle name="Normal 9 13" xfId="2601"/>
    <cellStyle name="Normal 9 14" xfId="2602"/>
    <cellStyle name="Normal 9 15" xfId="2603"/>
    <cellStyle name="Normal 9 16" xfId="2604"/>
    <cellStyle name="Normal 9 17" xfId="2605"/>
    <cellStyle name="Normal 9 18" xfId="2606"/>
    <cellStyle name="Normal 9 19" xfId="2607"/>
    <cellStyle name="Normal 9 2" xfId="2608"/>
    <cellStyle name="Normal 9 2 2" xfId="3080"/>
    <cellStyle name="Normal 9 2 3" xfId="3079"/>
    <cellStyle name="Normal 9 20" xfId="2609"/>
    <cellStyle name="Normal 9 21" xfId="2610"/>
    <cellStyle name="Normal 9 22" xfId="2611"/>
    <cellStyle name="Normal 9 23" xfId="2612"/>
    <cellStyle name="Normal 9 24" xfId="2613"/>
    <cellStyle name="Normal 9 25" xfId="2614"/>
    <cellStyle name="Normal 9 26" xfId="2615"/>
    <cellStyle name="Normal 9 27" xfId="2616"/>
    <cellStyle name="Normal 9 28" xfId="2617"/>
    <cellStyle name="Normal 9 29" xfId="2618"/>
    <cellStyle name="Normal 9 3" xfId="2619"/>
    <cellStyle name="Normal 9 30" xfId="2620"/>
    <cellStyle name="Normal 9 31" xfId="2621"/>
    <cellStyle name="Normal 9 32" xfId="2622"/>
    <cellStyle name="Normal 9 33" xfId="2623"/>
    <cellStyle name="Normal 9 34" xfId="2624"/>
    <cellStyle name="Normal 9 35" xfId="2625"/>
    <cellStyle name="Normal 9 36" xfId="2626"/>
    <cellStyle name="Normal 9 36 2" xfId="3230"/>
    <cellStyle name="Normal 9 37" xfId="2627"/>
    <cellStyle name="Normal 9 38" xfId="2628"/>
    <cellStyle name="Normal 9 39" xfId="2629"/>
    <cellStyle name="Normal 9 4" xfId="2630"/>
    <cellStyle name="Normal 9 5" xfId="2631"/>
    <cellStyle name="Normal 9 6" xfId="2632"/>
    <cellStyle name="Normal 9 7" xfId="2633"/>
    <cellStyle name="Normal 9 8" xfId="2634"/>
    <cellStyle name="Normal 9 9" xfId="2635"/>
    <cellStyle name="Normal 9_Energy By Source" xfId="2636"/>
    <cellStyle name="Normal 90" xfId="325"/>
    <cellStyle name="Normal 90 2" xfId="2638"/>
    <cellStyle name="Normal 90 2 2" xfId="3081"/>
    <cellStyle name="Normal 90_Infeed" xfId="2637"/>
    <cellStyle name="Normal 91" xfId="326"/>
    <cellStyle name="Normal 91 2" xfId="2640"/>
    <cellStyle name="Normal 91 2 2" xfId="3082"/>
    <cellStyle name="Normal 91_Infeed" xfId="2639"/>
    <cellStyle name="Normal 92" xfId="327"/>
    <cellStyle name="Normal 92 2" xfId="2642"/>
    <cellStyle name="Normal 92 3" xfId="2643"/>
    <cellStyle name="Normal 92 4" xfId="2644"/>
    <cellStyle name="Normal 92 4 2" xfId="3231"/>
    <cellStyle name="Normal 92 4 3" xfId="3083"/>
    <cellStyle name="Normal 92_Infeed" xfId="2641"/>
    <cellStyle name="Normal 93" xfId="328"/>
    <cellStyle name="Normal 93 2" xfId="2646"/>
    <cellStyle name="Normal 93 2 2" xfId="2647"/>
    <cellStyle name="Normal 93 3" xfId="2648"/>
    <cellStyle name="Normal 93 3 2" xfId="2649"/>
    <cellStyle name="Normal 93 4" xfId="2650"/>
    <cellStyle name="Normal 93 4 2" xfId="3232"/>
    <cellStyle name="Normal 93 4 3" xfId="3084"/>
    <cellStyle name="Normal 93_Infeed" xfId="2645"/>
    <cellStyle name="Normal 94" xfId="329"/>
    <cellStyle name="Normal 94 2" xfId="2652"/>
    <cellStyle name="Normal 94 2 2" xfId="3252"/>
    <cellStyle name="Normal 94_Infeed" xfId="2651"/>
    <cellStyle name="Normal 95" xfId="330"/>
    <cellStyle name="Normal 95 2" xfId="2654"/>
    <cellStyle name="Normal 95_Infeed" xfId="2653"/>
    <cellStyle name="Normal 96" xfId="331"/>
    <cellStyle name="Normal 96 2" xfId="2656"/>
    <cellStyle name="Normal 96 3" xfId="2657"/>
    <cellStyle name="Normal 96_Infeed" xfId="2655"/>
    <cellStyle name="Normal 97" xfId="332"/>
    <cellStyle name="Normal 97 2" xfId="2659"/>
    <cellStyle name="Normal 97_Infeed" xfId="2658"/>
    <cellStyle name="Normal 98" xfId="333"/>
    <cellStyle name="Normal 98 2" xfId="2661"/>
    <cellStyle name="Normal 98_Infeed" xfId="2660"/>
    <cellStyle name="Normal 99" xfId="334"/>
    <cellStyle name="Normal 99 2" xfId="2663"/>
    <cellStyle name="Normal 99_Infeed" xfId="2662"/>
    <cellStyle name="Normal_Fuel Cost" xfId="11"/>
    <cellStyle name="Normal_INPUTS" xfId="2805"/>
    <cellStyle name="Normal_PLF 2004 NLH transfer" xfId="7"/>
    <cellStyle name="Normal_PLF 2004 TILD transfer" xfId="8"/>
    <cellStyle name="Normal_PLF 2004 TILD transfer_Thermal GWh" xfId="2804"/>
    <cellStyle name="Note 10" xfId="2664"/>
    <cellStyle name="Note 10 2" xfId="2665"/>
    <cellStyle name="Note 10 2 2" xfId="2666"/>
    <cellStyle name="Note 10 2 3" xfId="2667"/>
    <cellStyle name="Note 10 3" xfId="2668"/>
    <cellStyle name="Note 10 4" xfId="2669"/>
    <cellStyle name="Note 11" xfId="2670"/>
    <cellStyle name="Note 11 2" xfId="2671"/>
    <cellStyle name="Note 11 2 2" xfId="2672"/>
    <cellStyle name="Note 11 2 3" xfId="2673"/>
    <cellStyle name="Note 11 3" xfId="2674"/>
    <cellStyle name="Note 11 4" xfId="2675"/>
    <cellStyle name="Note 12" xfId="2676"/>
    <cellStyle name="Note 12 2" xfId="2677"/>
    <cellStyle name="Note 12 2 2" xfId="2678"/>
    <cellStyle name="Note 12 2 3" xfId="2679"/>
    <cellStyle name="Note 12 3" xfId="2680"/>
    <cellStyle name="Note 12 4" xfId="2681"/>
    <cellStyle name="Note 13" xfId="2682"/>
    <cellStyle name="Note 13 2" xfId="2683"/>
    <cellStyle name="Note 13 2 2" xfId="2684"/>
    <cellStyle name="Note 13 2 3" xfId="2685"/>
    <cellStyle name="Note 13 3" xfId="2686"/>
    <cellStyle name="Note 13 4" xfId="2687"/>
    <cellStyle name="Note 14" xfId="2688"/>
    <cellStyle name="Note 14 2" xfId="2689"/>
    <cellStyle name="Note 14 2 2" xfId="2690"/>
    <cellStyle name="Note 14 2 3" xfId="2691"/>
    <cellStyle name="Note 14 3" xfId="2692"/>
    <cellStyle name="Note 14 4" xfId="2693"/>
    <cellStyle name="Note 15" xfId="2694"/>
    <cellStyle name="Note 15 2" xfId="2695"/>
    <cellStyle name="Note 15 2 2" xfId="2696"/>
    <cellStyle name="Note 15 2 3" xfId="2697"/>
    <cellStyle name="Note 15 3" xfId="2698"/>
    <cellStyle name="Note 15 4" xfId="2699"/>
    <cellStyle name="Note 16" xfId="2700"/>
    <cellStyle name="Note 16 2" xfId="2701"/>
    <cellStyle name="Note 16 2 2" xfId="2702"/>
    <cellStyle name="Note 16 2 3" xfId="2703"/>
    <cellStyle name="Note 16 3" xfId="2704"/>
    <cellStyle name="Note 16 4" xfId="2705"/>
    <cellStyle name="Note 17" xfId="2706"/>
    <cellStyle name="Note 17 2" xfId="2707"/>
    <cellStyle name="Note 17 3" xfId="2708"/>
    <cellStyle name="Note 18" xfId="2709"/>
    <cellStyle name="Note 2" xfId="335"/>
    <cellStyle name="Note 2 2" xfId="2710"/>
    <cellStyle name="Note 2 2 2" xfId="2711"/>
    <cellStyle name="Note 2 2 2 2" xfId="3087"/>
    <cellStyle name="Note 2 2 3" xfId="2712"/>
    <cellStyle name="Note 2 2 4" xfId="3086"/>
    <cellStyle name="Note 2 3" xfId="2713"/>
    <cellStyle name="Note 2 3 2" xfId="3088"/>
    <cellStyle name="Note 2 4" xfId="2714"/>
    <cellStyle name="Note 2 4 2" xfId="3234"/>
    <cellStyle name="Note 2 5" xfId="2715"/>
    <cellStyle name="Note 2 5 2" xfId="3233"/>
    <cellStyle name="Note 2 6" xfId="3085"/>
    <cellStyle name="Note 3" xfId="336"/>
    <cellStyle name="Note 3 2" xfId="2716"/>
    <cellStyle name="Note 3 2 2" xfId="2717"/>
    <cellStyle name="Note 3 2 3" xfId="2718"/>
    <cellStyle name="Note 3 3" xfId="2719"/>
    <cellStyle name="Note 3 3 2" xfId="3089"/>
    <cellStyle name="Note 3 4" xfId="2720"/>
    <cellStyle name="Note 3 4 2" xfId="3236"/>
    <cellStyle name="Note 3 5" xfId="2721"/>
    <cellStyle name="Note 3 5 2" xfId="3235"/>
    <cellStyle name="Note 4" xfId="2722"/>
    <cellStyle name="Note 4 2" xfId="2723"/>
    <cellStyle name="Note 4 2 2" xfId="2724"/>
    <cellStyle name="Note 4 2 3" xfId="2725"/>
    <cellStyle name="Note 4 3" xfId="2726"/>
    <cellStyle name="Note 4 4" xfId="2727"/>
    <cellStyle name="Note 5" xfId="2728"/>
    <cellStyle name="Note 5 2" xfId="2729"/>
    <cellStyle name="Note 5 2 2" xfId="2730"/>
    <cellStyle name="Note 5 2 3" xfId="2731"/>
    <cellStyle name="Note 5 3" xfId="2732"/>
    <cellStyle name="Note 5 4" xfId="2733"/>
    <cellStyle name="Note 6" xfId="2734"/>
    <cellStyle name="Note 6 2" xfId="2735"/>
    <cellStyle name="Note 6 2 2" xfId="2736"/>
    <cellStyle name="Note 6 2 3" xfId="2737"/>
    <cellStyle name="Note 6 3" xfId="2738"/>
    <cellStyle name="Note 6 4" xfId="2739"/>
    <cellStyle name="Note 7" xfId="2740"/>
    <cellStyle name="Note 7 2" xfId="2741"/>
    <cellStyle name="Note 7 2 2" xfId="2742"/>
    <cellStyle name="Note 7 2 3" xfId="2743"/>
    <cellStyle name="Note 7 3" xfId="2744"/>
    <cellStyle name="Note 7 4" xfId="2745"/>
    <cellStyle name="Note 8" xfId="2746"/>
    <cellStyle name="Note 8 2" xfId="2747"/>
    <cellStyle name="Note 8 2 2" xfId="2748"/>
    <cellStyle name="Note 8 2 3" xfId="2749"/>
    <cellStyle name="Note 8 3" xfId="2750"/>
    <cellStyle name="Note 8 4" xfId="2751"/>
    <cellStyle name="Note 9" xfId="2752"/>
    <cellStyle name="Note 9 2" xfId="2753"/>
    <cellStyle name="Note 9 2 2" xfId="2754"/>
    <cellStyle name="Note 9 2 3" xfId="2755"/>
    <cellStyle name="Note 9 3" xfId="2756"/>
    <cellStyle name="Note 9 4" xfId="2757"/>
    <cellStyle name="OperisBase" xfId="2758"/>
    <cellStyle name="OperisMoney" xfId="2759"/>
    <cellStyle name="OperisMoney 2" xfId="3090"/>
    <cellStyle name="Output 2" xfId="337"/>
    <cellStyle name="Output 2 2" xfId="3093"/>
    <cellStyle name="Output 2 2 2" xfId="3237"/>
    <cellStyle name="Output 2 3" xfId="3092"/>
    <cellStyle name="Output 2_PPA vs COS" xfId="3238"/>
    <cellStyle name="Output 3" xfId="338"/>
    <cellStyle name="Output 3 2" xfId="2761"/>
    <cellStyle name="Output 3 2 2" xfId="3094"/>
    <cellStyle name="Output 3_Infeed" xfId="2760"/>
    <cellStyle name="Output 4" xfId="2762"/>
    <cellStyle name="Output 4 2" xfId="2763"/>
    <cellStyle name="Output 4 3" xfId="2764"/>
    <cellStyle name="Output 5" xfId="2765"/>
    <cellStyle name="Output 5 2" xfId="2766"/>
    <cellStyle name="Output 5 3" xfId="3091"/>
    <cellStyle name="Output 6" xfId="2767"/>
    <cellStyle name="Output 7" xfId="2768"/>
    <cellStyle name="Percent" xfId="6" builtinId="5"/>
    <cellStyle name="Percent 10" xfId="339"/>
    <cellStyle name="Percent 10 2" xfId="340"/>
    <cellStyle name="Percent 11" xfId="341"/>
    <cellStyle name="Percent 11 2" xfId="342"/>
    <cellStyle name="Percent 12" xfId="343"/>
    <cellStyle name="Percent 13" xfId="344"/>
    <cellStyle name="Percent 13 2" xfId="3096"/>
    <cellStyle name="Percent 14" xfId="345"/>
    <cellStyle name="Percent 14 2" xfId="3095"/>
    <cellStyle name="Percent 15" xfId="2806"/>
    <cellStyle name="Percent 2" xfId="346"/>
    <cellStyle name="Percent 2 2" xfId="2769"/>
    <cellStyle name="Percent 2 3" xfId="2770"/>
    <cellStyle name="Percent 2 3 2" xfId="3239"/>
    <cellStyle name="Percent 2 4" xfId="2771"/>
    <cellStyle name="Percent 2 5" xfId="2772"/>
    <cellStyle name="Percent 3" xfId="347"/>
    <cellStyle name="Percent 3 2" xfId="348"/>
    <cellStyle name="Percent 3 2 2" xfId="3240"/>
    <cellStyle name="Percent 3 3" xfId="2773"/>
    <cellStyle name="Percent 3 4" xfId="2774"/>
    <cellStyle name="Percent 4" xfId="349"/>
    <cellStyle name="Percent 4 2" xfId="3098"/>
    <cellStyle name="Percent 4 3" xfId="3099"/>
    <cellStyle name="Percent 4 4" xfId="3241"/>
    <cellStyle name="Percent 4 5" xfId="3097"/>
    <cellStyle name="Percent 5" xfId="350"/>
    <cellStyle name="Percent 5 2" xfId="2775"/>
    <cellStyle name="Percent 5 2 2" xfId="3242"/>
    <cellStyle name="Percent 5 2 3" xfId="3100"/>
    <cellStyle name="Percent 5 3" xfId="3101"/>
    <cellStyle name="Percent 6" xfId="351"/>
    <cellStyle name="Percent 6 2" xfId="2776"/>
    <cellStyle name="Percent 6 2 2" xfId="3102"/>
    <cellStyle name="Percent 7" xfId="352"/>
    <cellStyle name="Percent 7 2" xfId="353"/>
    <cellStyle name="Percent 8" xfId="354"/>
    <cellStyle name="Percent 8 2" xfId="355"/>
    <cellStyle name="Percent 8 2 2" xfId="356"/>
    <cellStyle name="Percent 8 2 3" xfId="2777"/>
    <cellStyle name="Percent 8 2 3 2" xfId="3243"/>
    <cellStyle name="Percent 8 3" xfId="357"/>
    <cellStyle name="Percent 8 4" xfId="358"/>
    <cellStyle name="Percent 9" xfId="359"/>
    <cellStyle name="Percent 9 2" xfId="360"/>
    <cellStyle name="Percent 9 3" xfId="2778"/>
    <cellStyle name="Percent 9 3 2" xfId="3254"/>
    <cellStyle name="pricedatabold" xfId="361"/>
    <cellStyle name="Product Title" xfId="3103"/>
    <cellStyle name="Text" xfId="3104"/>
    <cellStyle name="Title 2" xfId="362"/>
    <cellStyle name="Title 2 2" xfId="2779"/>
    <cellStyle name="Title 2 2 2" xfId="3245"/>
    <cellStyle name="Title 2 3" xfId="3244"/>
    <cellStyle name="Title 2 4" xfId="3105"/>
    <cellStyle name="Title 3" xfId="363"/>
    <cellStyle name="Title 3 2" xfId="2780"/>
    <cellStyle name="Title 3 3" xfId="3246"/>
    <cellStyle name="Title 4" xfId="2781"/>
    <cellStyle name="Title 4 2" xfId="2782"/>
    <cellStyle name="Title 5" xfId="2783"/>
    <cellStyle name="Total 2" xfId="364"/>
    <cellStyle name="Total 2 2" xfId="2784"/>
    <cellStyle name="Total 2 2 2" xfId="3248"/>
    <cellStyle name="Total 2 2 3" xfId="3247"/>
    <cellStyle name="Total 2 3" xfId="2785"/>
    <cellStyle name="Total 2 4" xfId="2786"/>
    <cellStyle name="Total 2 4 2" xfId="3108"/>
    <cellStyle name="Total 2 5" xfId="3107"/>
    <cellStyle name="Total 2_PPA vs COS" xfId="3249"/>
    <cellStyle name="Total 3" xfId="365"/>
    <cellStyle name="Total 3 2" xfId="2788"/>
    <cellStyle name="Total 3 2 2" xfId="3109"/>
    <cellStyle name="Total 3_Infeed" xfId="2787"/>
    <cellStyle name="Total 4" xfId="2789"/>
    <cellStyle name="Total 4 2" xfId="2790"/>
    <cellStyle name="Total 4 3" xfId="3110"/>
    <cellStyle name="Total 5" xfId="2791"/>
    <cellStyle name="Total 5 2" xfId="2792"/>
    <cellStyle name="Total 5 3" xfId="3106"/>
    <cellStyle name="Total 6" xfId="2793"/>
    <cellStyle name="Total 7" xfId="2794"/>
    <cellStyle name="Warning Text 2" xfId="366"/>
    <cellStyle name="Warning Text 2 2" xfId="3113"/>
    <cellStyle name="Warning Text 2 2 2" xfId="3250"/>
    <cellStyle name="Warning Text 2 3" xfId="3112"/>
    <cellStyle name="Warning Text 2_PPA vs COS" xfId="3251"/>
    <cellStyle name="Warning Text 3" xfId="367"/>
    <cellStyle name="Warning Text 3 2" xfId="2796"/>
    <cellStyle name="Warning Text 3 2 2" xfId="3115"/>
    <cellStyle name="Warning Text 3_Infeed" xfId="2795"/>
    <cellStyle name="Warning Text 4" xfId="2797"/>
    <cellStyle name="Warning Text 4 2" xfId="2798"/>
    <cellStyle name="Warning Text 4 3" xfId="2799"/>
    <cellStyle name="Warning Text 5" xfId="2800"/>
    <cellStyle name="Warning Text 5 2" xfId="2801"/>
    <cellStyle name="Warning Text 5 3" xfId="3111"/>
    <cellStyle name="Warning Text 6" xfId="2802"/>
    <cellStyle name="Warning Text 7" xfId="2803"/>
  </cellStyles>
  <dxfs count="23"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5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5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5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b/>
        <i val="0"/>
        <condense val="0"/>
        <extend val="0"/>
        <color indexed="57"/>
      </font>
      <fill>
        <patternFill>
          <bgColor indexed="42"/>
        </patternFill>
      </fill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</dxfs>
  <tableStyles count="0" defaultTableStyle="TableStyleMedium2" defaultPivotStyle="PivotStyleLight16"/>
  <colors>
    <mruColors>
      <color rgb="FF33CA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00FF"/>
    <outlinePr summaryBelow="0" summaryRight="0"/>
  </sheetPr>
  <dimension ref="A1:BR968"/>
  <sheetViews>
    <sheetView zoomScale="90" zoomScaleNormal="90" workbookViewId="0">
      <pane xSplit="2" ySplit="11" topLeftCell="AS709" activePane="bottomRight" state="frozen"/>
      <selection pane="topRight" activeCell="C1" sqref="C1"/>
      <selection pane="bottomLeft" activeCell="A12" sqref="A12"/>
      <selection pane="bottomRight" activeCell="AW938" sqref="AW938"/>
    </sheetView>
  </sheetViews>
  <sheetFormatPr defaultRowHeight="12.75" outlineLevelRow="2"/>
  <cols>
    <col min="1" max="1" width="4.28515625" style="10" customWidth="1"/>
    <col min="2" max="2" width="29.140625" bestFit="1" customWidth="1"/>
    <col min="3" max="3" width="8" bestFit="1" customWidth="1"/>
    <col min="4" max="4" width="7" bestFit="1" customWidth="1"/>
    <col min="5" max="5" width="8" bestFit="1" customWidth="1"/>
    <col min="6" max="6" width="8.28515625" style="10" bestFit="1" customWidth="1"/>
    <col min="7" max="7" width="7" style="10" bestFit="1" customWidth="1"/>
    <col min="8" max="8" width="6.28515625" style="10" bestFit="1" customWidth="1"/>
    <col min="9" max="9" width="8" style="10" bestFit="1" customWidth="1"/>
    <col min="10" max="10" width="12.28515625" style="10" customWidth="1"/>
    <col min="11" max="11" width="3.5703125" style="10" customWidth="1"/>
    <col min="12" max="12" width="10.28515625" customWidth="1"/>
    <col min="13" max="14" width="10.42578125" bestFit="1" customWidth="1"/>
    <col min="15" max="15" width="10.7109375" customWidth="1"/>
    <col min="16" max="16" width="10.42578125" bestFit="1" customWidth="1"/>
    <col min="17" max="17" width="11.42578125" bestFit="1" customWidth="1"/>
    <col min="18" max="70" width="10.42578125" bestFit="1" customWidth="1"/>
  </cols>
  <sheetData>
    <row r="1" spans="1:68" s="10" customFormat="1">
      <c r="A1" s="10" t="s">
        <v>245</v>
      </c>
      <c r="G1" s="54"/>
      <c r="I1" s="2"/>
      <c r="J1" s="55"/>
      <c r="L1" s="2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147"/>
      <c r="BP1" s="92"/>
    </row>
    <row r="2" spans="1:68" s="10" customFormat="1">
      <c r="A2" s="3" t="s">
        <v>342</v>
      </c>
      <c r="G2" s="54"/>
      <c r="I2" s="2"/>
      <c r="J2" s="55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72"/>
      <c r="BP2" s="92"/>
    </row>
    <row r="3" spans="1:68" s="10" customFormat="1">
      <c r="B3" s="241" t="str">
        <f ca="1">IF(Edits!B44="Balanced","",Edits!B44)</f>
        <v/>
      </c>
      <c r="J3" s="55"/>
      <c r="L3"/>
      <c r="M3"/>
      <c r="N3"/>
      <c r="O3" s="42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</row>
    <row r="4" spans="1:68" s="10" customFormat="1">
      <c r="B4" s="10" t="s">
        <v>18</v>
      </c>
      <c r="C4" s="19">
        <v>7.0000000000000007E-2</v>
      </c>
    </row>
    <row r="5" spans="1:68">
      <c r="B5" t="s">
        <v>15</v>
      </c>
      <c r="C5" s="19">
        <v>7.0000000000000007E-2</v>
      </c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8" s="10" customFormat="1">
      <c r="B6" s="10" t="s">
        <v>16</v>
      </c>
      <c r="C6" s="20">
        <v>2.9999999999999997E-4</v>
      </c>
    </row>
    <row r="7" spans="1:68" s="10" customFormat="1">
      <c r="B7" s="3" t="s">
        <v>246</v>
      </c>
      <c r="C7" s="19">
        <v>2.5000000000000001E-2</v>
      </c>
    </row>
    <row r="8" spans="1:68" s="10" customFormat="1">
      <c r="B8" s="10" t="s">
        <v>291</v>
      </c>
      <c r="C8" s="211">
        <v>0</v>
      </c>
    </row>
    <row r="9" spans="1:68">
      <c r="J9" s="11">
        <f>+L10</f>
        <v>2012</v>
      </c>
    </row>
    <row r="10" spans="1:68">
      <c r="C10" s="19"/>
      <c r="H10" s="11"/>
      <c r="I10" s="39"/>
      <c r="J10" s="12" t="s">
        <v>43</v>
      </c>
      <c r="L10" s="36">
        <v>2012</v>
      </c>
      <c r="M10" s="10">
        <f t="shared" ref="M10:Q10" si="0">+L10+1</f>
        <v>2013</v>
      </c>
      <c r="N10" s="10">
        <f t="shared" si="0"/>
        <v>2014</v>
      </c>
      <c r="O10" s="10">
        <f t="shared" si="0"/>
        <v>2015</v>
      </c>
      <c r="P10" s="10">
        <f t="shared" si="0"/>
        <v>2016</v>
      </c>
      <c r="Q10" s="10">
        <f t="shared" si="0"/>
        <v>2017</v>
      </c>
      <c r="R10" s="10">
        <f t="shared" ref="R10:BO10" si="1">+Q10+1</f>
        <v>2018</v>
      </c>
      <c r="S10" s="10">
        <f t="shared" si="1"/>
        <v>2019</v>
      </c>
      <c r="T10" s="10">
        <f t="shared" si="1"/>
        <v>2020</v>
      </c>
      <c r="U10" s="10">
        <f t="shared" si="1"/>
        <v>2021</v>
      </c>
      <c r="V10" s="10">
        <f t="shared" si="1"/>
        <v>2022</v>
      </c>
      <c r="W10" s="10">
        <f t="shared" si="1"/>
        <v>2023</v>
      </c>
      <c r="X10" s="10">
        <f t="shared" si="1"/>
        <v>2024</v>
      </c>
      <c r="Y10" s="10">
        <f t="shared" si="1"/>
        <v>2025</v>
      </c>
      <c r="Z10" s="10">
        <f t="shared" si="1"/>
        <v>2026</v>
      </c>
      <c r="AA10" s="10">
        <f t="shared" si="1"/>
        <v>2027</v>
      </c>
      <c r="AB10" s="10">
        <f t="shared" si="1"/>
        <v>2028</v>
      </c>
      <c r="AC10" s="10">
        <f t="shared" si="1"/>
        <v>2029</v>
      </c>
      <c r="AD10" s="10">
        <f t="shared" si="1"/>
        <v>2030</v>
      </c>
      <c r="AE10" s="10">
        <f t="shared" si="1"/>
        <v>2031</v>
      </c>
      <c r="AF10" s="10">
        <f t="shared" si="1"/>
        <v>2032</v>
      </c>
      <c r="AG10" s="10">
        <f t="shared" si="1"/>
        <v>2033</v>
      </c>
      <c r="AH10" s="10">
        <f t="shared" si="1"/>
        <v>2034</v>
      </c>
      <c r="AI10" s="10">
        <f t="shared" si="1"/>
        <v>2035</v>
      </c>
      <c r="AJ10" s="10">
        <f t="shared" si="1"/>
        <v>2036</v>
      </c>
      <c r="AK10" s="10">
        <f t="shared" si="1"/>
        <v>2037</v>
      </c>
      <c r="AL10" s="10">
        <f t="shared" si="1"/>
        <v>2038</v>
      </c>
      <c r="AM10" s="10">
        <f t="shared" si="1"/>
        <v>2039</v>
      </c>
      <c r="AN10" s="10">
        <f t="shared" si="1"/>
        <v>2040</v>
      </c>
      <c r="AO10" s="10">
        <f t="shared" si="1"/>
        <v>2041</v>
      </c>
      <c r="AP10" s="10">
        <f t="shared" si="1"/>
        <v>2042</v>
      </c>
      <c r="AQ10" s="10">
        <f t="shared" si="1"/>
        <v>2043</v>
      </c>
      <c r="AR10" s="10">
        <f t="shared" si="1"/>
        <v>2044</v>
      </c>
      <c r="AS10" s="10">
        <f t="shared" si="1"/>
        <v>2045</v>
      </c>
      <c r="AT10" s="10">
        <f t="shared" si="1"/>
        <v>2046</v>
      </c>
      <c r="AU10" s="10">
        <f t="shared" si="1"/>
        <v>2047</v>
      </c>
      <c r="AV10" s="10">
        <f t="shared" si="1"/>
        <v>2048</v>
      </c>
      <c r="AW10" s="10">
        <f t="shared" si="1"/>
        <v>2049</v>
      </c>
      <c r="AX10" s="10">
        <f t="shared" si="1"/>
        <v>2050</v>
      </c>
      <c r="AY10" s="10">
        <f t="shared" si="1"/>
        <v>2051</v>
      </c>
      <c r="AZ10" s="10">
        <f t="shared" si="1"/>
        <v>2052</v>
      </c>
      <c r="BA10" s="10">
        <f t="shared" si="1"/>
        <v>2053</v>
      </c>
      <c r="BB10" s="10">
        <f t="shared" si="1"/>
        <v>2054</v>
      </c>
      <c r="BC10" s="10">
        <f t="shared" si="1"/>
        <v>2055</v>
      </c>
      <c r="BD10" s="10">
        <f t="shared" si="1"/>
        <v>2056</v>
      </c>
      <c r="BE10" s="10">
        <f t="shared" si="1"/>
        <v>2057</v>
      </c>
      <c r="BF10" s="10">
        <f t="shared" si="1"/>
        <v>2058</v>
      </c>
      <c r="BG10" s="10">
        <f t="shared" si="1"/>
        <v>2059</v>
      </c>
      <c r="BH10" s="10">
        <f t="shared" si="1"/>
        <v>2060</v>
      </c>
      <c r="BI10" s="10">
        <f t="shared" si="1"/>
        <v>2061</v>
      </c>
      <c r="BJ10" s="10">
        <f t="shared" si="1"/>
        <v>2062</v>
      </c>
      <c r="BK10" s="10">
        <f t="shared" si="1"/>
        <v>2063</v>
      </c>
      <c r="BL10" s="10">
        <f t="shared" si="1"/>
        <v>2064</v>
      </c>
      <c r="BM10" s="10">
        <f t="shared" si="1"/>
        <v>2065</v>
      </c>
      <c r="BN10" s="10">
        <f t="shared" si="1"/>
        <v>2066</v>
      </c>
      <c r="BO10" s="10">
        <f t="shared" si="1"/>
        <v>2067</v>
      </c>
    </row>
    <row r="11" spans="1:68" s="10" customFormat="1">
      <c r="C11" s="19"/>
      <c r="H11" s="11"/>
      <c r="I11" s="39"/>
      <c r="J11" s="12"/>
      <c r="L11" s="36"/>
    </row>
    <row r="12" spans="1:68" s="10" customFormat="1">
      <c r="B12" s="22" t="s">
        <v>21</v>
      </c>
      <c r="C12" s="19"/>
      <c r="J12" s="2">
        <f>NPV($C$4,M12:BO12)+L12</f>
        <v>319400.09491504112</v>
      </c>
      <c r="L12" s="2">
        <f>SUM(L13,L16:L17)</f>
        <v>0</v>
      </c>
      <c r="M12" s="2">
        <f>SUM(M13,M16:M17)</f>
        <v>0</v>
      </c>
      <c r="N12" s="2">
        <f>SUM(N13,N16:N17)</f>
        <v>0</v>
      </c>
      <c r="O12" s="2">
        <f t="shared" ref="O12:BO12" si="2">SUM(O13,O16:O17)</f>
        <v>750.89293838174467</v>
      </c>
      <c r="P12" s="2">
        <f t="shared" si="2"/>
        <v>8886.6833306591579</v>
      </c>
      <c r="Q12" s="2">
        <f t="shared" si="2"/>
        <v>8657.7013061881862</v>
      </c>
      <c r="R12" s="2">
        <f t="shared" si="2"/>
        <v>8428.7192817172145</v>
      </c>
      <c r="S12" s="2">
        <f t="shared" si="2"/>
        <v>8199.7372572462427</v>
      </c>
      <c r="T12" s="2">
        <f t="shared" si="2"/>
        <v>7970.7552327752701</v>
      </c>
      <c r="U12" s="2">
        <f t="shared" si="2"/>
        <v>7741.7732083042984</v>
      </c>
      <c r="V12" s="2">
        <f t="shared" si="2"/>
        <v>7973.6864383206312</v>
      </c>
      <c r="W12" s="2">
        <f t="shared" si="2"/>
        <v>12774.340518134833</v>
      </c>
      <c r="X12" s="2">
        <f t="shared" si="2"/>
        <v>12471.121518140428</v>
      </c>
      <c r="Y12" s="2">
        <f t="shared" si="2"/>
        <v>12167.90251814602</v>
      </c>
      <c r="Z12" s="2">
        <f t="shared" si="2"/>
        <v>11864.683518151614</v>
      </c>
      <c r="AA12" s="2">
        <f t="shared" si="2"/>
        <v>11927.206458018914</v>
      </c>
      <c r="AB12" s="2">
        <f t="shared" si="2"/>
        <v>15615.238935816411</v>
      </c>
      <c r="AC12" s="2">
        <f t="shared" si="2"/>
        <v>15253.10942378471</v>
      </c>
      <c r="AD12" s="2">
        <f t="shared" si="2"/>
        <v>14890.979911753007</v>
      </c>
      <c r="AE12" s="2">
        <f t="shared" si="2"/>
        <v>14528.850399721305</v>
      </c>
      <c r="AF12" s="2">
        <f t="shared" si="2"/>
        <v>15519.732257980106</v>
      </c>
      <c r="AG12" s="2">
        <f t="shared" si="2"/>
        <v>29832.897119924197</v>
      </c>
      <c r="AH12" s="2">
        <f t="shared" si="2"/>
        <v>29087.0801631791</v>
      </c>
      <c r="AI12" s="2">
        <f t="shared" si="2"/>
        <v>28341.263206434003</v>
      </c>
      <c r="AJ12" s="2">
        <f t="shared" si="2"/>
        <v>28869.615086080812</v>
      </c>
      <c r="AK12" s="2">
        <f t="shared" si="2"/>
        <v>42156.823438342588</v>
      </c>
      <c r="AL12" s="2">
        <f t="shared" si="2"/>
        <v>43506.570938924888</v>
      </c>
      <c r="AM12" s="2">
        <f t="shared" si="2"/>
        <v>43709.685021743069</v>
      </c>
      <c r="AN12" s="2">
        <f t="shared" si="2"/>
        <v>58571.401841362007</v>
      </c>
      <c r="AO12" s="2">
        <f t="shared" si="2"/>
        <v>69352.617204644863</v>
      </c>
      <c r="AP12" s="2">
        <f t="shared" si="2"/>
        <v>67819.593432302951</v>
      </c>
      <c r="AQ12" s="2">
        <f t="shared" si="2"/>
        <v>70361.830639485925</v>
      </c>
      <c r="AR12" s="2">
        <f t="shared" si="2"/>
        <v>84995.872846391809</v>
      </c>
      <c r="AS12" s="2">
        <f t="shared" si="2"/>
        <v>82700.07943997407</v>
      </c>
      <c r="AT12" s="2">
        <f t="shared" si="2"/>
        <v>80404.286033556346</v>
      </c>
      <c r="AU12" s="2">
        <f t="shared" si="2"/>
        <v>78400.452917340721</v>
      </c>
      <c r="AV12" s="2">
        <f t="shared" si="2"/>
        <v>79290.750064733322</v>
      </c>
      <c r="AW12" s="2">
        <f t="shared" si="2"/>
        <v>78715.557222064759</v>
      </c>
      <c r="AX12" s="2">
        <f t="shared" si="2"/>
        <v>95524.658818774886</v>
      </c>
      <c r="AY12" s="2">
        <f t="shared" si="2"/>
        <v>92642.807694883886</v>
      </c>
      <c r="AZ12" s="2">
        <f t="shared" si="2"/>
        <v>90091.605236485586</v>
      </c>
      <c r="BA12" s="2">
        <f t="shared" si="2"/>
        <v>90818.0413527091</v>
      </c>
      <c r="BB12" s="2">
        <f t="shared" si="2"/>
        <v>89887.722493901543</v>
      </c>
      <c r="BC12" s="2">
        <f t="shared" si="2"/>
        <v>108674.15648515265</v>
      </c>
      <c r="BD12" s="2">
        <f t="shared" si="2"/>
        <v>105127.69399169843</v>
      </c>
      <c r="BE12" s="2">
        <f t="shared" si="2"/>
        <v>103711.05497317367</v>
      </c>
      <c r="BF12" s="2">
        <f t="shared" si="2"/>
        <v>123232.12270337362</v>
      </c>
      <c r="BG12" s="2">
        <f t="shared" si="2"/>
        <v>119317.34412120593</v>
      </c>
      <c r="BH12" s="2">
        <f t="shared" si="2"/>
        <v>123392.44127168422</v>
      </c>
      <c r="BI12" s="2">
        <f t="shared" si="2"/>
        <v>205746.04225914655</v>
      </c>
      <c r="BJ12" s="2">
        <f t="shared" si="2"/>
        <v>195178.69989619582</v>
      </c>
      <c r="BK12" s="2">
        <f t="shared" si="2"/>
        <v>194119.64915788898</v>
      </c>
      <c r="BL12" s="2">
        <f t="shared" si="2"/>
        <v>187879.21673403465</v>
      </c>
      <c r="BM12" s="2">
        <f t="shared" si="2"/>
        <v>178969.39388412991</v>
      </c>
      <c r="BN12" s="2">
        <f t="shared" si="2"/>
        <v>196850.17560828174</v>
      </c>
      <c r="BO12" s="2">
        <f t="shared" si="2"/>
        <v>191617.47103002926</v>
      </c>
    </row>
    <row r="13" spans="1:68" s="10" customFormat="1" ht="12.75" customHeight="1" outlineLevel="1">
      <c r="B13" s="6" t="s">
        <v>12</v>
      </c>
      <c r="C13" s="19"/>
      <c r="F13" s="37"/>
      <c r="J13" s="2">
        <f>NPV($C$4,M13:BO13)+L13</f>
        <v>128601.06430377696</v>
      </c>
      <c r="L13" s="37">
        <f>SUM(L38,L68,L98,L128,L158,L188,L218,L248,L278,L308,L338,L368,L398,L428,L458,L488,L518,L548,L578,L608,L638)</f>
        <v>0</v>
      </c>
      <c r="M13" s="37">
        <f t="shared" ref="M13:BO15" si="3">SUM(M38,M68,M98,M128,M158,M188,M218,M248,M278,M308,M338,M368,M398,M428,M458,M488,M518,M548,M578,M608,M638)</f>
        <v>0</v>
      </c>
      <c r="N13" s="37">
        <f t="shared" si="3"/>
        <v>0</v>
      </c>
      <c r="O13" s="37">
        <f t="shared" si="3"/>
        <v>272.59764817972876</v>
      </c>
      <c r="P13" s="37">
        <f t="shared" si="3"/>
        <v>3271.1717781567449</v>
      </c>
      <c r="Q13" s="37">
        <f t="shared" si="3"/>
        <v>3271.1717781567449</v>
      </c>
      <c r="R13" s="37">
        <f t="shared" si="3"/>
        <v>3271.1717781567449</v>
      </c>
      <c r="S13" s="37">
        <f t="shared" si="3"/>
        <v>3271.1717781567449</v>
      </c>
      <c r="T13" s="37">
        <f t="shared" si="3"/>
        <v>3271.1717781567449</v>
      </c>
      <c r="U13" s="37">
        <f t="shared" si="3"/>
        <v>3271.1717781567449</v>
      </c>
      <c r="V13" s="37">
        <f t="shared" si="3"/>
        <v>3359.5491299703572</v>
      </c>
      <c r="W13" s="37">
        <f t="shared" si="3"/>
        <v>4331.6999999200925</v>
      </c>
      <c r="X13" s="37">
        <f t="shared" si="3"/>
        <v>4331.6999999200925</v>
      </c>
      <c r="Y13" s="37">
        <f t="shared" si="3"/>
        <v>4331.6999999200925</v>
      </c>
      <c r="Z13" s="37">
        <f t="shared" si="3"/>
        <v>4331.6999999200925</v>
      </c>
      <c r="AA13" s="37">
        <f t="shared" si="3"/>
        <v>4401.8315618692541</v>
      </c>
      <c r="AB13" s="37">
        <f t="shared" si="3"/>
        <v>5173.2787433100311</v>
      </c>
      <c r="AC13" s="37">
        <f t="shared" si="3"/>
        <v>5173.2787433100311</v>
      </c>
      <c r="AD13" s="37">
        <f t="shared" si="3"/>
        <v>5173.2787433100311</v>
      </c>
      <c r="AE13" s="37">
        <f t="shared" si="3"/>
        <v>5173.2787433100311</v>
      </c>
      <c r="AF13" s="37">
        <f t="shared" si="3"/>
        <v>5630.0495108259765</v>
      </c>
      <c r="AG13" s="37">
        <f t="shared" si="3"/>
        <v>10654.527953501371</v>
      </c>
      <c r="AH13" s="37">
        <f t="shared" si="3"/>
        <v>10654.527953501371</v>
      </c>
      <c r="AI13" s="37">
        <f t="shared" si="3"/>
        <v>10654.527953501371</v>
      </c>
      <c r="AJ13" s="37">
        <f t="shared" si="3"/>
        <v>11117.091137186226</v>
      </c>
      <c r="AK13" s="37">
        <f t="shared" si="3"/>
        <v>16248.935384917502</v>
      </c>
      <c r="AL13" s="37">
        <f t="shared" si="3"/>
        <v>16729.076884094127</v>
      </c>
      <c r="AM13" s="37">
        <f t="shared" si="3"/>
        <v>17227.936166395059</v>
      </c>
      <c r="AN13" s="37">
        <f t="shared" si="3"/>
        <v>22954.370817525192</v>
      </c>
      <c r="AO13" s="37">
        <f t="shared" si="3"/>
        <v>25583.178821543777</v>
      </c>
      <c r="AP13" s="37">
        <f t="shared" si="3"/>
        <v>25632.612115067277</v>
      </c>
      <c r="AQ13" s="37">
        <f t="shared" si="3"/>
        <v>26728.100870432809</v>
      </c>
      <c r="AR13" s="37">
        <f t="shared" si="3"/>
        <v>32797.048663110436</v>
      </c>
      <c r="AS13" s="37">
        <f t="shared" si="3"/>
        <v>32797.048663110436</v>
      </c>
      <c r="AT13" s="37">
        <f t="shared" si="3"/>
        <v>32797.048663110436</v>
      </c>
      <c r="AU13" s="37">
        <f t="shared" si="3"/>
        <v>32853.03248379763</v>
      </c>
      <c r="AV13" s="37">
        <f t="shared" si="3"/>
        <v>33468.854511356731</v>
      </c>
      <c r="AW13" s="37">
        <f t="shared" si="3"/>
        <v>34110.558449566284</v>
      </c>
      <c r="AX13" s="37">
        <f t="shared" si="3"/>
        <v>41169.301769871388</v>
      </c>
      <c r="AY13" s="37">
        <f t="shared" si="3"/>
        <v>41169.301769871388</v>
      </c>
      <c r="AZ13" s="37">
        <f t="shared" si="3"/>
        <v>41232.7041441689</v>
      </c>
      <c r="BA13" s="37">
        <f t="shared" si="3"/>
        <v>41930.130261441533</v>
      </c>
      <c r="BB13" s="37">
        <f t="shared" si="3"/>
        <v>42657.931898528812</v>
      </c>
      <c r="BC13" s="37">
        <f t="shared" si="3"/>
        <v>50663.749906488905</v>
      </c>
      <c r="BD13" s="37">
        <f t="shared" si="3"/>
        <v>50663.749906488905</v>
      </c>
      <c r="BE13" s="37">
        <f t="shared" si="3"/>
        <v>51102.221440671645</v>
      </c>
      <c r="BF13" s="37">
        <f t="shared" si="3"/>
        <v>55925.408316681387</v>
      </c>
      <c r="BG13" s="37">
        <f t="shared" si="3"/>
        <v>55925.408316681387</v>
      </c>
      <c r="BH13" s="37">
        <f t="shared" si="3"/>
        <v>58497.73973062048</v>
      </c>
      <c r="BI13" s="37">
        <f t="shared" si="3"/>
        <v>86330.822100265592</v>
      </c>
      <c r="BJ13" s="37">
        <f t="shared" si="3"/>
        <v>81323.945980012504</v>
      </c>
      <c r="BK13" s="37">
        <f t="shared" si="3"/>
        <v>82218.453883095281</v>
      </c>
      <c r="BL13" s="37">
        <f t="shared" si="3"/>
        <v>81719.594600794328</v>
      </c>
      <c r="BM13" s="37">
        <f t="shared" si="3"/>
        <v>76680.637696999751</v>
      </c>
      <c r="BN13" s="37">
        <f t="shared" si="3"/>
        <v>81614.084913671526</v>
      </c>
      <c r="BO13" s="37">
        <f t="shared" si="3"/>
        <v>81706.179581197677</v>
      </c>
    </row>
    <row r="14" spans="1:68" s="10" customFormat="1" ht="12.75" customHeight="1" outlineLevel="1">
      <c r="B14" s="3" t="s">
        <v>13</v>
      </c>
      <c r="C14" s="19"/>
      <c r="F14" s="37"/>
      <c r="J14" s="2"/>
      <c r="L14" s="37">
        <f>SUM(L39,L69,L99,L129,L159,L189,L219,L249,L279,L309,L339,L369,L399,L429,L459,L489,L519,L549,L579,L609,L639)</f>
        <v>0</v>
      </c>
      <c r="M14" s="37">
        <f t="shared" si="3"/>
        <v>0</v>
      </c>
      <c r="N14" s="37">
        <f t="shared" si="3"/>
        <v>0</v>
      </c>
      <c r="O14" s="37">
        <f t="shared" si="3"/>
        <v>81506.696805738902</v>
      </c>
      <c r="P14" s="37">
        <f t="shared" si="3"/>
        <v>78235.52502758216</v>
      </c>
      <c r="Q14" s="37">
        <f t="shared" si="3"/>
        <v>74964.353249425418</v>
      </c>
      <c r="R14" s="37">
        <f t="shared" si="3"/>
        <v>71693.181471268676</v>
      </c>
      <c r="S14" s="37">
        <f t="shared" si="3"/>
        <v>68422.009693111933</v>
      </c>
      <c r="T14" s="37">
        <f t="shared" si="3"/>
        <v>65150.837914955191</v>
      </c>
      <c r="U14" s="37">
        <f t="shared" si="3"/>
        <v>61879.666136798449</v>
      </c>
      <c r="V14" s="37">
        <f t="shared" si="3"/>
        <v>122151.81031262896</v>
      </c>
      <c r="W14" s="37">
        <f t="shared" si="3"/>
        <v>117820.11031270887</v>
      </c>
      <c r="X14" s="37">
        <f t="shared" si="3"/>
        <v>113488.41031278878</v>
      </c>
      <c r="Y14" s="37">
        <f t="shared" si="3"/>
        <v>109156.71031286869</v>
      </c>
      <c r="Z14" s="37">
        <f t="shared" si="3"/>
        <v>104825.01031294859</v>
      </c>
      <c r="AA14" s="37">
        <f t="shared" si="3"/>
        <v>150917.90335447565</v>
      </c>
      <c r="AB14" s="37">
        <f t="shared" si="3"/>
        <v>145744.62461116564</v>
      </c>
      <c r="AC14" s="37">
        <f t="shared" si="3"/>
        <v>140571.34586785559</v>
      </c>
      <c r="AD14" s="37">
        <f t="shared" si="3"/>
        <v>135398.06712454557</v>
      </c>
      <c r="AE14" s="37">
        <f t="shared" si="3"/>
        <v>130224.78838123553</v>
      </c>
      <c r="AF14" s="37">
        <f t="shared" si="3"/>
        <v>277807.74328232661</v>
      </c>
      <c r="AG14" s="37">
        <f t="shared" si="3"/>
        <v>267153.21532882523</v>
      </c>
      <c r="AH14" s="37">
        <f t="shared" si="3"/>
        <v>256498.68737532382</v>
      </c>
      <c r="AI14" s="37">
        <f t="shared" si="3"/>
        <v>245844.15942182249</v>
      </c>
      <c r="AJ14" s="37">
        <f t="shared" si="3"/>
        <v>373496.02339009265</v>
      </c>
      <c r="AK14" s="37">
        <f t="shared" si="3"/>
        <v>388674.53158764518</v>
      </c>
      <c r="AL14" s="37">
        <f t="shared" si="3"/>
        <v>371945.45470355108</v>
      </c>
      <c r="AM14" s="37">
        <f t="shared" si="3"/>
        <v>504375.30322743487</v>
      </c>
      <c r="AN14" s="37">
        <f t="shared" si="3"/>
        <v>634894.99060979066</v>
      </c>
      <c r="AO14" s="37">
        <f t="shared" si="3"/>
        <v>609311.81178824685</v>
      </c>
      <c r="AP14" s="37">
        <f t="shared" si="3"/>
        <v>619271.17101009819</v>
      </c>
      <c r="AQ14" s="37">
        <f t="shared" si="3"/>
        <v>758059.8281217824</v>
      </c>
      <c r="AR14" s="37">
        <f t="shared" si="3"/>
        <v>725262.77945867204</v>
      </c>
      <c r="AS14" s="37">
        <f t="shared" si="3"/>
        <v>692465.73079556157</v>
      </c>
      <c r="AT14" s="37">
        <f t="shared" si="3"/>
        <v>659668.6821324511</v>
      </c>
      <c r="AU14" s="37">
        <f t="shared" si="3"/>
        <v>667124.00054343115</v>
      </c>
      <c r="AV14" s="37">
        <f t="shared" si="3"/>
        <v>633655.14603207458</v>
      </c>
      <c r="AW14" s="37">
        <f t="shared" si="3"/>
        <v>792055.76904537459</v>
      </c>
      <c r="AX14" s="37">
        <f t="shared" si="3"/>
        <v>750886.46727550309</v>
      </c>
      <c r="AY14" s="37">
        <f t="shared" si="3"/>
        <v>709717.16550563183</v>
      </c>
      <c r="AZ14" s="37">
        <f t="shared" si="3"/>
        <v>714134.17085567128</v>
      </c>
      <c r="BA14" s="37">
        <f t="shared" si="3"/>
        <v>672204.04059422994</v>
      </c>
      <c r="BB14" s="37">
        <f t="shared" si="3"/>
        <v>847886.59982188535</v>
      </c>
      <c r="BC14" s="37">
        <f t="shared" si="3"/>
        <v>797222.84991539654</v>
      </c>
      <c r="BD14" s="37">
        <f t="shared" si="3"/>
        <v>746559.10000890761</v>
      </c>
      <c r="BE14" s="37">
        <f t="shared" si="3"/>
        <v>982628.83000754518</v>
      </c>
      <c r="BF14" s="37">
        <f t="shared" si="3"/>
        <v>926703.42169086391</v>
      </c>
      <c r="BG14" s="37">
        <f t="shared" si="3"/>
        <v>870778.01337418251</v>
      </c>
      <c r="BH14" s="37">
        <f t="shared" si="3"/>
        <v>1738319.5826616364</v>
      </c>
      <c r="BI14" s="37">
        <f t="shared" si="3"/>
        <v>1651988.7605613708</v>
      </c>
      <c r="BJ14" s="37">
        <f t="shared" si="3"/>
        <v>1629214.4227831401</v>
      </c>
      <c r="BK14" s="37">
        <f t="shared" si="3"/>
        <v>1546995.9689000447</v>
      </c>
      <c r="BL14" s="37">
        <f t="shared" si="3"/>
        <v>1465276.3742992505</v>
      </c>
      <c r="BM14" s="37">
        <f t="shared" si="3"/>
        <v>1676618.3552568164</v>
      </c>
      <c r="BN14" s="37">
        <f t="shared" si="3"/>
        <v>1595004.2703431449</v>
      </c>
      <c r="BO14" s="37">
        <f t="shared" si="3"/>
        <v>1579606.2513807768</v>
      </c>
    </row>
    <row r="15" spans="1:68" s="10" customFormat="1" ht="12.75" customHeight="1" outlineLevel="1">
      <c r="B15" s="6" t="s">
        <v>14</v>
      </c>
      <c r="C15" s="19"/>
      <c r="F15" s="37"/>
      <c r="J15" s="2"/>
      <c r="L15" s="37">
        <f>SUM(L40,L70,L100,L130,L160,L190,L220,L250,L280,L310,L340,L370,L400,L430,L460,L490,L520,L550,L580,L610,L640)</f>
        <v>0</v>
      </c>
      <c r="M15" s="37">
        <f t="shared" si="3"/>
        <v>0</v>
      </c>
      <c r="N15" s="37">
        <f t="shared" si="3"/>
        <v>0</v>
      </c>
      <c r="O15" s="37">
        <f t="shared" si="3"/>
        <v>6803.5829691523977</v>
      </c>
      <c r="P15" s="37">
        <f t="shared" si="3"/>
        <v>79871.110916660531</v>
      </c>
      <c r="Q15" s="37">
        <f t="shared" si="3"/>
        <v>76599.939138503789</v>
      </c>
      <c r="R15" s="37">
        <f t="shared" si="3"/>
        <v>73328.767360347047</v>
      </c>
      <c r="S15" s="37">
        <f t="shared" si="3"/>
        <v>70057.595582190304</v>
      </c>
      <c r="T15" s="37">
        <f t="shared" si="3"/>
        <v>66786.423804033562</v>
      </c>
      <c r="U15" s="37">
        <f t="shared" si="3"/>
        <v>63515.25202587682</v>
      </c>
      <c r="V15" s="37">
        <f t="shared" si="3"/>
        <v>65543.03896687791</v>
      </c>
      <c r="W15" s="37">
        <f t="shared" si="3"/>
        <v>119985.96031266892</v>
      </c>
      <c r="X15" s="37">
        <f t="shared" si="3"/>
        <v>115654.26031274883</v>
      </c>
      <c r="Y15" s="37">
        <f t="shared" si="3"/>
        <v>111322.56031282873</v>
      </c>
      <c r="Z15" s="37">
        <f t="shared" si="3"/>
        <v>106990.86031290864</v>
      </c>
      <c r="AA15" s="37">
        <f t="shared" si="3"/>
        <v>106864.13188152369</v>
      </c>
      <c r="AB15" s="37">
        <f t="shared" si="3"/>
        <v>148331.26398282064</v>
      </c>
      <c r="AC15" s="37">
        <f t="shared" si="3"/>
        <v>143157.9852395106</v>
      </c>
      <c r="AD15" s="37">
        <f t="shared" si="3"/>
        <v>137984.70649620058</v>
      </c>
      <c r="AE15" s="37">
        <f t="shared" si="3"/>
        <v>132811.42775289054</v>
      </c>
      <c r="AF15" s="37">
        <f t="shared" si="3"/>
        <v>140386.86726192711</v>
      </c>
      <c r="AG15" s="37">
        <f t="shared" si="3"/>
        <v>272480.47930557589</v>
      </c>
      <c r="AH15" s="37">
        <f t="shared" si="3"/>
        <v>261825.95135207451</v>
      </c>
      <c r="AI15" s="37">
        <f t="shared" si="3"/>
        <v>251171.42339857316</v>
      </c>
      <c r="AJ15" s="37">
        <f t="shared" si="3"/>
        <v>252061.70157120627</v>
      </c>
      <c r="AK15" s="37">
        <f t="shared" si="3"/>
        <v>368010.5152253054</v>
      </c>
      <c r="AL15" s="37">
        <f t="shared" si="3"/>
        <v>380309.99314559816</v>
      </c>
      <c r="AM15" s="37">
        <f t="shared" si="3"/>
        <v>376031.61251559801</v>
      </c>
      <c r="AN15" s="37">
        <f t="shared" si="3"/>
        <v>505922.09692424553</v>
      </c>
      <c r="AO15" s="37">
        <f t="shared" si="3"/>
        <v>622103.4011990187</v>
      </c>
      <c r="AP15" s="37">
        <f t="shared" si="3"/>
        <v>599484.16026832128</v>
      </c>
      <c r="AQ15" s="37">
        <f t="shared" si="3"/>
        <v>619953.05656475318</v>
      </c>
      <c r="AR15" s="37">
        <f t="shared" si="3"/>
        <v>741661.30379022728</v>
      </c>
      <c r="AS15" s="37">
        <f t="shared" si="3"/>
        <v>708864.2551271168</v>
      </c>
      <c r="AT15" s="37">
        <f t="shared" si="3"/>
        <v>676067.20646400622</v>
      </c>
      <c r="AU15" s="37">
        <f t="shared" si="3"/>
        <v>646626.85438293207</v>
      </c>
      <c r="AV15" s="37">
        <f t="shared" si="3"/>
        <v>650389.57328775292</v>
      </c>
      <c r="AW15" s="37">
        <f t="shared" si="3"/>
        <v>632936.57956754277</v>
      </c>
      <c r="AX15" s="37">
        <f t="shared" si="3"/>
        <v>771471.11816043872</v>
      </c>
      <c r="AY15" s="37">
        <f t="shared" si="3"/>
        <v>730301.81639056746</v>
      </c>
      <c r="AZ15" s="37">
        <f t="shared" si="3"/>
        <v>692934.01531295106</v>
      </c>
      <c r="BA15" s="37">
        <f t="shared" si="3"/>
        <v>693169.10572495067</v>
      </c>
      <c r="BB15" s="37">
        <f t="shared" si="3"/>
        <v>669403.69132247928</v>
      </c>
      <c r="BC15" s="37">
        <f t="shared" si="3"/>
        <v>822554.724868641</v>
      </c>
      <c r="BD15" s="37">
        <f t="shared" si="3"/>
        <v>771890.97496215208</v>
      </c>
      <c r="BE15" s="37">
        <f t="shared" si="3"/>
        <v>745331.64594801026</v>
      </c>
      <c r="BF15" s="37">
        <f t="shared" si="3"/>
        <v>954666.1258492046</v>
      </c>
      <c r="BG15" s="37">
        <f t="shared" si="3"/>
        <v>898740.71753252321</v>
      </c>
      <c r="BH15" s="37">
        <f t="shared" si="3"/>
        <v>919878.07115843415</v>
      </c>
      <c r="BI15" s="37">
        <f t="shared" si="3"/>
        <v>1695154.1716115037</v>
      </c>
      <c r="BJ15" s="37">
        <f t="shared" si="3"/>
        <v>1616243.1927508083</v>
      </c>
      <c r="BK15" s="37">
        <f t="shared" si="3"/>
        <v>1588105.1958415923</v>
      </c>
      <c r="BL15" s="37">
        <f t="shared" si="3"/>
        <v>1506136.1715996477</v>
      </c>
      <c r="BM15" s="37">
        <f t="shared" si="3"/>
        <v>1451377.974894909</v>
      </c>
      <c r="BN15" s="37">
        <f t="shared" si="3"/>
        <v>1635811.3127999806</v>
      </c>
      <c r="BO15" s="37">
        <f t="shared" si="3"/>
        <v>1559719.0706600649</v>
      </c>
    </row>
    <row r="16" spans="1:68" s="10" customFormat="1" ht="12.75" customHeight="1" outlineLevel="1">
      <c r="B16" s="6" t="s">
        <v>15</v>
      </c>
      <c r="C16" s="19"/>
      <c r="F16" s="2"/>
      <c r="J16" s="2">
        <f>NPV($C$4,M16:BO16)+L16</f>
        <v>189649.1115837307</v>
      </c>
      <c r="L16" s="2">
        <f>SUM(L41,L71,L101,L131,L161,L191,L221,L251,L281,L311,L341,L371,L401,L431,L461,L491,L521,L551,L581,L611,L641)</f>
        <v>0</v>
      </c>
      <c r="M16" s="2">
        <f t="shared" ref="M16:BO16" si="4">SUM(M41,M71,M101,M131,M161,M191,M221,M251,M281,M311,M341,M371,M401,M431,M461,M491,M521,M551,M581,M611,M641)</f>
        <v>0</v>
      </c>
      <c r="N16" s="2">
        <f t="shared" si="4"/>
        <v>0</v>
      </c>
      <c r="O16" s="2">
        <f t="shared" si="4"/>
        <v>476.2508078406679</v>
      </c>
      <c r="P16" s="2">
        <f t="shared" si="4"/>
        <v>5590.9777641662376</v>
      </c>
      <c r="Q16" s="2">
        <f t="shared" si="4"/>
        <v>5361.9957396952659</v>
      </c>
      <c r="R16" s="2">
        <f t="shared" si="4"/>
        <v>5133.0137152242942</v>
      </c>
      <c r="S16" s="2">
        <f t="shared" si="4"/>
        <v>4904.0316907533215</v>
      </c>
      <c r="T16" s="2">
        <f t="shared" si="4"/>
        <v>4675.0496662823498</v>
      </c>
      <c r="U16" s="2">
        <f t="shared" si="4"/>
        <v>4446.0676418113781</v>
      </c>
      <c r="V16" s="2">
        <f t="shared" si="4"/>
        <v>4588.0127276814537</v>
      </c>
      <c r="W16" s="2">
        <f t="shared" si="4"/>
        <v>8399.0172218868247</v>
      </c>
      <c r="X16" s="2">
        <f t="shared" si="4"/>
        <v>8095.798221892419</v>
      </c>
      <c r="Y16" s="2">
        <f t="shared" si="4"/>
        <v>7792.5792218980114</v>
      </c>
      <c r="Z16" s="2">
        <f t="shared" si="4"/>
        <v>7489.3602219036056</v>
      </c>
      <c r="AA16" s="2">
        <f t="shared" si="4"/>
        <v>7480.4892317066588</v>
      </c>
      <c r="AB16" s="2">
        <f t="shared" si="4"/>
        <v>10383.188478797445</v>
      </c>
      <c r="AC16" s="2">
        <f t="shared" si="4"/>
        <v>10021.058966765744</v>
      </c>
      <c r="AD16" s="2">
        <f t="shared" si="4"/>
        <v>9658.9294547340414</v>
      </c>
      <c r="AE16" s="2">
        <f t="shared" si="4"/>
        <v>9296.7999427023387</v>
      </c>
      <c r="AF16" s="2">
        <f t="shared" si="4"/>
        <v>9827.0807083348973</v>
      </c>
      <c r="AG16" s="2">
        <f t="shared" si="4"/>
        <v>19073.633551390314</v>
      </c>
      <c r="AH16" s="2">
        <f t="shared" si="4"/>
        <v>18327.816594645221</v>
      </c>
      <c r="AI16" s="2">
        <f t="shared" si="4"/>
        <v>17581.999637900124</v>
      </c>
      <c r="AJ16" s="2">
        <f t="shared" si="4"/>
        <v>17644.319109984441</v>
      </c>
      <c r="AK16" s="2">
        <f t="shared" si="4"/>
        <v>25760.73606577138</v>
      </c>
      <c r="AL16" s="2">
        <f t="shared" si="4"/>
        <v>26621.699520191873</v>
      </c>
      <c r="AM16" s="2">
        <f t="shared" si="4"/>
        <v>26322.212876091868</v>
      </c>
      <c r="AN16" s="2">
        <f t="shared" si="4"/>
        <v>35414.546784697195</v>
      </c>
      <c r="AO16" s="2">
        <f t="shared" si="4"/>
        <v>43547.238083931319</v>
      </c>
      <c r="AP16" s="2">
        <f t="shared" si="4"/>
        <v>41963.891218782504</v>
      </c>
      <c r="AQ16" s="2">
        <f t="shared" si="4"/>
        <v>43396.713959532724</v>
      </c>
      <c r="AR16" s="2">
        <f t="shared" si="4"/>
        <v>51916.291265315915</v>
      </c>
      <c r="AS16" s="2">
        <f t="shared" si="4"/>
        <v>49620.497858898176</v>
      </c>
      <c r="AT16" s="2">
        <f t="shared" si="4"/>
        <v>47324.704452480444</v>
      </c>
      <c r="AU16" s="2">
        <f t="shared" si="4"/>
        <v>45263.879806805249</v>
      </c>
      <c r="AV16" s="2">
        <f t="shared" si="4"/>
        <v>45527.270130142693</v>
      </c>
      <c r="AW16" s="2">
        <f t="shared" si="4"/>
        <v>44305.560569728004</v>
      </c>
      <c r="AX16" s="2">
        <f t="shared" si="4"/>
        <v>54002.978271230721</v>
      </c>
      <c r="AY16" s="2">
        <f t="shared" si="4"/>
        <v>51121.127147339728</v>
      </c>
      <c r="AZ16" s="2">
        <f t="shared" si="4"/>
        <v>48505.38107190658</v>
      </c>
      <c r="BA16" s="2">
        <f t="shared" si="4"/>
        <v>48521.837400746546</v>
      </c>
      <c r="BB16" s="2">
        <f t="shared" si="4"/>
        <v>46858.258392573545</v>
      </c>
      <c r="BC16" s="2">
        <f t="shared" si="4"/>
        <v>57578.830740804864</v>
      </c>
      <c r="BD16" s="2">
        <f t="shared" si="4"/>
        <v>54032.368247350649</v>
      </c>
      <c r="BE16" s="2">
        <f t="shared" si="4"/>
        <v>52173.215216360717</v>
      </c>
      <c r="BF16" s="2">
        <f t="shared" si="4"/>
        <v>66826.62880944433</v>
      </c>
      <c r="BG16" s="2">
        <f t="shared" si="4"/>
        <v>62911.850227276627</v>
      </c>
      <c r="BH16" s="2">
        <f t="shared" si="4"/>
        <v>64391.464981090387</v>
      </c>
      <c r="BI16" s="2">
        <f t="shared" si="4"/>
        <v>118660.79201280526</v>
      </c>
      <c r="BJ16" s="2">
        <f t="shared" si="4"/>
        <v>113137.02349255657</v>
      </c>
      <c r="BK16" s="2">
        <f t="shared" si="4"/>
        <v>111167.36370891148</v>
      </c>
      <c r="BL16" s="2">
        <f t="shared" si="4"/>
        <v>105429.53201197536</v>
      </c>
      <c r="BM16" s="2">
        <f t="shared" si="4"/>
        <v>101596.45824264362</v>
      </c>
      <c r="BN16" s="2">
        <f t="shared" si="4"/>
        <v>114506.79189599866</v>
      </c>
      <c r="BO16" s="2">
        <f t="shared" si="4"/>
        <v>109180.33494620454</v>
      </c>
    </row>
    <row r="17" spans="1:67" s="10" customFormat="1" ht="12.75" customHeight="1" outlineLevel="1">
      <c r="B17" s="10" t="s">
        <v>16</v>
      </c>
      <c r="C17" s="19"/>
      <c r="J17" s="2">
        <f>NPV($C$4,M17:BO17)+L17</f>
        <v>1149.9190275336132</v>
      </c>
      <c r="L17" s="2">
        <f>SUM(L43,L73,L103,L133,L163,L193,L223,L253,L283,L313,L343,L373,L403,L433,L463,L493,L523,L553,L583,L613,L643)</f>
        <v>0</v>
      </c>
      <c r="M17" s="2">
        <f t="shared" ref="M17:BO17" si="5">SUM(M43,M73,M103,M133,M163,M193,M223,M253,M283,M313,M343,M373,M403,M433,M463,M493,M523,M553,M583,M613,M643)</f>
        <v>0</v>
      </c>
      <c r="N17" s="2">
        <f t="shared" si="5"/>
        <v>0</v>
      </c>
      <c r="O17" s="2">
        <f t="shared" si="5"/>
        <v>2.0444823613479652</v>
      </c>
      <c r="P17" s="2">
        <f t="shared" si="5"/>
        <v>24.533788336175586</v>
      </c>
      <c r="Q17" s="2">
        <f t="shared" si="5"/>
        <v>24.533788336175586</v>
      </c>
      <c r="R17" s="2">
        <f t="shared" si="5"/>
        <v>24.533788336175586</v>
      </c>
      <c r="S17" s="2">
        <f t="shared" si="5"/>
        <v>24.533788336175586</v>
      </c>
      <c r="T17" s="2">
        <f t="shared" si="5"/>
        <v>24.533788336175586</v>
      </c>
      <c r="U17" s="2">
        <f t="shared" si="5"/>
        <v>24.533788336175586</v>
      </c>
      <c r="V17" s="2">
        <f t="shared" si="5"/>
        <v>26.124580668820609</v>
      </c>
      <c r="W17" s="2">
        <f t="shared" si="5"/>
        <v>43.623296327915845</v>
      </c>
      <c r="X17" s="2">
        <f t="shared" si="5"/>
        <v>43.623296327915845</v>
      </c>
      <c r="Y17" s="2">
        <f t="shared" si="5"/>
        <v>43.623296327915845</v>
      </c>
      <c r="Z17" s="2">
        <f t="shared" si="5"/>
        <v>43.623296327915845</v>
      </c>
      <c r="AA17" s="2">
        <f t="shared" si="5"/>
        <v>44.885664443000756</v>
      </c>
      <c r="AB17" s="2">
        <f t="shared" si="5"/>
        <v>58.77171370893474</v>
      </c>
      <c r="AC17" s="2">
        <f t="shared" si="5"/>
        <v>58.77171370893474</v>
      </c>
      <c r="AD17" s="2">
        <f t="shared" si="5"/>
        <v>58.77171370893474</v>
      </c>
      <c r="AE17" s="2">
        <f t="shared" si="5"/>
        <v>58.77171370893474</v>
      </c>
      <c r="AF17" s="2">
        <f t="shared" si="5"/>
        <v>62.602038819232668</v>
      </c>
      <c r="AG17" s="2">
        <f t="shared" si="5"/>
        <v>104.73561503250984</v>
      </c>
      <c r="AH17" s="2">
        <f t="shared" si="5"/>
        <v>104.73561503250984</v>
      </c>
      <c r="AI17" s="2">
        <f t="shared" si="5"/>
        <v>104.73561503250984</v>
      </c>
      <c r="AJ17" s="2">
        <f t="shared" si="5"/>
        <v>108.20483891014625</v>
      </c>
      <c r="AK17" s="2">
        <f t="shared" si="5"/>
        <v>147.15198765370852</v>
      </c>
      <c r="AL17" s="2">
        <f t="shared" si="5"/>
        <v>155.7945346388878</v>
      </c>
      <c r="AM17" s="2">
        <f t="shared" si="5"/>
        <v>159.53597925614477</v>
      </c>
      <c r="AN17" s="2">
        <f t="shared" si="5"/>
        <v>202.48423913962051</v>
      </c>
      <c r="AO17" s="2">
        <f t="shared" si="5"/>
        <v>222.20029916976011</v>
      </c>
      <c r="AP17" s="2">
        <f t="shared" si="5"/>
        <v>223.09009845318309</v>
      </c>
      <c r="AQ17" s="2">
        <f t="shared" si="5"/>
        <v>237.01580952038861</v>
      </c>
      <c r="AR17" s="2">
        <f t="shared" si="5"/>
        <v>282.5329179654708</v>
      </c>
      <c r="AS17" s="2">
        <f t="shared" si="5"/>
        <v>282.5329179654708</v>
      </c>
      <c r="AT17" s="2">
        <f t="shared" si="5"/>
        <v>282.5329179654708</v>
      </c>
      <c r="AU17" s="2">
        <f t="shared" si="5"/>
        <v>283.54062673784023</v>
      </c>
      <c r="AV17" s="2">
        <f t="shared" si="5"/>
        <v>294.62542323390414</v>
      </c>
      <c r="AW17" s="2">
        <f t="shared" si="5"/>
        <v>299.43820277047581</v>
      </c>
      <c r="AX17" s="2">
        <f t="shared" si="5"/>
        <v>352.37877767276404</v>
      </c>
      <c r="AY17" s="2">
        <f t="shared" si="5"/>
        <v>352.37877767276404</v>
      </c>
      <c r="AZ17" s="2">
        <f t="shared" si="5"/>
        <v>353.52002041011923</v>
      </c>
      <c r="BA17" s="2">
        <f t="shared" si="5"/>
        <v>366.07369052102661</v>
      </c>
      <c r="BB17" s="2">
        <f t="shared" si="5"/>
        <v>371.53220279918122</v>
      </c>
      <c r="BC17" s="2">
        <f t="shared" si="5"/>
        <v>431.57583785888187</v>
      </c>
      <c r="BD17" s="2">
        <f t="shared" si="5"/>
        <v>431.57583785888187</v>
      </c>
      <c r="BE17" s="2">
        <f t="shared" si="5"/>
        <v>435.61831614130097</v>
      </c>
      <c r="BF17" s="2">
        <f t="shared" si="5"/>
        <v>480.08557724791115</v>
      </c>
      <c r="BG17" s="2">
        <f t="shared" si="5"/>
        <v>480.08557724791115</v>
      </c>
      <c r="BH17" s="2">
        <f t="shared" si="5"/>
        <v>503.236559973363</v>
      </c>
      <c r="BI17" s="2">
        <f t="shared" si="5"/>
        <v>754.42814607569699</v>
      </c>
      <c r="BJ17" s="2">
        <f t="shared" si="5"/>
        <v>717.73042362674107</v>
      </c>
      <c r="BK17" s="2">
        <f t="shared" si="5"/>
        <v>733.83156588223096</v>
      </c>
      <c r="BL17" s="2">
        <f t="shared" si="5"/>
        <v>730.09012126497396</v>
      </c>
      <c r="BM17" s="2">
        <f t="shared" si="5"/>
        <v>692.29794448651444</v>
      </c>
      <c r="BN17" s="2">
        <f t="shared" si="5"/>
        <v>729.29879861155268</v>
      </c>
      <c r="BO17" s="2">
        <f t="shared" si="5"/>
        <v>730.95650262702338</v>
      </c>
    </row>
    <row r="18" spans="1:67" s="10" customFormat="1" ht="12.75" customHeight="1" outlineLevel="1" thickBot="1">
      <c r="B18" s="3" t="s">
        <v>22</v>
      </c>
      <c r="C18" s="19"/>
      <c r="F18" s="2"/>
      <c r="J18" s="24">
        <f>NPV($C$4,M18:BO18)+L18</f>
        <v>319400.09491504123</v>
      </c>
      <c r="L18" s="24">
        <f>SUM(L44,L74,L104,L134,L164,L194,L224,L254,L284,L314,L344,L374,L404,L434,L464,L494,L524,L554,L584,L614,L644)</f>
        <v>0</v>
      </c>
      <c r="M18" s="24">
        <f t="shared" ref="M18:BO18" si="6">SUM(M44,M74,M104,M134,M164,M194,M224,M254,M284,M314,M344,M374,M404,M434,M464,M494,M524,M554,M584,M614,M644)</f>
        <v>0</v>
      </c>
      <c r="N18" s="24">
        <f t="shared" si="6"/>
        <v>0</v>
      </c>
      <c r="O18" s="24">
        <f t="shared" si="6"/>
        <v>750.89293838174467</v>
      </c>
      <c r="P18" s="24">
        <f t="shared" si="6"/>
        <v>8886.6833306591579</v>
      </c>
      <c r="Q18" s="24">
        <f t="shared" si="6"/>
        <v>8657.7013061881862</v>
      </c>
      <c r="R18" s="24">
        <f t="shared" si="6"/>
        <v>8428.7192817172145</v>
      </c>
      <c r="S18" s="24">
        <f t="shared" si="6"/>
        <v>8199.7372572462427</v>
      </c>
      <c r="T18" s="24">
        <f t="shared" si="6"/>
        <v>7970.7552327752701</v>
      </c>
      <c r="U18" s="24">
        <f t="shared" si="6"/>
        <v>7741.7732083042984</v>
      </c>
      <c r="V18" s="24">
        <f t="shared" si="6"/>
        <v>7973.6864383206321</v>
      </c>
      <c r="W18" s="24">
        <f t="shared" si="6"/>
        <v>12774.340518134832</v>
      </c>
      <c r="X18" s="24">
        <f t="shared" si="6"/>
        <v>12471.121518140426</v>
      </c>
      <c r="Y18" s="24">
        <f t="shared" si="6"/>
        <v>12167.90251814602</v>
      </c>
      <c r="Z18" s="24">
        <f t="shared" si="6"/>
        <v>11864.683518151614</v>
      </c>
      <c r="AA18" s="24">
        <f t="shared" si="6"/>
        <v>11927.206458018913</v>
      </c>
      <c r="AB18" s="24">
        <f t="shared" si="6"/>
        <v>15615.238935816411</v>
      </c>
      <c r="AC18" s="24">
        <f t="shared" si="6"/>
        <v>15253.10942378471</v>
      </c>
      <c r="AD18" s="24">
        <f t="shared" si="6"/>
        <v>14890.979911753007</v>
      </c>
      <c r="AE18" s="24">
        <f t="shared" si="6"/>
        <v>14528.850399721305</v>
      </c>
      <c r="AF18" s="24">
        <f t="shared" si="6"/>
        <v>15519.732257980106</v>
      </c>
      <c r="AG18" s="24">
        <f t="shared" si="6"/>
        <v>29832.897119924193</v>
      </c>
      <c r="AH18" s="24">
        <f t="shared" si="6"/>
        <v>29087.0801631791</v>
      </c>
      <c r="AI18" s="24">
        <f t="shared" si="6"/>
        <v>28341.263206434</v>
      </c>
      <c r="AJ18" s="24">
        <f t="shared" si="6"/>
        <v>28869.615086080812</v>
      </c>
      <c r="AK18" s="24">
        <f t="shared" si="6"/>
        <v>42156.823438342588</v>
      </c>
      <c r="AL18" s="24">
        <f t="shared" si="6"/>
        <v>43506.570938924888</v>
      </c>
      <c r="AM18" s="24">
        <f t="shared" si="6"/>
        <v>43709.685021743069</v>
      </c>
      <c r="AN18" s="24">
        <f t="shared" si="6"/>
        <v>58571.401841362007</v>
      </c>
      <c r="AO18" s="24">
        <f t="shared" si="6"/>
        <v>69352.617204644863</v>
      </c>
      <c r="AP18" s="24">
        <f t="shared" si="6"/>
        <v>67819.593432302965</v>
      </c>
      <c r="AQ18" s="24">
        <f t="shared" si="6"/>
        <v>70361.83063948591</v>
      </c>
      <c r="AR18" s="24">
        <f t="shared" si="6"/>
        <v>84995.872846391823</v>
      </c>
      <c r="AS18" s="24">
        <f t="shared" si="6"/>
        <v>82700.079439974084</v>
      </c>
      <c r="AT18" s="24">
        <f t="shared" si="6"/>
        <v>80404.28603355636</v>
      </c>
      <c r="AU18" s="24">
        <f t="shared" si="6"/>
        <v>78400.452917340721</v>
      </c>
      <c r="AV18" s="24">
        <f t="shared" si="6"/>
        <v>79290.750064733351</v>
      </c>
      <c r="AW18" s="24">
        <f t="shared" si="6"/>
        <v>78715.557222064774</v>
      </c>
      <c r="AX18" s="24">
        <f t="shared" si="6"/>
        <v>95524.658818774886</v>
      </c>
      <c r="AY18" s="24">
        <f t="shared" si="6"/>
        <v>92642.807694883886</v>
      </c>
      <c r="AZ18" s="24">
        <f t="shared" si="6"/>
        <v>90091.6052364856</v>
      </c>
      <c r="BA18" s="24">
        <f t="shared" si="6"/>
        <v>90818.0413527091</v>
      </c>
      <c r="BB18" s="24">
        <f t="shared" si="6"/>
        <v>89887.722493901543</v>
      </c>
      <c r="BC18" s="24">
        <f t="shared" si="6"/>
        <v>108674.15648515265</v>
      </c>
      <c r="BD18" s="24">
        <f t="shared" si="6"/>
        <v>105127.69399169844</v>
      </c>
      <c r="BE18" s="24">
        <f t="shared" si="6"/>
        <v>103711.05497317365</v>
      </c>
      <c r="BF18" s="24">
        <f t="shared" si="6"/>
        <v>123232.12270337362</v>
      </c>
      <c r="BG18" s="24">
        <f t="shared" si="6"/>
        <v>119317.34412120591</v>
      </c>
      <c r="BH18" s="24">
        <f t="shared" si="6"/>
        <v>123392.44127168422</v>
      </c>
      <c r="BI18" s="24">
        <f t="shared" si="6"/>
        <v>205746.04225914658</v>
      </c>
      <c r="BJ18" s="24">
        <f t="shared" si="6"/>
        <v>195178.69989619585</v>
      </c>
      <c r="BK18" s="24">
        <f t="shared" si="6"/>
        <v>194119.64915788901</v>
      </c>
      <c r="BL18" s="24">
        <f t="shared" si="6"/>
        <v>187879.21673403468</v>
      </c>
      <c r="BM18" s="24">
        <f t="shared" si="6"/>
        <v>178969.39388412994</v>
      </c>
      <c r="BN18" s="24">
        <f t="shared" si="6"/>
        <v>196850.17560828174</v>
      </c>
      <c r="BO18" s="24">
        <f t="shared" si="6"/>
        <v>191617.47103002926</v>
      </c>
    </row>
    <row r="19" spans="1:67" s="10" customFormat="1" ht="12.75" customHeight="1" outlineLevel="1">
      <c r="B19" s="3"/>
      <c r="C19" s="19"/>
      <c r="F19" s="2"/>
      <c r="H19" s="32" t="s">
        <v>24</v>
      </c>
      <c r="I19" s="32"/>
      <c r="J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s="10" customFormat="1" ht="12.75" customHeight="1" outlineLevel="1">
      <c r="B20" s="3"/>
      <c r="C20" s="19"/>
      <c r="F20" s="2"/>
      <c r="H20" s="11" t="s">
        <v>27</v>
      </c>
      <c r="I20" s="39" t="s">
        <v>44</v>
      </c>
      <c r="J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</row>
    <row r="21" spans="1:67" s="10" customFormat="1" ht="12.75" customHeight="1" outlineLevel="1">
      <c r="B21" t="s">
        <v>42</v>
      </c>
      <c r="C21"/>
      <c r="D21"/>
      <c r="E21"/>
      <c r="H21" s="32"/>
      <c r="I21" s="32"/>
      <c r="L21">
        <v>0.5</v>
      </c>
      <c r="M21">
        <f t="shared" ref="M21:AR21" si="7">+L21+1</f>
        <v>1.5</v>
      </c>
      <c r="N21" s="10">
        <f t="shared" si="7"/>
        <v>2.5</v>
      </c>
      <c r="O21" s="10">
        <f t="shared" si="7"/>
        <v>3.5</v>
      </c>
      <c r="P21" s="10">
        <f t="shared" si="7"/>
        <v>4.5</v>
      </c>
      <c r="Q21" s="10">
        <f t="shared" si="7"/>
        <v>5.5</v>
      </c>
      <c r="R21" s="10">
        <f t="shared" si="7"/>
        <v>6.5</v>
      </c>
      <c r="S21" s="10">
        <f t="shared" si="7"/>
        <v>7.5</v>
      </c>
      <c r="T21" s="10">
        <f t="shared" si="7"/>
        <v>8.5</v>
      </c>
      <c r="U21" s="10">
        <f t="shared" si="7"/>
        <v>9.5</v>
      </c>
      <c r="V21" s="10">
        <f t="shared" si="7"/>
        <v>10.5</v>
      </c>
      <c r="W21" s="10">
        <f t="shared" si="7"/>
        <v>11.5</v>
      </c>
      <c r="X21" s="10">
        <f t="shared" si="7"/>
        <v>12.5</v>
      </c>
      <c r="Y21" s="10">
        <f t="shared" si="7"/>
        <v>13.5</v>
      </c>
      <c r="Z21" s="10">
        <f t="shared" si="7"/>
        <v>14.5</v>
      </c>
      <c r="AA21" s="10">
        <f t="shared" si="7"/>
        <v>15.5</v>
      </c>
      <c r="AB21" s="10">
        <f t="shared" si="7"/>
        <v>16.5</v>
      </c>
      <c r="AC21" s="10">
        <f t="shared" si="7"/>
        <v>17.5</v>
      </c>
      <c r="AD21" s="10">
        <f t="shared" si="7"/>
        <v>18.5</v>
      </c>
      <c r="AE21" s="10">
        <f t="shared" si="7"/>
        <v>19.5</v>
      </c>
      <c r="AF21" s="10">
        <f t="shared" si="7"/>
        <v>20.5</v>
      </c>
      <c r="AG21" s="10">
        <f t="shared" si="7"/>
        <v>21.5</v>
      </c>
      <c r="AH21" s="10">
        <f t="shared" si="7"/>
        <v>22.5</v>
      </c>
      <c r="AI21" s="10">
        <f t="shared" si="7"/>
        <v>23.5</v>
      </c>
      <c r="AJ21" s="10">
        <f t="shared" si="7"/>
        <v>24.5</v>
      </c>
      <c r="AK21" s="10">
        <f t="shared" si="7"/>
        <v>25.5</v>
      </c>
      <c r="AL21" s="10">
        <f t="shared" si="7"/>
        <v>26.5</v>
      </c>
      <c r="AM21" s="10">
        <f t="shared" si="7"/>
        <v>27.5</v>
      </c>
      <c r="AN21" s="10">
        <f t="shared" si="7"/>
        <v>28.5</v>
      </c>
      <c r="AO21" s="10">
        <f t="shared" si="7"/>
        <v>29.5</v>
      </c>
      <c r="AP21" s="10">
        <f t="shared" si="7"/>
        <v>30.5</v>
      </c>
      <c r="AQ21" s="10">
        <f t="shared" si="7"/>
        <v>31.5</v>
      </c>
      <c r="AR21" s="10">
        <f t="shared" si="7"/>
        <v>32.5</v>
      </c>
      <c r="AS21" s="10">
        <f t="shared" ref="AS21:BO21" si="8">+AR21+1</f>
        <v>33.5</v>
      </c>
      <c r="AT21" s="10">
        <f t="shared" si="8"/>
        <v>34.5</v>
      </c>
      <c r="AU21" s="10">
        <f t="shared" si="8"/>
        <v>35.5</v>
      </c>
      <c r="AV21" s="10">
        <f t="shared" si="8"/>
        <v>36.5</v>
      </c>
      <c r="AW21" s="10">
        <f t="shared" si="8"/>
        <v>37.5</v>
      </c>
      <c r="AX21" s="10">
        <f t="shared" si="8"/>
        <v>38.5</v>
      </c>
      <c r="AY21" s="10">
        <f t="shared" si="8"/>
        <v>39.5</v>
      </c>
      <c r="AZ21" s="10">
        <f t="shared" si="8"/>
        <v>40.5</v>
      </c>
      <c r="BA21" s="10">
        <f t="shared" si="8"/>
        <v>41.5</v>
      </c>
      <c r="BB21" s="10">
        <f t="shared" si="8"/>
        <v>42.5</v>
      </c>
      <c r="BC21" s="10">
        <f t="shared" si="8"/>
        <v>43.5</v>
      </c>
      <c r="BD21" s="10">
        <f t="shared" si="8"/>
        <v>44.5</v>
      </c>
      <c r="BE21" s="10">
        <f t="shared" si="8"/>
        <v>45.5</v>
      </c>
      <c r="BF21" s="10">
        <f t="shared" si="8"/>
        <v>46.5</v>
      </c>
      <c r="BG21" s="10">
        <f t="shared" si="8"/>
        <v>47.5</v>
      </c>
      <c r="BH21" s="10">
        <f t="shared" si="8"/>
        <v>48.5</v>
      </c>
      <c r="BI21" s="10">
        <f t="shared" si="8"/>
        <v>49.5</v>
      </c>
      <c r="BJ21" s="10">
        <f t="shared" si="8"/>
        <v>50.5</v>
      </c>
      <c r="BK21" s="10">
        <f t="shared" si="8"/>
        <v>51.5</v>
      </c>
      <c r="BL21" s="10">
        <f t="shared" si="8"/>
        <v>52.5</v>
      </c>
      <c r="BM21" s="10">
        <f t="shared" si="8"/>
        <v>53.5</v>
      </c>
      <c r="BN21" s="10">
        <f t="shared" si="8"/>
        <v>54.5</v>
      </c>
      <c r="BO21" s="10">
        <f t="shared" si="8"/>
        <v>55.5</v>
      </c>
    </row>
    <row r="22" spans="1:67" s="10" customFormat="1" outlineLevel="1">
      <c r="A22" s="10">
        <v>1</v>
      </c>
      <c r="B22" s="27" t="str">
        <f>INDEX(Projects,A22,1)</f>
        <v>50MW CT</v>
      </c>
      <c r="C22" s="19"/>
      <c r="G22" s="152" t="str">
        <f>INDEX(Projects,$A22,Projects!R$1)</f>
        <v>NewGT</v>
      </c>
      <c r="H22" s="11">
        <f>+C27</f>
        <v>2015</v>
      </c>
      <c r="I22" s="2">
        <f>+E34</f>
        <v>81779.294453918628</v>
      </c>
      <c r="J22" s="2">
        <f>NPV($C$4,M22:BO22)+L22</f>
        <v>66292.07869843606</v>
      </c>
      <c r="L22" s="2">
        <f>+L44</f>
        <v>0</v>
      </c>
      <c r="M22" s="2">
        <f t="shared" ref="M22:BO22" si="9">+M44</f>
        <v>0</v>
      </c>
      <c r="N22" s="2">
        <f t="shared" si="9"/>
        <v>0</v>
      </c>
      <c r="O22" s="2">
        <f t="shared" si="9"/>
        <v>750.89293838174467</v>
      </c>
      <c r="P22" s="2">
        <f t="shared" si="9"/>
        <v>8886.6833306591579</v>
      </c>
      <c r="Q22" s="2">
        <f t="shared" si="9"/>
        <v>8657.7013061881862</v>
      </c>
      <c r="R22" s="2">
        <f t="shared" si="9"/>
        <v>8428.7192817172145</v>
      </c>
      <c r="S22" s="2">
        <f t="shared" si="9"/>
        <v>8199.7372572462427</v>
      </c>
      <c r="T22" s="2">
        <f t="shared" si="9"/>
        <v>7970.7552327752701</v>
      </c>
      <c r="U22" s="2">
        <f t="shared" si="9"/>
        <v>7741.7732083042984</v>
      </c>
      <c r="V22" s="2">
        <f t="shared" si="9"/>
        <v>7512.7911838333257</v>
      </c>
      <c r="W22" s="2">
        <f t="shared" si="9"/>
        <v>7283.809159362354</v>
      </c>
      <c r="X22" s="2">
        <f t="shared" si="9"/>
        <v>7054.8271348913822</v>
      </c>
      <c r="Y22" s="2">
        <f t="shared" si="9"/>
        <v>6825.8451104204105</v>
      </c>
      <c r="Z22" s="2">
        <f t="shared" si="9"/>
        <v>6596.8630859494388</v>
      </c>
      <c r="AA22" s="2">
        <f t="shared" si="9"/>
        <v>6367.8810614784661</v>
      </c>
      <c r="AB22" s="2">
        <f t="shared" si="9"/>
        <v>6138.8990370074944</v>
      </c>
      <c r="AC22" s="2">
        <f t="shared" si="9"/>
        <v>5909.9170125365217</v>
      </c>
      <c r="AD22" s="2">
        <f t="shared" si="9"/>
        <v>5680.93498806555</v>
      </c>
      <c r="AE22" s="2">
        <f t="shared" si="9"/>
        <v>5451.9529635945783</v>
      </c>
      <c r="AF22" s="2">
        <f t="shared" si="9"/>
        <v>5222.9709391236056</v>
      </c>
      <c r="AG22" s="2">
        <f t="shared" si="9"/>
        <v>4993.988914652633</v>
      </c>
      <c r="AH22" s="2">
        <f t="shared" si="9"/>
        <v>4765.0068901816612</v>
      </c>
      <c r="AI22" s="2">
        <f t="shared" si="9"/>
        <v>4536.0248657106886</v>
      </c>
      <c r="AJ22" s="2">
        <f t="shared" si="9"/>
        <v>4307.0428412397168</v>
      </c>
      <c r="AK22" s="2">
        <f t="shared" si="9"/>
        <v>4078.0608167687451</v>
      </c>
      <c r="AL22" s="2">
        <f t="shared" si="9"/>
        <v>3849.0787922977729</v>
      </c>
      <c r="AM22" s="2">
        <f t="shared" si="9"/>
        <v>3620.0967678268007</v>
      </c>
      <c r="AN22" s="2">
        <f t="shared" si="9"/>
        <v>3126.0135305010785</v>
      </c>
      <c r="AO22" s="2">
        <f t="shared" si="9"/>
        <v>0</v>
      </c>
      <c r="AP22" s="2">
        <f t="shared" si="9"/>
        <v>0</v>
      </c>
      <c r="AQ22" s="2">
        <f t="shared" si="9"/>
        <v>0</v>
      </c>
      <c r="AR22" s="2">
        <f t="shared" si="9"/>
        <v>0</v>
      </c>
      <c r="AS22" s="2">
        <f t="shared" si="9"/>
        <v>0</v>
      </c>
      <c r="AT22" s="2">
        <f t="shared" si="9"/>
        <v>0</v>
      </c>
      <c r="AU22" s="2">
        <f t="shared" si="9"/>
        <v>0</v>
      </c>
      <c r="AV22" s="2">
        <f t="shared" si="9"/>
        <v>0</v>
      </c>
      <c r="AW22" s="2">
        <f t="shared" si="9"/>
        <v>0</v>
      </c>
      <c r="AX22" s="2">
        <f t="shared" si="9"/>
        <v>0</v>
      </c>
      <c r="AY22" s="2">
        <f t="shared" si="9"/>
        <v>0</v>
      </c>
      <c r="AZ22" s="2">
        <f t="shared" si="9"/>
        <v>0</v>
      </c>
      <c r="BA22" s="2">
        <f t="shared" si="9"/>
        <v>0</v>
      </c>
      <c r="BB22" s="2">
        <f t="shared" si="9"/>
        <v>0</v>
      </c>
      <c r="BC22" s="2">
        <f t="shared" si="9"/>
        <v>0</v>
      </c>
      <c r="BD22" s="2">
        <f t="shared" si="9"/>
        <v>0</v>
      </c>
      <c r="BE22" s="2">
        <f t="shared" si="9"/>
        <v>0</v>
      </c>
      <c r="BF22" s="2">
        <f t="shared" si="9"/>
        <v>0</v>
      </c>
      <c r="BG22" s="2">
        <f t="shared" si="9"/>
        <v>0</v>
      </c>
      <c r="BH22" s="2">
        <f t="shared" si="9"/>
        <v>0</v>
      </c>
      <c r="BI22" s="2">
        <f t="shared" si="9"/>
        <v>0</v>
      </c>
      <c r="BJ22" s="2">
        <f t="shared" si="9"/>
        <v>0</v>
      </c>
      <c r="BK22" s="2">
        <f t="shared" si="9"/>
        <v>0</v>
      </c>
      <c r="BL22" s="2">
        <f t="shared" si="9"/>
        <v>0</v>
      </c>
      <c r="BM22" s="2">
        <f t="shared" si="9"/>
        <v>0</v>
      </c>
      <c r="BN22" s="2">
        <f t="shared" si="9"/>
        <v>0</v>
      </c>
      <c r="BO22" s="2">
        <f t="shared" si="9"/>
        <v>0</v>
      </c>
    </row>
    <row r="23" spans="1:67" ht="12.75" customHeight="1" outlineLevel="2">
      <c r="B23" s="28" t="str">
        <f>"Jan "&amp;$L$10&amp;" $"</f>
        <v>Jan 2012 $</v>
      </c>
      <c r="C23" s="151">
        <f>INDEX(Projects,A22,Projects!$H$1)</f>
        <v>72099.644</v>
      </c>
      <c r="D23" s="152"/>
      <c r="E23" s="152"/>
      <c r="F23" s="152"/>
      <c r="G23" s="152"/>
      <c r="H23" s="17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ht="12.75" customHeight="1" outlineLevel="2">
      <c r="B24" s="8" t="s">
        <v>8</v>
      </c>
      <c r="C24" s="153">
        <f>INDEX(Projects,$A22,Projects!I$1)</f>
        <v>1.0500000000000001E-2</v>
      </c>
      <c r="D24" s="153">
        <f>INDEX(Projects,$A22,Projects!J$1)</f>
        <v>0.26740000000000003</v>
      </c>
      <c r="E24" s="153">
        <f>INDEX(Projects,$A22,Projects!K$1)</f>
        <v>0.72209999999999996</v>
      </c>
      <c r="F24" s="153">
        <f>INDEX(Projects,$A22,Projects!L$1)</f>
        <v>0</v>
      </c>
      <c r="G24" s="153">
        <f>INDEX(Projects,$A22,Projects!M$1)</f>
        <v>0</v>
      </c>
      <c r="H24" s="18"/>
      <c r="J24" s="2"/>
      <c r="K24" s="14"/>
      <c r="M24" s="10"/>
      <c r="N24" s="10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</row>
    <row r="25" spans="1:67" ht="12.75" customHeight="1" outlineLevel="2">
      <c r="B25" s="8" t="s">
        <v>1</v>
      </c>
      <c r="C25" s="154">
        <f>INDEX(Projects,$A22,Projects!$N$1)</f>
        <v>2.5499999999999998E-2</v>
      </c>
      <c r="D25" s="152"/>
      <c r="E25" s="152"/>
      <c r="F25" s="152"/>
      <c r="G25" s="152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ht="12.75" customHeight="1" outlineLevel="2">
      <c r="B26" s="8" t="s">
        <v>2</v>
      </c>
      <c r="C26" s="152">
        <f>INDEX(Projects,A22,Projects!$F$1)</f>
        <v>2013</v>
      </c>
      <c r="D26" s="152">
        <f>INDEX(Projects,A22,Projects!$G$1)</f>
        <v>4</v>
      </c>
      <c r="E26" s="152"/>
      <c r="F26" s="152"/>
      <c r="G26" s="152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ht="12.75" customHeight="1" outlineLevel="2">
      <c r="B27" s="8" t="s">
        <v>3</v>
      </c>
      <c r="C27" s="152">
        <f>INDEX(Projects,A22,Projects!$C$1)</f>
        <v>2015</v>
      </c>
      <c r="D27" s="152">
        <f>INDEX(Projects,A22,Projects!$D$1)</f>
        <v>12</v>
      </c>
      <c r="E27" s="152"/>
      <c r="F27" s="152"/>
      <c r="G27" s="152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ht="12.75" customHeight="1" outlineLevel="2">
      <c r="B28" s="7" t="s">
        <v>4</v>
      </c>
      <c r="L28" s="9">
        <f t="shared" ref="L28:AQ28" si="10">(1+$C25)^L$21</f>
        <v>1.0126697388586272</v>
      </c>
      <c r="M28" s="9">
        <f t="shared" si="10"/>
        <v>1.0384928171995222</v>
      </c>
      <c r="N28" s="9">
        <f t="shared" si="10"/>
        <v>1.0649743840381101</v>
      </c>
      <c r="O28" s="9">
        <f t="shared" si="10"/>
        <v>1.092131230831082</v>
      </c>
      <c r="P28" s="9">
        <f t="shared" si="10"/>
        <v>1.1199805772172746</v>
      </c>
      <c r="Q28" s="9">
        <f t="shared" si="10"/>
        <v>1.1485400819363152</v>
      </c>
      <c r="R28" s="9">
        <f t="shared" si="10"/>
        <v>1.1778278540256915</v>
      </c>
      <c r="S28" s="9">
        <f t="shared" si="10"/>
        <v>1.2078624643033467</v>
      </c>
      <c r="T28" s="9">
        <f t="shared" si="10"/>
        <v>1.2386629571430821</v>
      </c>
      <c r="U28" s="9">
        <f t="shared" si="10"/>
        <v>1.2702488625502308</v>
      </c>
      <c r="V28" s="9">
        <f t="shared" si="10"/>
        <v>1.3026402085452617</v>
      </c>
      <c r="W28" s="9">
        <f t="shared" si="10"/>
        <v>1.335857533863166</v>
      </c>
      <c r="X28" s="9">
        <f t="shared" si="10"/>
        <v>1.369921900976677</v>
      </c>
      <c r="Y28" s="9">
        <f t="shared" si="10"/>
        <v>1.4048549094515823</v>
      </c>
      <c r="Z28" s="9">
        <f t="shared" si="10"/>
        <v>1.4406787096425977</v>
      </c>
      <c r="AA28" s="9">
        <f t="shared" si="10"/>
        <v>1.477416016738484</v>
      </c>
      <c r="AB28" s="9">
        <f t="shared" si="10"/>
        <v>1.5150901251653155</v>
      </c>
      <c r="AC28" s="9">
        <f t="shared" si="10"/>
        <v>1.5537249233570312</v>
      </c>
      <c r="AD28" s="9">
        <f t="shared" si="10"/>
        <v>1.5933449089026355</v>
      </c>
      <c r="AE28" s="9">
        <f t="shared" si="10"/>
        <v>1.6339752040796529</v>
      </c>
      <c r="AF28" s="9">
        <f t="shared" si="10"/>
        <v>1.6756415717836841</v>
      </c>
      <c r="AG28" s="9">
        <f t="shared" si="10"/>
        <v>1.7183704318641684</v>
      </c>
      <c r="AH28" s="9">
        <f t="shared" si="10"/>
        <v>1.7621888778767048</v>
      </c>
      <c r="AI28" s="9">
        <f t="shared" si="10"/>
        <v>1.8071246942625607</v>
      </c>
      <c r="AJ28" s="9">
        <f t="shared" si="10"/>
        <v>1.8532063739662561</v>
      </c>
      <c r="AK28" s="9">
        <f t="shared" si="10"/>
        <v>1.9004631365023958</v>
      </c>
      <c r="AL28" s="9">
        <f t="shared" si="10"/>
        <v>1.9489249464832072</v>
      </c>
      <c r="AM28" s="9">
        <f t="shared" si="10"/>
        <v>1.998622532618529</v>
      </c>
      <c r="AN28" s="9">
        <f t="shared" si="10"/>
        <v>2.0495874072003017</v>
      </c>
      <c r="AO28" s="9">
        <f t="shared" si="10"/>
        <v>2.1018518860839097</v>
      </c>
      <c r="AP28" s="9">
        <f t="shared" si="10"/>
        <v>2.1554491091790493</v>
      </c>
      <c r="AQ28" s="9">
        <f t="shared" si="10"/>
        <v>2.2104130614631154</v>
      </c>
      <c r="AR28" s="9">
        <f t="shared" ref="AR28:BO28" si="11">(1+$C25)^AR$21</f>
        <v>2.2667785945304249</v>
      </c>
      <c r="AS28" s="9">
        <f t="shared" si="11"/>
        <v>2.3245814486909508</v>
      </c>
      <c r="AT28" s="9">
        <f t="shared" si="11"/>
        <v>2.3838582756325706</v>
      </c>
      <c r="AU28" s="9">
        <f t="shared" si="11"/>
        <v>2.444646661661201</v>
      </c>
      <c r="AV28" s="9">
        <f t="shared" si="11"/>
        <v>2.5069851515335619</v>
      </c>
      <c r="AW28" s="9">
        <f t="shared" si="11"/>
        <v>2.570913272897668</v>
      </c>
      <c r="AX28" s="9">
        <f t="shared" si="11"/>
        <v>2.6364715613565588</v>
      </c>
      <c r="AY28" s="9">
        <f t="shared" si="11"/>
        <v>2.7037015861711513</v>
      </c>
      <c r="AZ28" s="9">
        <f t="shared" si="11"/>
        <v>2.7726459766185156</v>
      </c>
      <c r="BA28" s="9">
        <f t="shared" si="11"/>
        <v>2.8433484490222884</v>
      </c>
      <c r="BB28" s="9">
        <f t="shared" si="11"/>
        <v>2.9158538344723568</v>
      </c>
      <c r="BC28" s="9">
        <f t="shared" si="11"/>
        <v>2.9902081072514015</v>
      </c>
      <c r="BD28" s="9">
        <f t="shared" si="11"/>
        <v>3.0664584139863131</v>
      </c>
      <c r="BE28" s="9">
        <f t="shared" si="11"/>
        <v>3.1446531035429639</v>
      </c>
      <c r="BF28" s="9">
        <f t="shared" si="11"/>
        <v>3.2248417576833104</v>
      </c>
      <c r="BG28" s="9">
        <f t="shared" si="11"/>
        <v>3.3070752225042348</v>
      </c>
      <c r="BH28" s="9">
        <f t="shared" si="11"/>
        <v>3.3914056406780926</v>
      </c>
      <c r="BI28" s="9">
        <f t="shared" si="11"/>
        <v>3.477886484515385</v>
      </c>
      <c r="BJ28" s="9">
        <f t="shared" si="11"/>
        <v>3.5665725898705269</v>
      </c>
      <c r="BK28" s="9">
        <f t="shared" si="11"/>
        <v>3.6575201909122264</v>
      </c>
      <c r="BL28" s="9">
        <f t="shared" si="11"/>
        <v>3.7507869557804878</v>
      </c>
      <c r="BM28" s="9">
        <f t="shared" si="11"/>
        <v>3.8464320231528903</v>
      </c>
      <c r="BN28" s="9">
        <f t="shared" si="11"/>
        <v>3.9445160397432901</v>
      </c>
      <c r="BO28" s="9">
        <f t="shared" si="11"/>
        <v>4.0451011987567442</v>
      </c>
    </row>
    <row r="29" spans="1:67" ht="12.75" customHeight="1" outlineLevel="2">
      <c r="B29" s="8" t="s">
        <v>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</row>
    <row r="30" spans="1:67" ht="12.75" customHeight="1" outlineLevel="2">
      <c r="B30" s="29" t="s">
        <v>5</v>
      </c>
      <c r="L30" s="2">
        <f t="shared" ref="L30:AQ30" si="12">IF(L$10&gt;$C27,0,+K33)</f>
        <v>0</v>
      </c>
      <c r="M30" s="2">
        <f t="shared" si="12"/>
        <v>0</v>
      </c>
      <c r="N30" s="2">
        <f t="shared" si="12"/>
        <v>804.61336565696831</v>
      </c>
      <c r="O30" s="2">
        <f t="shared" si="12"/>
        <v>22028.645146714902</v>
      </c>
      <c r="P30" s="2">
        <f t="shared" si="12"/>
        <v>0</v>
      </c>
      <c r="Q30" s="2">
        <f t="shared" si="12"/>
        <v>0</v>
      </c>
      <c r="R30" s="2">
        <f t="shared" si="12"/>
        <v>0</v>
      </c>
      <c r="S30" s="2">
        <f t="shared" si="12"/>
        <v>0</v>
      </c>
      <c r="T30" s="2">
        <f t="shared" si="12"/>
        <v>0</v>
      </c>
      <c r="U30" s="2">
        <f t="shared" si="12"/>
        <v>0</v>
      </c>
      <c r="V30" s="2">
        <f t="shared" si="12"/>
        <v>0</v>
      </c>
      <c r="W30" s="2">
        <f t="shared" si="12"/>
        <v>0</v>
      </c>
      <c r="X30" s="2">
        <f t="shared" si="12"/>
        <v>0</v>
      </c>
      <c r="Y30" s="2">
        <f t="shared" si="12"/>
        <v>0</v>
      </c>
      <c r="Z30" s="2">
        <f t="shared" si="12"/>
        <v>0</v>
      </c>
      <c r="AA30" s="2">
        <f t="shared" si="12"/>
        <v>0</v>
      </c>
      <c r="AB30" s="2">
        <f t="shared" si="12"/>
        <v>0</v>
      </c>
      <c r="AC30" s="2">
        <f t="shared" si="12"/>
        <v>0</v>
      </c>
      <c r="AD30" s="2">
        <f t="shared" si="12"/>
        <v>0</v>
      </c>
      <c r="AE30" s="2">
        <f t="shared" si="12"/>
        <v>0</v>
      </c>
      <c r="AF30" s="2">
        <f t="shared" si="12"/>
        <v>0</v>
      </c>
      <c r="AG30" s="2">
        <f t="shared" si="12"/>
        <v>0</v>
      </c>
      <c r="AH30" s="2">
        <f t="shared" si="12"/>
        <v>0</v>
      </c>
      <c r="AI30" s="2">
        <f t="shared" si="12"/>
        <v>0</v>
      </c>
      <c r="AJ30" s="2">
        <f t="shared" si="12"/>
        <v>0</v>
      </c>
      <c r="AK30" s="2">
        <f t="shared" si="12"/>
        <v>0</v>
      </c>
      <c r="AL30" s="2">
        <f t="shared" si="12"/>
        <v>0</v>
      </c>
      <c r="AM30" s="2">
        <f t="shared" si="12"/>
        <v>0</v>
      </c>
      <c r="AN30" s="2">
        <f t="shared" si="12"/>
        <v>0</v>
      </c>
      <c r="AO30" s="2">
        <f t="shared" si="12"/>
        <v>0</v>
      </c>
      <c r="AP30" s="2">
        <f t="shared" si="12"/>
        <v>0</v>
      </c>
      <c r="AQ30" s="2">
        <f t="shared" si="12"/>
        <v>0</v>
      </c>
      <c r="AR30" s="2">
        <f t="shared" ref="AR30:BO30" si="13">IF(AR$10&gt;$C27,0,+AQ33)</f>
        <v>0</v>
      </c>
      <c r="AS30" s="2">
        <f t="shared" si="13"/>
        <v>0</v>
      </c>
      <c r="AT30" s="2">
        <f t="shared" si="13"/>
        <v>0</v>
      </c>
      <c r="AU30" s="2">
        <f t="shared" si="13"/>
        <v>0</v>
      </c>
      <c r="AV30" s="2">
        <f t="shared" si="13"/>
        <v>0</v>
      </c>
      <c r="AW30" s="2">
        <f t="shared" si="13"/>
        <v>0</v>
      </c>
      <c r="AX30" s="2">
        <f t="shared" si="13"/>
        <v>0</v>
      </c>
      <c r="AY30" s="2">
        <f t="shared" si="13"/>
        <v>0</v>
      </c>
      <c r="AZ30" s="2">
        <f t="shared" si="13"/>
        <v>0</v>
      </c>
      <c r="BA30" s="2">
        <f t="shared" si="13"/>
        <v>0</v>
      </c>
      <c r="BB30" s="2">
        <f t="shared" si="13"/>
        <v>0</v>
      </c>
      <c r="BC30" s="2">
        <f t="shared" si="13"/>
        <v>0</v>
      </c>
      <c r="BD30" s="2">
        <f t="shared" si="13"/>
        <v>0</v>
      </c>
      <c r="BE30" s="2">
        <f t="shared" si="13"/>
        <v>0</v>
      </c>
      <c r="BF30" s="2">
        <f t="shared" si="13"/>
        <v>0</v>
      </c>
      <c r="BG30" s="2">
        <f t="shared" si="13"/>
        <v>0</v>
      </c>
      <c r="BH30" s="2">
        <f t="shared" si="13"/>
        <v>0</v>
      </c>
      <c r="BI30" s="2">
        <f t="shared" si="13"/>
        <v>0</v>
      </c>
      <c r="BJ30" s="2">
        <f t="shared" si="13"/>
        <v>0</v>
      </c>
      <c r="BK30" s="2">
        <f t="shared" si="13"/>
        <v>0</v>
      </c>
      <c r="BL30" s="2">
        <f t="shared" si="13"/>
        <v>0</v>
      </c>
      <c r="BM30" s="2">
        <f t="shared" si="13"/>
        <v>0</v>
      </c>
      <c r="BN30" s="2">
        <f t="shared" si="13"/>
        <v>0</v>
      </c>
      <c r="BO30" s="2">
        <f t="shared" si="13"/>
        <v>0</v>
      </c>
    </row>
    <row r="31" spans="1:67" ht="12.75" customHeight="1" outlineLevel="2">
      <c r="B31" s="29" t="s">
        <v>6</v>
      </c>
      <c r="L31" s="2">
        <f t="shared" ref="L31:AQ31" si="14">IF(AND(L$10&gt;=$C26,L$10&lt;=$C27),INDEX($C24:$G24,1,L$10-$C26+1)*$C23*L28,0)</f>
        <v>0</v>
      </c>
      <c r="M31" s="2">
        <f t="shared" si="14"/>
        <v>786.18710537474772</v>
      </c>
      <c r="N31" s="2">
        <f t="shared" si="14"/>
        <v>20532.114856440603</v>
      </c>
      <c r="O31" s="2">
        <f t="shared" si="14"/>
        <v>56859.795293008865</v>
      </c>
      <c r="P31" s="2">
        <f t="shared" si="14"/>
        <v>0</v>
      </c>
      <c r="Q31" s="2">
        <f t="shared" si="14"/>
        <v>0</v>
      </c>
      <c r="R31" s="2">
        <f t="shared" si="14"/>
        <v>0</v>
      </c>
      <c r="S31" s="2">
        <f t="shared" si="14"/>
        <v>0</v>
      </c>
      <c r="T31" s="2">
        <f t="shared" si="14"/>
        <v>0</v>
      </c>
      <c r="U31" s="2">
        <f t="shared" si="14"/>
        <v>0</v>
      </c>
      <c r="V31" s="2">
        <f t="shared" si="14"/>
        <v>0</v>
      </c>
      <c r="W31" s="2">
        <f t="shared" si="14"/>
        <v>0</v>
      </c>
      <c r="X31" s="2">
        <f t="shared" si="14"/>
        <v>0</v>
      </c>
      <c r="Y31" s="2">
        <f t="shared" si="14"/>
        <v>0</v>
      </c>
      <c r="Z31" s="2">
        <f t="shared" si="14"/>
        <v>0</v>
      </c>
      <c r="AA31" s="2">
        <f t="shared" si="14"/>
        <v>0</v>
      </c>
      <c r="AB31" s="2">
        <f t="shared" si="14"/>
        <v>0</v>
      </c>
      <c r="AC31" s="2">
        <f t="shared" si="14"/>
        <v>0</v>
      </c>
      <c r="AD31" s="2">
        <f t="shared" si="14"/>
        <v>0</v>
      </c>
      <c r="AE31" s="2">
        <f t="shared" si="14"/>
        <v>0</v>
      </c>
      <c r="AF31" s="2">
        <f t="shared" si="14"/>
        <v>0</v>
      </c>
      <c r="AG31" s="2">
        <f t="shared" si="14"/>
        <v>0</v>
      </c>
      <c r="AH31" s="2">
        <f t="shared" si="14"/>
        <v>0</v>
      </c>
      <c r="AI31" s="2">
        <f t="shared" si="14"/>
        <v>0</v>
      </c>
      <c r="AJ31" s="2">
        <f t="shared" si="14"/>
        <v>0</v>
      </c>
      <c r="AK31" s="2">
        <f t="shared" si="14"/>
        <v>0</v>
      </c>
      <c r="AL31" s="2">
        <f t="shared" si="14"/>
        <v>0</v>
      </c>
      <c r="AM31" s="2">
        <f t="shared" si="14"/>
        <v>0</v>
      </c>
      <c r="AN31" s="2">
        <f t="shared" si="14"/>
        <v>0</v>
      </c>
      <c r="AO31" s="2">
        <f t="shared" si="14"/>
        <v>0</v>
      </c>
      <c r="AP31" s="2">
        <f t="shared" si="14"/>
        <v>0</v>
      </c>
      <c r="AQ31" s="2">
        <f t="shared" si="14"/>
        <v>0</v>
      </c>
      <c r="AR31" s="2">
        <f t="shared" ref="AR31:BO31" si="15">IF(AND(AR$10&gt;=$C26,AR$10&lt;=$C27),INDEX($C24:$G24,1,AR$10-$C26+1)*$C23*AR28,0)</f>
        <v>0</v>
      </c>
      <c r="AS31" s="2">
        <f t="shared" si="15"/>
        <v>0</v>
      </c>
      <c r="AT31" s="2">
        <f t="shared" si="15"/>
        <v>0</v>
      </c>
      <c r="AU31" s="2">
        <f t="shared" si="15"/>
        <v>0</v>
      </c>
      <c r="AV31" s="2">
        <f t="shared" si="15"/>
        <v>0</v>
      </c>
      <c r="AW31" s="2">
        <f t="shared" si="15"/>
        <v>0</v>
      </c>
      <c r="AX31" s="2">
        <f t="shared" si="15"/>
        <v>0</v>
      </c>
      <c r="AY31" s="2">
        <f t="shared" si="15"/>
        <v>0</v>
      </c>
      <c r="AZ31" s="2">
        <f t="shared" si="15"/>
        <v>0</v>
      </c>
      <c r="BA31" s="2">
        <f t="shared" si="15"/>
        <v>0</v>
      </c>
      <c r="BB31" s="2">
        <f t="shared" si="15"/>
        <v>0</v>
      </c>
      <c r="BC31" s="2">
        <f t="shared" si="15"/>
        <v>0</v>
      </c>
      <c r="BD31" s="2">
        <f t="shared" si="15"/>
        <v>0</v>
      </c>
      <c r="BE31" s="2">
        <f t="shared" si="15"/>
        <v>0</v>
      </c>
      <c r="BF31" s="2">
        <f t="shared" si="15"/>
        <v>0</v>
      </c>
      <c r="BG31" s="2">
        <f t="shared" si="15"/>
        <v>0</v>
      </c>
      <c r="BH31" s="2">
        <f t="shared" si="15"/>
        <v>0</v>
      </c>
      <c r="BI31" s="2">
        <f t="shared" si="15"/>
        <v>0</v>
      </c>
      <c r="BJ31" s="2">
        <f t="shared" si="15"/>
        <v>0</v>
      </c>
      <c r="BK31" s="2">
        <f t="shared" si="15"/>
        <v>0</v>
      </c>
      <c r="BL31" s="2">
        <f t="shared" si="15"/>
        <v>0</v>
      </c>
      <c r="BM31" s="2">
        <f t="shared" si="15"/>
        <v>0</v>
      </c>
      <c r="BN31" s="2">
        <f t="shared" si="15"/>
        <v>0</v>
      </c>
      <c r="BO31" s="2">
        <f t="shared" si="15"/>
        <v>0</v>
      </c>
    </row>
    <row r="32" spans="1:67" ht="12.75" customHeight="1" outlineLevel="2">
      <c r="B32" s="29" t="s">
        <v>0</v>
      </c>
      <c r="C32" s="154">
        <f>INDEX(Projects,A22,Projects!$O$1)</f>
        <v>6.25E-2</v>
      </c>
      <c r="L32" s="2">
        <f t="shared" ref="L32:AQ32" si="16">SUM(L30,L31/2)*$C$32*IF(L$10=$C26,(13-$D26)/12,IF(L$10=$C27,($D27-1)/12,1))</f>
        <v>0</v>
      </c>
      <c r="M32" s="2">
        <f t="shared" si="16"/>
        <v>18.42626028222065</v>
      </c>
      <c r="N32" s="2">
        <f t="shared" si="16"/>
        <v>691.91692461732941</v>
      </c>
      <c r="O32" s="2">
        <f t="shared" si="16"/>
        <v>2890.8540141948574</v>
      </c>
      <c r="P32" s="2">
        <f t="shared" si="16"/>
        <v>0</v>
      </c>
      <c r="Q32" s="2">
        <f t="shared" si="16"/>
        <v>0</v>
      </c>
      <c r="R32" s="2">
        <f t="shared" si="16"/>
        <v>0</v>
      </c>
      <c r="S32" s="2">
        <f t="shared" si="16"/>
        <v>0</v>
      </c>
      <c r="T32" s="2">
        <f t="shared" si="16"/>
        <v>0</v>
      </c>
      <c r="U32" s="2">
        <f t="shared" si="16"/>
        <v>0</v>
      </c>
      <c r="V32" s="2">
        <f t="shared" si="16"/>
        <v>0</v>
      </c>
      <c r="W32" s="2">
        <f t="shared" si="16"/>
        <v>0</v>
      </c>
      <c r="X32" s="2">
        <f t="shared" si="16"/>
        <v>0</v>
      </c>
      <c r="Y32" s="2">
        <f t="shared" si="16"/>
        <v>0</v>
      </c>
      <c r="Z32" s="2">
        <f t="shared" si="16"/>
        <v>0</v>
      </c>
      <c r="AA32" s="2">
        <f t="shared" si="16"/>
        <v>0</v>
      </c>
      <c r="AB32" s="2">
        <f t="shared" si="16"/>
        <v>0</v>
      </c>
      <c r="AC32" s="2">
        <f t="shared" si="16"/>
        <v>0</v>
      </c>
      <c r="AD32" s="2">
        <f t="shared" si="16"/>
        <v>0</v>
      </c>
      <c r="AE32" s="2">
        <f t="shared" si="16"/>
        <v>0</v>
      </c>
      <c r="AF32" s="2">
        <f t="shared" si="16"/>
        <v>0</v>
      </c>
      <c r="AG32" s="2">
        <f t="shared" si="16"/>
        <v>0</v>
      </c>
      <c r="AH32" s="2">
        <f t="shared" si="16"/>
        <v>0</v>
      </c>
      <c r="AI32" s="2">
        <f t="shared" si="16"/>
        <v>0</v>
      </c>
      <c r="AJ32" s="2">
        <f t="shared" si="16"/>
        <v>0</v>
      </c>
      <c r="AK32" s="2">
        <f t="shared" si="16"/>
        <v>0</v>
      </c>
      <c r="AL32" s="2">
        <f t="shared" si="16"/>
        <v>0</v>
      </c>
      <c r="AM32" s="2">
        <f t="shared" si="16"/>
        <v>0</v>
      </c>
      <c r="AN32" s="2">
        <f t="shared" si="16"/>
        <v>0</v>
      </c>
      <c r="AO32" s="2">
        <f t="shared" si="16"/>
        <v>0</v>
      </c>
      <c r="AP32" s="2">
        <f t="shared" si="16"/>
        <v>0</v>
      </c>
      <c r="AQ32" s="2">
        <f t="shared" si="16"/>
        <v>0</v>
      </c>
      <c r="AR32" s="2">
        <f t="shared" ref="AR32:BO32" si="17">SUM(AR30,AR31/2)*$C$32*IF(AR$10=$C26,(13-$D26)/12,IF(AR$10=$C27,($D27-1)/12,1))</f>
        <v>0</v>
      </c>
      <c r="AS32" s="2">
        <f t="shared" si="17"/>
        <v>0</v>
      </c>
      <c r="AT32" s="2">
        <f t="shared" si="17"/>
        <v>0</v>
      </c>
      <c r="AU32" s="2">
        <f t="shared" si="17"/>
        <v>0</v>
      </c>
      <c r="AV32" s="2">
        <f t="shared" si="17"/>
        <v>0</v>
      </c>
      <c r="AW32" s="2">
        <f t="shared" si="17"/>
        <v>0</v>
      </c>
      <c r="AX32" s="2">
        <f t="shared" si="17"/>
        <v>0</v>
      </c>
      <c r="AY32" s="2">
        <f t="shared" si="17"/>
        <v>0</v>
      </c>
      <c r="AZ32" s="2">
        <f t="shared" si="17"/>
        <v>0</v>
      </c>
      <c r="BA32" s="2">
        <f t="shared" si="17"/>
        <v>0</v>
      </c>
      <c r="BB32" s="2">
        <f t="shared" si="17"/>
        <v>0</v>
      </c>
      <c r="BC32" s="2">
        <f t="shared" si="17"/>
        <v>0</v>
      </c>
      <c r="BD32" s="2">
        <f t="shared" si="17"/>
        <v>0</v>
      </c>
      <c r="BE32" s="2">
        <f t="shared" si="17"/>
        <v>0</v>
      </c>
      <c r="BF32" s="2">
        <f t="shared" si="17"/>
        <v>0</v>
      </c>
      <c r="BG32" s="2">
        <f t="shared" si="17"/>
        <v>0</v>
      </c>
      <c r="BH32" s="2">
        <f t="shared" si="17"/>
        <v>0</v>
      </c>
      <c r="BI32" s="2">
        <f t="shared" si="17"/>
        <v>0</v>
      </c>
      <c r="BJ32" s="2">
        <f t="shared" si="17"/>
        <v>0</v>
      </c>
      <c r="BK32" s="2">
        <f t="shared" si="17"/>
        <v>0</v>
      </c>
      <c r="BL32" s="2">
        <f t="shared" si="17"/>
        <v>0</v>
      </c>
      <c r="BM32" s="2">
        <f t="shared" si="17"/>
        <v>0</v>
      </c>
      <c r="BN32" s="2">
        <f t="shared" si="17"/>
        <v>0</v>
      </c>
      <c r="BO32" s="2">
        <f t="shared" si="17"/>
        <v>0</v>
      </c>
    </row>
    <row r="33" spans="2:67" ht="12.75" customHeight="1" outlineLevel="2">
      <c r="B33" s="29" t="s">
        <v>7</v>
      </c>
      <c r="D33" s="10"/>
      <c r="K33" s="16"/>
      <c r="L33" s="2">
        <f t="shared" ref="L33:V33" si="18">SUM(L30:L32)</f>
        <v>0</v>
      </c>
      <c r="M33" s="2">
        <f t="shared" si="18"/>
        <v>804.61336565696831</v>
      </c>
      <c r="N33" s="2">
        <f t="shared" si="18"/>
        <v>22028.645146714902</v>
      </c>
      <c r="O33" s="2">
        <f t="shared" si="18"/>
        <v>81779.294453918628</v>
      </c>
      <c r="P33" s="2">
        <f t="shared" si="18"/>
        <v>0</v>
      </c>
      <c r="Q33" s="2">
        <f t="shared" si="18"/>
        <v>0</v>
      </c>
      <c r="R33" s="2">
        <f t="shared" si="18"/>
        <v>0</v>
      </c>
      <c r="S33" s="2">
        <f t="shared" si="18"/>
        <v>0</v>
      </c>
      <c r="T33" s="2">
        <f t="shared" si="18"/>
        <v>0</v>
      </c>
      <c r="U33" s="2">
        <f t="shared" si="18"/>
        <v>0</v>
      </c>
      <c r="V33" s="2">
        <f t="shared" si="18"/>
        <v>0</v>
      </c>
      <c r="W33" s="2">
        <f t="shared" ref="W33:BO33" si="19">SUM(W30:W32)</f>
        <v>0</v>
      </c>
      <c r="X33" s="2">
        <f t="shared" si="19"/>
        <v>0</v>
      </c>
      <c r="Y33" s="2">
        <f t="shared" si="19"/>
        <v>0</v>
      </c>
      <c r="Z33" s="2">
        <f t="shared" si="19"/>
        <v>0</v>
      </c>
      <c r="AA33" s="2">
        <f t="shared" si="19"/>
        <v>0</v>
      </c>
      <c r="AB33" s="2">
        <f t="shared" si="19"/>
        <v>0</v>
      </c>
      <c r="AC33" s="2">
        <f t="shared" si="19"/>
        <v>0</v>
      </c>
      <c r="AD33" s="2">
        <f t="shared" si="19"/>
        <v>0</v>
      </c>
      <c r="AE33" s="2">
        <f t="shared" si="19"/>
        <v>0</v>
      </c>
      <c r="AF33" s="2">
        <f t="shared" si="19"/>
        <v>0</v>
      </c>
      <c r="AG33" s="2">
        <f t="shared" si="19"/>
        <v>0</v>
      </c>
      <c r="AH33" s="2">
        <f t="shared" si="19"/>
        <v>0</v>
      </c>
      <c r="AI33" s="2">
        <f t="shared" si="19"/>
        <v>0</v>
      </c>
      <c r="AJ33" s="2">
        <f t="shared" si="19"/>
        <v>0</v>
      </c>
      <c r="AK33" s="2">
        <f t="shared" si="19"/>
        <v>0</v>
      </c>
      <c r="AL33" s="2">
        <f t="shared" si="19"/>
        <v>0</v>
      </c>
      <c r="AM33" s="2">
        <f t="shared" si="19"/>
        <v>0</v>
      </c>
      <c r="AN33" s="2">
        <f t="shared" si="19"/>
        <v>0</v>
      </c>
      <c r="AO33" s="2">
        <f t="shared" si="19"/>
        <v>0</v>
      </c>
      <c r="AP33" s="2">
        <f t="shared" si="19"/>
        <v>0</v>
      </c>
      <c r="AQ33" s="2">
        <f t="shared" si="19"/>
        <v>0</v>
      </c>
      <c r="AR33" s="2">
        <f t="shared" si="19"/>
        <v>0</v>
      </c>
      <c r="AS33" s="2">
        <f t="shared" si="19"/>
        <v>0</v>
      </c>
      <c r="AT33" s="2">
        <f t="shared" si="19"/>
        <v>0</v>
      </c>
      <c r="AU33" s="2">
        <f t="shared" si="19"/>
        <v>0</v>
      </c>
      <c r="AV33" s="2">
        <f t="shared" si="19"/>
        <v>0</v>
      </c>
      <c r="AW33" s="2">
        <f t="shared" si="19"/>
        <v>0</v>
      </c>
      <c r="AX33" s="2">
        <f t="shared" si="19"/>
        <v>0</v>
      </c>
      <c r="AY33" s="2">
        <f t="shared" si="19"/>
        <v>0</v>
      </c>
      <c r="AZ33" s="2">
        <f t="shared" si="19"/>
        <v>0</v>
      </c>
      <c r="BA33" s="2">
        <f t="shared" si="19"/>
        <v>0</v>
      </c>
      <c r="BB33" s="2">
        <f t="shared" si="19"/>
        <v>0</v>
      </c>
      <c r="BC33" s="2">
        <f t="shared" si="19"/>
        <v>0</v>
      </c>
      <c r="BD33" s="2">
        <f t="shared" si="19"/>
        <v>0</v>
      </c>
      <c r="BE33" s="2">
        <f t="shared" si="19"/>
        <v>0</v>
      </c>
      <c r="BF33" s="2">
        <f t="shared" si="19"/>
        <v>0</v>
      </c>
      <c r="BG33" s="2">
        <f t="shared" si="19"/>
        <v>0</v>
      </c>
      <c r="BH33" s="2">
        <f t="shared" si="19"/>
        <v>0</v>
      </c>
      <c r="BI33" s="2">
        <f t="shared" si="19"/>
        <v>0</v>
      </c>
      <c r="BJ33" s="2">
        <f t="shared" si="19"/>
        <v>0</v>
      </c>
      <c r="BK33" s="2">
        <f t="shared" si="19"/>
        <v>0</v>
      </c>
      <c r="BL33" s="2">
        <f t="shared" si="19"/>
        <v>0</v>
      </c>
      <c r="BM33" s="2">
        <f t="shared" si="19"/>
        <v>0</v>
      </c>
      <c r="BN33" s="2">
        <f t="shared" si="19"/>
        <v>0</v>
      </c>
      <c r="BO33" s="2">
        <f t="shared" si="19"/>
        <v>0</v>
      </c>
    </row>
    <row r="34" spans="2:67" ht="12.75" customHeight="1" outlineLevel="2">
      <c r="B34" s="30" t="s">
        <v>41</v>
      </c>
      <c r="E34" s="2">
        <f>MAX(L33:BO33)*(1+$C$8)</f>
        <v>81779.294453918628</v>
      </c>
      <c r="F34" s="152">
        <f>INDEX(Projects,A22,Projects!$E$1)</f>
        <v>25</v>
      </c>
      <c r="G34" s="38">
        <f>+$C$6</f>
        <v>2.9999999999999997E-4</v>
      </c>
      <c r="H34" s="20"/>
      <c r="L34" s="2"/>
      <c r="M34" s="2"/>
      <c r="N34" s="2"/>
      <c r="O34" s="2"/>
      <c r="P34" s="2"/>
      <c r="Q34" s="2"/>
    </row>
    <row r="35" spans="2:67" ht="12.75" customHeight="1" outlineLevel="2">
      <c r="B35" s="8"/>
    </row>
    <row r="36" spans="2:67" ht="12.75" customHeight="1" outlineLevel="2">
      <c r="B36" s="31" t="s">
        <v>10</v>
      </c>
    </row>
    <row r="37" spans="2:67" ht="12.75" customHeight="1" outlineLevel="2">
      <c r="B37" s="30" t="s">
        <v>11</v>
      </c>
      <c r="K37" s="2"/>
      <c r="L37" s="2">
        <f t="shared" ref="L37:Q37" si="20">IF(L$10=$C27,$E34,K39)</f>
        <v>0</v>
      </c>
      <c r="M37" s="2">
        <f t="shared" si="20"/>
        <v>0</v>
      </c>
      <c r="N37" s="2">
        <f t="shared" si="20"/>
        <v>0</v>
      </c>
      <c r="O37" s="2">
        <f t="shared" si="20"/>
        <v>81779.294453918628</v>
      </c>
      <c r="P37" s="2">
        <f t="shared" si="20"/>
        <v>81506.696805738902</v>
      </c>
      <c r="Q37" s="2">
        <f t="shared" si="20"/>
        <v>78235.52502758216</v>
      </c>
      <c r="R37" s="2">
        <f t="shared" ref="R37:BO37" si="21">IF(R$10=$C27,$E34,Q39)</f>
        <v>74964.353249425418</v>
      </c>
      <c r="S37" s="2">
        <f t="shared" si="21"/>
        <v>71693.181471268676</v>
      </c>
      <c r="T37" s="2">
        <f t="shared" si="21"/>
        <v>68422.009693111933</v>
      </c>
      <c r="U37" s="2">
        <f t="shared" si="21"/>
        <v>65150.837914955191</v>
      </c>
      <c r="V37" s="2">
        <f t="shared" si="21"/>
        <v>61879.666136798449</v>
      </c>
      <c r="W37" s="2">
        <f t="shared" si="21"/>
        <v>58608.494358641707</v>
      </c>
      <c r="X37" s="2">
        <f t="shared" si="21"/>
        <v>55337.322580484964</v>
      </c>
      <c r="Y37" s="2">
        <f t="shared" si="21"/>
        <v>52066.150802328222</v>
      </c>
      <c r="Z37" s="2">
        <f t="shared" si="21"/>
        <v>48794.97902417148</v>
      </c>
      <c r="AA37" s="2">
        <f t="shared" si="21"/>
        <v>45523.807246014738</v>
      </c>
      <c r="AB37" s="2">
        <f t="shared" si="21"/>
        <v>42252.635467857996</v>
      </c>
      <c r="AC37" s="2">
        <f t="shared" si="21"/>
        <v>38981.463689701253</v>
      </c>
      <c r="AD37" s="2">
        <f t="shared" si="21"/>
        <v>35710.291911544511</v>
      </c>
      <c r="AE37" s="2">
        <f t="shared" si="21"/>
        <v>32439.120133387765</v>
      </c>
      <c r="AF37" s="2">
        <f t="shared" si="21"/>
        <v>29167.948355231019</v>
      </c>
      <c r="AG37" s="2">
        <f t="shared" si="21"/>
        <v>25896.776577074274</v>
      </c>
      <c r="AH37" s="2">
        <f t="shared" si="21"/>
        <v>22625.604798917528</v>
      </c>
      <c r="AI37" s="2">
        <f t="shared" si="21"/>
        <v>19354.433020760782</v>
      </c>
      <c r="AJ37" s="2">
        <f t="shared" si="21"/>
        <v>16083.261242604036</v>
      </c>
      <c r="AK37" s="2">
        <f t="shared" si="21"/>
        <v>12812.08946444729</v>
      </c>
      <c r="AL37" s="2">
        <f t="shared" si="21"/>
        <v>9540.9176862905442</v>
      </c>
      <c r="AM37" s="2">
        <f t="shared" si="21"/>
        <v>6269.7459081337993</v>
      </c>
      <c r="AN37" s="2">
        <f t="shared" si="21"/>
        <v>2998.5741299770543</v>
      </c>
      <c r="AO37" s="2">
        <f t="shared" si="21"/>
        <v>0</v>
      </c>
      <c r="AP37" s="2">
        <f t="shared" si="21"/>
        <v>0</v>
      </c>
      <c r="AQ37" s="2">
        <f t="shared" si="21"/>
        <v>0</v>
      </c>
      <c r="AR37" s="2">
        <f t="shared" si="21"/>
        <v>0</v>
      </c>
      <c r="AS37" s="2">
        <f t="shared" si="21"/>
        <v>0</v>
      </c>
      <c r="AT37" s="2">
        <f t="shared" si="21"/>
        <v>0</v>
      </c>
      <c r="AU37" s="2">
        <f t="shared" si="21"/>
        <v>0</v>
      </c>
      <c r="AV37" s="2">
        <f t="shared" si="21"/>
        <v>0</v>
      </c>
      <c r="AW37" s="2">
        <f t="shared" si="21"/>
        <v>0</v>
      </c>
      <c r="AX37" s="2">
        <f t="shared" si="21"/>
        <v>0</v>
      </c>
      <c r="AY37" s="2">
        <f t="shared" si="21"/>
        <v>0</v>
      </c>
      <c r="AZ37" s="2">
        <f t="shared" si="21"/>
        <v>0</v>
      </c>
      <c r="BA37" s="2">
        <f t="shared" si="21"/>
        <v>0</v>
      </c>
      <c r="BB37" s="2">
        <f t="shared" si="21"/>
        <v>0</v>
      </c>
      <c r="BC37" s="2">
        <f t="shared" si="21"/>
        <v>0</v>
      </c>
      <c r="BD37" s="2">
        <f t="shared" si="21"/>
        <v>0</v>
      </c>
      <c r="BE37" s="2">
        <f t="shared" si="21"/>
        <v>0</v>
      </c>
      <c r="BF37" s="2">
        <f t="shared" si="21"/>
        <v>0</v>
      </c>
      <c r="BG37" s="2">
        <f t="shared" si="21"/>
        <v>0</v>
      </c>
      <c r="BH37" s="2">
        <f t="shared" si="21"/>
        <v>0</v>
      </c>
      <c r="BI37" s="2">
        <f t="shared" si="21"/>
        <v>0</v>
      </c>
      <c r="BJ37" s="2">
        <f t="shared" si="21"/>
        <v>0</v>
      </c>
      <c r="BK37" s="2">
        <f t="shared" si="21"/>
        <v>0</v>
      </c>
      <c r="BL37" s="2">
        <f t="shared" si="21"/>
        <v>0</v>
      </c>
      <c r="BM37" s="2">
        <f t="shared" si="21"/>
        <v>0</v>
      </c>
      <c r="BN37" s="2">
        <f t="shared" si="21"/>
        <v>0</v>
      </c>
      <c r="BO37" s="2">
        <f t="shared" si="21"/>
        <v>0</v>
      </c>
    </row>
    <row r="38" spans="2:67" ht="12.75" customHeight="1" outlineLevel="2">
      <c r="B38" s="29" t="s">
        <v>12</v>
      </c>
      <c r="J38" s="2"/>
      <c r="K38" s="2"/>
      <c r="L38" s="2">
        <f t="shared" ref="L38:Q38" si="22">IF(L$10=$C27,$E34/$F34*(13-$D27)/12,MIN(K39,$E34/$F34))</f>
        <v>0</v>
      </c>
      <c r="M38" s="2">
        <f t="shared" si="22"/>
        <v>0</v>
      </c>
      <c r="N38" s="2">
        <f t="shared" si="22"/>
        <v>0</v>
      </c>
      <c r="O38" s="2">
        <f t="shared" si="22"/>
        <v>272.59764817972876</v>
      </c>
      <c r="P38" s="2">
        <f t="shared" si="22"/>
        <v>3271.1717781567449</v>
      </c>
      <c r="Q38" s="2">
        <f t="shared" si="22"/>
        <v>3271.1717781567449</v>
      </c>
      <c r="R38" s="2">
        <f t="shared" ref="R38:BO38" si="23">IF(R$10=$C27,$E34/$F34*(13-$D27)/12,MIN(Q39,$E34/$F34))</f>
        <v>3271.1717781567449</v>
      </c>
      <c r="S38" s="2">
        <f t="shared" si="23"/>
        <v>3271.1717781567449</v>
      </c>
      <c r="T38" s="2">
        <f t="shared" si="23"/>
        <v>3271.1717781567449</v>
      </c>
      <c r="U38" s="2">
        <f t="shared" si="23"/>
        <v>3271.1717781567449</v>
      </c>
      <c r="V38" s="2">
        <f t="shared" si="23"/>
        <v>3271.1717781567449</v>
      </c>
      <c r="W38" s="2">
        <f t="shared" si="23"/>
        <v>3271.1717781567449</v>
      </c>
      <c r="X38" s="2">
        <f t="shared" si="23"/>
        <v>3271.1717781567449</v>
      </c>
      <c r="Y38" s="2">
        <f t="shared" si="23"/>
        <v>3271.1717781567449</v>
      </c>
      <c r="Z38" s="2">
        <f t="shared" si="23"/>
        <v>3271.1717781567449</v>
      </c>
      <c r="AA38" s="2">
        <f t="shared" si="23"/>
        <v>3271.1717781567449</v>
      </c>
      <c r="AB38" s="2">
        <f t="shared" si="23"/>
        <v>3271.1717781567449</v>
      </c>
      <c r="AC38" s="2">
        <f t="shared" si="23"/>
        <v>3271.1717781567449</v>
      </c>
      <c r="AD38" s="2">
        <f t="shared" si="23"/>
        <v>3271.1717781567449</v>
      </c>
      <c r="AE38" s="2">
        <f t="shared" si="23"/>
        <v>3271.1717781567449</v>
      </c>
      <c r="AF38" s="2">
        <f t="shared" si="23"/>
        <v>3271.1717781567449</v>
      </c>
      <c r="AG38" s="2">
        <f t="shared" si="23"/>
        <v>3271.1717781567449</v>
      </c>
      <c r="AH38" s="2">
        <f t="shared" si="23"/>
        <v>3271.1717781567449</v>
      </c>
      <c r="AI38" s="2">
        <f t="shared" si="23"/>
        <v>3271.1717781567449</v>
      </c>
      <c r="AJ38" s="2">
        <f t="shared" si="23"/>
        <v>3271.1717781567449</v>
      </c>
      <c r="AK38" s="2">
        <f t="shared" si="23"/>
        <v>3271.1717781567449</v>
      </c>
      <c r="AL38" s="2">
        <f t="shared" si="23"/>
        <v>3271.1717781567449</v>
      </c>
      <c r="AM38" s="2">
        <f t="shared" si="23"/>
        <v>3271.1717781567449</v>
      </c>
      <c r="AN38" s="2">
        <f t="shared" si="23"/>
        <v>2998.5741299770543</v>
      </c>
      <c r="AO38" s="2">
        <f t="shared" si="23"/>
        <v>0</v>
      </c>
      <c r="AP38" s="2">
        <f t="shared" si="23"/>
        <v>0</v>
      </c>
      <c r="AQ38" s="2">
        <f t="shared" si="23"/>
        <v>0</v>
      </c>
      <c r="AR38" s="2">
        <f t="shared" si="23"/>
        <v>0</v>
      </c>
      <c r="AS38" s="2">
        <f t="shared" si="23"/>
        <v>0</v>
      </c>
      <c r="AT38" s="2">
        <f t="shared" si="23"/>
        <v>0</v>
      </c>
      <c r="AU38" s="2">
        <f t="shared" si="23"/>
        <v>0</v>
      </c>
      <c r="AV38" s="2">
        <f t="shared" si="23"/>
        <v>0</v>
      </c>
      <c r="AW38" s="2">
        <f t="shared" si="23"/>
        <v>0</v>
      </c>
      <c r="AX38" s="2">
        <f t="shared" si="23"/>
        <v>0</v>
      </c>
      <c r="AY38" s="2">
        <f t="shared" si="23"/>
        <v>0</v>
      </c>
      <c r="AZ38" s="2">
        <f t="shared" si="23"/>
        <v>0</v>
      </c>
      <c r="BA38" s="2">
        <f t="shared" si="23"/>
        <v>0</v>
      </c>
      <c r="BB38" s="2">
        <f t="shared" si="23"/>
        <v>0</v>
      </c>
      <c r="BC38" s="2">
        <f t="shared" si="23"/>
        <v>0</v>
      </c>
      <c r="BD38" s="2">
        <f t="shared" si="23"/>
        <v>0</v>
      </c>
      <c r="BE38" s="2">
        <f t="shared" si="23"/>
        <v>0</v>
      </c>
      <c r="BF38" s="2">
        <f t="shared" si="23"/>
        <v>0</v>
      </c>
      <c r="BG38" s="2">
        <f t="shared" si="23"/>
        <v>0</v>
      </c>
      <c r="BH38" s="2">
        <f t="shared" si="23"/>
        <v>0</v>
      </c>
      <c r="BI38" s="2">
        <f t="shared" si="23"/>
        <v>0</v>
      </c>
      <c r="BJ38" s="2">
        <f t="shared" si="23"/>
        <v>0</v>
      </c>
      <c r="BK38" s="2">
        <f t="shared" si="23"/>
        <v>0</v>
      </c>
      <c r="BL38" s="2">
        <f t="shared" si="23"/>
        <v>0</v>
      </c>
      <c r="BM38" s="2">
        <f t="shared" si="23"/>
        <v>0</v>
      </c>
      <c r="BN38" s="2">
        <f t="shared" si="23"/>
        <v>0</v>
      </c>
      <c r="BO38" s="2">
        <f t="shared" si="23"/>
        <v>0</v>
      </c>
    </row>
    <row r="39" spans="2:67" ht="12.75" customHeight="1" outlineLevel="2">
      <c r="B39" s="30" t="s">
        <v>13</v>
      </c>
      <c r="K39" s="16">
        <v>0</v>
      </c>
      <c r="L39" s="2">
        <f t="shared" ref="L39:M39" si="24">+L37-L38</f>
        <v>0</v>
      </c>
      <c r="M39" s="2">
        <f t="shared" si="24"/>
        <v>0</v>
      </c>
      <c r="N39" s="2">
        <f t="shared" ref="N39:Q39" si="25">+N37-N38</f>
        <v>0</v>
      </c>
      <c r="O39" s="2">
        <f t="shared" si="25"/>
        <v>81506.696805738902</v>
      </c>
      <c r="P39" s="2">
        <f t="shared" si="25"/>
        <v>78235.52502758216</v>
      </c>
      <c r="Q39" s="2">
        <f t="shared" si="25"/>
        <v>74964.353249425418</v>
      </c>
      <c r="R39" s="2">
        <f t="shared" ref="R39:BO39" si="26">+R37-R38</f>
        <v>71693.181471268676</v>
      </c>
      <c r="S39" s="2">
        <f t="shared" si="26"/>
        <v>68422.009693111933</v>
      </c>
      <c r="T39" s="2">
        <f t="shared" si="26"/>
        <v>65150.837914955191</v>
      </c>
      <c r="U39" s="2">
        <f t="shared" si="26"/>
        <v>61879.666136798449</v>
      </c>
      <c r="V39" s="2">
        <f t="shared" si="26"/>
        <v>58608.494358641707</v>
      </c>
      <c r="W39" s="2">
        <f t="shared" si="26"/>
        <v>55337.322580484964</v>
      </c>
      <c r="X39" s="2">
        <f t="shared" si="26"/>
        <v>52066.150802328222</v>
      </c>
      <c r="Y39" s="2">
        <f t="shared" si="26"/>
        <v>48794.97902417148</v>
      </c>
      <c r="Z39" s="2">
        <f t="shared" si="26"/>
        <v>45523.807246014738</v>
      </c>
      <c r="AA39" s="2">
        <f t="shared" si="26"/>
        <v>42252.635467857996</v>
      </c>
      <c r="AB39" s="2">
        <f t="shared" si="26"/>
        <v>38981.463689701253</v>
      </c>
      <c r="AC39" s="2">
        <f t="shared" si="26"/>
        <v>35710.291911544511</v>
      </c>
      <c r="AD39" s="2">
        <f t="shared" si="26"/>
        <v>32439.120133387765</v>
      </c>
      <c r="AE39" s="2">
        <f t="shared" si="26"/>
        <v>29167.948355231019</v>
      </c>
      <c r="AF39" s="2">
        <f t="shared" si="26"/>
        <v>25896.776577074274</v>
      </c>
      <c r="AG39" s="2">
        <f t="shared" si="26"/>
        <v>22625.604798917528</v>
      </c>
      <c r="AH39" s="2">
        <f t="shared" si="26"/>
        <v>19354.433020760782</v>
      </c>
      <c r="AI39" s="2">
        <f t="shared" si="26"/>
        <v>16083.261242604036</v>
      </c>
      <c r="AJ39" s="2">
        <f t="shared" si="26"/>
        <v>12812.08946444729</v>
      </c>
      <c r="AK39" s="2">
        <f t="shared" si="26"/>
        <v>9540.9176862905442</v>
      </c>
      <c r="AL39" s="2">
        <f t="shared" si="26"/>
        <v>6269.7459081337993</v>
      </c>
      <c r="AM39" s="2">
        <f t="shared" si="26"/>
        <v>2998.5741299770543</v>
      </c>
      <c r="AN39" s="2">
        <f t="shared" si="26"/>
        <v>0</v>
      </c>
      <c r="AO39" s="2">
        <f t="shared" si="26"/>
        <v>0</v>
      </c>
      <c r="AP39" s="2">
        <f t="shared" si="26"/>
        <v>0</v>
      </c>
      <c r="AQ39" s="2">
        <f t="shared" si="26"/>
        <v>0</v>
      </c>
      <c r="AR39" s="2">
        <f t="shared" si="26"/>
        <v>0</v>
      </c>
      <c r="AS39" s="2">
        <f t="shared" si="26"/>
        <v>0</v>
      </c>
      <c r="AT39" s="2">
        <f t="shared" si="26"/>
        <v>0</v>
      </c>
      <c r="AU39" s="2">
        <f t="shared" si="26"/>
        <v>0</v>
      </c>
      <c r="AV39" s="2">
        <f t="shared" si="26"/>
        <v>0</v>
      </c>
      <c r="AW39" s="2">
        <f t="shared" si="26"/>
        <v>0</v>
      </c>
      <c r="AX39" s="2">
        <f t="shared" si="26"/>
        <v>0</v>
      </c>
      <c r="AY39" s="2">
        <f t="shared" si="26"/>
        <v>0</v>
      </c>
      <c r="AZ39" s="2">
        <f t="shared" si="26"/>
        <v>0</v>
      </c>
      <c r="BA39" s="2">
        <f t="shared" si="26"/>
        <v>0</v>
      </c>
      <c r="BB39" s="2">
        <f t="shared" si="26"/>
        <v>0</v>
      </c>
      <c r="BC39" s="2">
        <f t="shared" si="26"/>
        <v>0</v>
      </c>
      <c r="BD39" s="2">
        <f t="shared" si="26"/>
        <v>0</v>
      </c>
      <c r="BE39" s="2">
        <f t="shared" si="26"/>
        <v>0</v>
      </c>
      <c r="BF39" s="2">
        <f t="shared" si="26"/>
        <v>0</v>
      </c>
      <c r="BG39" s="2">
        <f t="shared" si="26"/>
        <v>0</v>
      </c>
      <c r="BH39" s="2">
        <f t="shared" si="26"/>
        <v>0</v>
      </c>
      <c r="BI39" s="2">
        <f t="shared" si="26"/>
        <v>0</v>
      </c>
      <c r="BJ39" s="2">
        <f t="shared" si="26"/>
        <v>0</v>
      </c>
      <c r="BK39" s="2">
        <f t="shared" si="26"/>
        <v>0</v>
      </c>
      <c r="BL39" s="2">
        <f t="shared" si="26"/>
        <v>0</v>
      </c>
      <c r="BM39" s="2">
        <f t="shared" si="26"/>
        <v>0</v>
      </c>
      <c r="BN39" s="2">
        <f t="shared" si="26"/>
        <v>0</v>
      </c>
      <c r="BO39" s="2">
        <f t="shared" si="26"/>
        <v>0</v>
      </c>
    </row>
    <row r="40" spans="2:67" ht="12.75" customHeight="1" outlineLevel="2">
      <c r="B40" s="29" t="s">
        <v>14</v>
      </c>
      <c r="L40" s="2">
        <f t="shared" ref="L40:Q40" si="27">IF(L$10=$C27,(L37+L39)/2*(13-$D27)/12,(L37+L39)/2)</f>
        <v>0</v>
      </c>
      <c r="M40" s="2">
        <f t="shared" si="27"/>
        <v>0</v>
      </c>
      <c r="N40" s="2">
        <f t="shared" si="27"/>
        <v>0</v>
      </c>
      <c r="O40" s="2">
        <f t="shared" si="27"/>
        <v>6803.5829691523977</v>
      </c>
      <c r="P40" s="2">
        <f t="shared" si="27"/>
        <v>79871.110916660531</v>
      </c>
      <c r="Q40" s="2">
        <f t="shared" si="27"/>
        <v>76599.939138503789</v>
      </c>
      <c r="R40" s="2">
        <f t="shared" ref="R40:BO40" si="28">IF(R$10=$C27,(R37+R39)/2*(13-$D27)/12,(R37+R39)/2)</f>
        <v>73328.767360347047</v>
      </c>
      <c r="S40" s="2">
        <f t="shared" si="28"/>
        <v>70057.595582190304</v>
      </c>
      <c r="T40" s="2">
        <f t="shared" si="28"/>
        <v>66786.423804033562</v>
      </c>
      <c r="U40" s="2">
        <f t="shared" si="28"/>
        <v>63515.25202587682</v>
      </c>
      <c r="V40" s="2">
        <f t="shared" si="28"/>
        <v>60244.080247720078</v>
      </c>
      <c r="W40" s="2">
        <f t="shared" si="28"/>
        <v>56972.908469563336</v>
      </c>
      <c r="X40" s="2">
        <f t="shared" si="28"/>
        <v>53701.736691406593</v>
      </c>
      <c r="Y40" s="2">
        <f t="shared" si="28"/>
        <v>50430.564913249851</v>
      </c>
      <c r="Z40" s="2">
        <f t="shared" si="28"/>
        <v>47159.393135093109</v>
      </c>
      <c r="AA40" s="2">
        <f t="shared" si="28"/>
        <v>43888.221356936367</v>
      </c>
      <c r="AB40" s="2">
        <f t="shared" si="28"/>
        <v>40617.049578779624</v>
      </c>
      <c r="AC40" s="2">
        <f t="shared" si="28"/>
        <v>37345.877800622882</v>
      </c>
      <c r="AD40" s="2">
        <f t="shared" si="28"/>
        <v>34074.70602246614</v>
      </c>
      <c r="AE40" s="2">
        <f t="shared" si="28"/>
        <v>30803.53424430939</v>
      </c>
      <c r="AF40" s="2">
        <f t="shared" si="28"/>
        <v>27532.362466152648</v>
      </c>
      <c r="AG40" s="2">
        <f t="shared" si="28"/>
        <v>24261.190687995899</v>
      </c>
      <c r="AH40" s="2">
        <f t="shared" si="28"/>
        <v>20990.018909839157</v>
      </c>
      <c r="AI40" s="2">
        <f t="shared" si="28"/>
        <v>17718.847131682407</v>
      </c>
      <c r="AJ40" s="2">
        <f t="shared" si="28"/>
        <v>14447.675353525663</v>
      </c>
      <c r="AK40" s="2">
        <f t="shared" si="28"/>
        <v>11176.503575368917</v>
      </c>
      <c r="AL40" s="2">
        <f t="shared" si="28"/>
        <v>7905.3317972121713</v>
      </c>
      <c r="AM40" s="2">
        <f t="shared" si="28"/>
        <v>4634.1600190554273</v>
      </c>
      <c r="AN40" s="2">
        <f t="shared" si="28"/>
        <v>1499.2870649885272</v>
      </c>
      <c r="AO40" s="2">
        <f t="shared" si="28"/>
        <v>0</v>
      </c>
      <c r="AP40" s="2">
        <f t="shared" si="28"/>
        <v>0</v>
      </c>
      <c r="AQ40" s="2">
        <f t="shared" si="28"/>
        <v>0</v>
      </c>
      <c r="AR40" s="2">
        <f t="shared" si="28"/>
        <v>0</v>
      </c>
      <c r="AS40" s="2">
        <f t="shared" si="28"/>
        <v>0</v>
      </c>
      <c r="AT40" s="2">
        <f t="shared" si="28"/>
        <v>0</v>
      </c>
      <c r="AU40" s="2">
        <f t="shared" si="28"/>
        <v>0</v>
      </c>
      <c r="AV40" s="2">
        <f t="shared" si="28"/>
        <v>0</v>
      </c>
      <c r="AW40" s="2">
        <f t="shared" si="28"/>
        <v>0</v>
      </c>
      <c r="AX40" s="2">
        <f t="shared" si="28"/>
        <v>0</v>
      </c>
      <c r="AY40" s="2">
        <f t="shared" si="28"/>
        <v>0</v>
      </c>
      <c r="AZ40" s="2">
        <f t="shared" si="28"/>
        <v>0</v>
      </c>
      <c r="BA40" s="2">
        <f t="shared" si="28"/>
        <v>0</v>
      </c>
      <c r="BB40" s="2">
        <f t="shared" si="28"/>
        <v>0</v>
      </c>
      <c r="BC40" s="2">
        <f t="shared" si="28"/>
        <v>0</v>
      </c>
      <c r="BD40" s="2">
        <f t="shared" si="28"/>
        <v>0</v>
      </c>
      <c r="BE40" s="2">
        <f t="shared" si="28"/>
        <v>0</v>
      </c>
      <c r="BF40" s="2">
        <f t="shared" si="28"/>
        <v>0</v>
      </c>
      <c r="BG40" s="2">
        <f t="shared" si="28"/>
        <v>0</v>
      </c>
      <c r="BH40" s="2">
        <f t="shared" si="28"/>
        <v>0</v>
      </c>
      <c r="BI40" s="2">
        <f t="shared" si="28"/>
        <v>0</v>
      </c>
      <c r="BJ40" s="2">
        <f t="shared" si="28"/>
        <v>0</v>
      </c>
      <c r="BK40" s="2">
        <f t="shared" si="28"/>
        <v>0</v>
      </c>
      <c r="BL40" s="2">
        <f t="shared" si="28"/>
        <v>0</v>
      </c>
      <c r="BM40" s="2">
        <f t="shared" si="28"/>
        <v>0</v>
      </c>
      <c r="BN40" s="2">
        <f t="shared" si="28"/>
        <v>0</v>
      </c>
      <c r="BO40" s="2">
        <f t="shared" si="28"/>
        <v>0</v>
      </c>
    </row>
    <row r="41" spans="2:67" ht="12.75" customHeight="1" outlineLevel="2">
      <c r="B41" s="29" t="s">
        <v>15</v>
      </c>
      <c r="J41" s="2"/>
      <c r="L41" s="21">
        <f t="shared" ref="L41:AQ41" si="29">+L40*$C$5</f>
        <v>0</v>
      </c>
      <c r="M41" s="21">
        <f t="shared" si="29"/>
        <v>0</v>
      </c>
      <c r="N41" s="21">
        <f t="shared" si="29"/>
        <v>0</v>
      </c>
      <c r="O41" s="21">
        <f t="shared" si="29"/>
        <v>476.2508078406679</v>
      </c>
      <c r="P41" s="21">
        <f t="shared" si="29"/>
        <v>5590.9777641662376</v>
      </c>
      <c r="Q41" s="21">
        <f t="shared" si="29"/>
        <v>5361.9957396952659</v>
      </c>
      <c r="R41" s="21">
        <f t="shared" si="29"/>
        <v>5133.0137152242942</v>
      </c>
      <c r="S41" s="21">
        <f t="shared" si="29"/>
        <v>4904.0316907533215</v>
      </c>
      <c r="T41" s="21">
        <f t="shared" si="29"/>
        <v>4675.0496662823498</v>
      </c>
      <c r="U41" s="21">
        <f t="shared" si="29"/>
        <v>4446.0676418113781</v>
      </c>
      <c r="V41" s="21">
        <f t="shared" si="29"/>
        <v>4217.0856173404054</v>
      </c>
      <c r="W41" s="21">
        <f t="shared" si="29"/>
        <v>3988.1035928694337</v>
      </c>
      <c r="X41" s="21">
        <f t="shared" si="29"/>
        <v>3759.1215683984619</v>
      </c>
      <c r="Y41" s="21">
        <f t="shared" si="29"/>
        <v>3530.1395439274897</v>
      </c>
      <c r="Z41" s="21">
        <f t="shared" si="29"/>
        <v>3301.157519456518</v>
      </c>
      <c r="AA41" s="21">
        <f t="shared" si="29"/>
        <v>3072.1754949855458</v>
      </c>
      <c r="AB41" s="21">
        <f t="shared" si="29"/>
        <v>2843.1934705145741</v>
      </c>
      <c r="AC41" s="21">
        <f t="shared" si="29"/>
        <v>2614.2114460436019</v>
      </c>
      <c r="AD41" s="21">
        <f t="shared" si="29"/>
        <v>2385.2294215726301</v>
      </c>
      <c r="AE41" s="21">
        <f t="shared" si="29"/>
        <v>2156.2473971016575</v>
      </c>
      <c r="AF41" s="21">
        <f t="shared" si="29"/>
        <v>1927.2653726306855</v>
      </c>
      <c r="AG41" s="21">
        <f t="shared" si="29"/>
        <v>1698.2833481597131</v>
      </c>
      <c r="AH41" s="21">
        <f t="shared" si="29"/>
        <v>1469.3013236887411</v>
      </c>
      <c r="AI41" s="21">
        <f t="shared" si="29"/>
        <v>1240.3192992177685</v>
      </c>
      <c r="AJ41" s="21">
        <f t="shared" si="29"/>
        <v>1011.3372747467965</v>
      </c>
      <c r="AK41" s="21">
        <f t="shared" si="29"/>
        <v>782.35525027582423</v>
      </c>
      <c r="AL41" s="21">
        <f t="shared" si="29"/>
        <v>553.37322580485204</v>
      </c>
      <c r="AM41" s="21">
        <f t="shared" si="29"/>
        <v>324.39120133387996</v>
      </c>
      <c r="AN41" s="21">
        <f t="shared" si="29"/>
        <v>104.9500945491969</v>
      </c>
      <c r="AO41" s="21">
        <f t="shared" si="29"/>
        <v>0</v>
      </c>
      <c r="AP41" s="21">
        <f t="shared" si="29"/>
        <v>0</v>
      </c>
      <c r="AQ41" s="21">
        <f t="shared" si="29"/>
        <v>0</v>
      </c>
      <c r="AR41" s="21">
        <f t="shared" ref="AR41:BO41" si="30">+AR40*$C$5</f>
        <v>0</v>
      </c>
      <c r="AS41" s="21">
        <f t="shared" si="30"/>
        <v>0</v>
      </c>
      <c r="AT41" s="21">
        <f t="shared" si="30"/>
        <v>0</v>
      </c>
      <c r="AU41" s="21">
        <f t="shared" si="30"/>
        <v>0</v>
      </c>
      <c r="AV41" s="21">
        <f t="shared" si="30"/>
        <v>0</v>
      </c>
      <c r="AW41" s="21">
        <f t="shared" si="30"/>
        <v>0</v>
      </c>
      <c r="AX41" s="21">
        <f t="shared" si="30"/>
        <v>0</v>
      </c>
      <c r="AY41" s="21">
        <f t="shared" si="30"/>
        <v>0</v>
      </c>
      <c r="AZ41" s="21">
        <f t="shared" si="30"/>
        <v>0</v>
      </c>
      <c r="BA41" s="21">
        <f t="shared" si="30"/>
        <v>0</v>
      </c>
      <c r="BB41" s="21">
        <f t="shared" si="30"/>
        <v>0</v>
      </c>
      <c r="BC41" s="21">
        <f t="shared" si="30"/>
        <v>0</v>
      </c>
      <c r="BD41" s="21">
        <f t="shared" si="30"/>
        <v>0</v>
      </c>
      <c r="BE41" s="21">
        <f t="shared" si="30"/>
        <v>0</v>
      </c>
      <c r="BF41" s="21">
        <f t="shared" si="30"/>
        <v>0</v>
      </c>
      <c r="BG41" s="21">
        <f t="shared" si="30"/>
        <v>0</v>
      </c>
      <c r="BH41" s="21">
        <f t="shared" si="30"/>
        <v>0</v>
      </c>
      <c r="BI41" s="21">
        <f t="shared" si="30"/>
        <v>0</v>
      </c>
      <c r="BJ41" s="21">
        <f t="shared" si="30"/>
        <v>0</v>
      </c>
      <c r="BK41" s="21">
        <f t="shared" si="30"/>
        <v>0</v>
      </c>
      <c r="BL41" s="21">
        <f t="shared" si="30"/>
        <v>0</v>
      </c>
      <c r="BM41" s="21">
        <f t="shared" si="30"/>
        <v>0</v>
      </c>
      <c r="BN41" s="21">
        <f t="shared" si="30"/>
        <v>0</v>
      </c>
      <c r="BO41" s="21">
        <f t="shared" si="30"/>
        <v>0</v>
      </c>
    </row>
    <row r="42" spans="2:67" s="10" customFormat="1" ht="12.75" customHeight="1" outlineLevel="2">
      <c r="B42" s="8" t="s">
        <v>20</v>
      </c>
      <c r="J42" s="2"/>
      <c r="L42" s="23">
        <f>IF(OR(L$10&lt;$C27,L$10&gt;$C27+$F34),0,IF(L$10=$C27,$E34*(13-$D27)/12,IF(L$10=$C27+$F34,$E34*($D27-1)/12,$E34)))</f>
        <v>0</v>
      </c>
      <c r="M42" s="23">
        <f t="shared" ref="M42:BO42" si="31">IF(OR(M$10&lt;$C27,M$10&gt;$C27+$F34),0,IF(M$10=$C27,$E34*(13-$D27)/12,IF(M$10=$C27+$F34,$E34*($D27-1)/12,$E34)))</f>
        <v>0</v>
      </c>
      <c r="N42" s="23">
        <f t="shared" si="31"/>
        <v>0</v>
      </c>
      <c r="O42" s="23">
        <f t="shared" si="31"/>
        <v>6814.9412044932187</v>
      </c>
      <c r="P42" s="23">
        <f t="shared" si="31"/>
        <v>81779.294453918628</v>
      </c>
      <c r="Q42" s="23">
        <f t="shared" si="31"/>
        <v>81779.294453918628</v>
      </c>
      <c r="R42" s="23">
        <f t="shared" si="31"/>
        <v>81779.294453918628</v>
      </c>
      <c r="S42" s="23">
        <f t="shared" si="31"/>
        <v>81779.294453918628</v>
      </c>
      <c r="T42" s="23">
        <f t="shared" si="31"/>
        <v>81779.294453918628</v>
      </c>
      <c r="U42" s="23">
        <f t="shared" si="31"/>
        <v>81779.294453918628</v>
      </c>
      <c r="V42" s="23">
        <f t="shared" si="31"/>
        <v>81779.294453918628</v>
      </c>
      <c r="W42" s="23">
        <f t="shared" si="31"/>
        <v>81779.294453918628</v>
      </c>
      <c r="X42" s="23">
        <f t="shared" si="31"/>
        <v>81779.294453918628</v>
      </c>
      <c r="Y42" s="23">
        <f t="shared" si="31"/>
        <v>81779.294453918628</v>
      </c>
      <c r="Z42" s="23">
        <f t="shared" si="31"/>
        <v>81779.294453918628</v>
      </c>
      <c r="AA42" s="23">
        <f t="shared" si="31"/>
        <v>81779.294453918628</v>
      </c>
      <c r="AB42" s="23">
        <f t="shared" si="31"/>
        <v>81779.294453918628</v>
      </c>
      <c r="AC42" s="23">
        <f t="shared" si="31"/>
        <v>81779.294453918628</v>
      </c>
      <c r="AD42" s="23">
        <f t="shared" si="31"/>
        <v>81779.294453918628</v>
      </c>
      <c r="AE42" s="23">
        <f t="shared" si="31"/>
        <v>81779.294453918628</v>
      </c>
      <c r="AF42" s="23">
        <f t="shared" si="31"/>
        <v>81779.294453918628</v>
      </c>
      <c r="AG42" s="23">
        <f t="shared" si="31"/>
        <v>81779.294453918628</v>
      </c>
      <c r="AH42" s="23">
        <f t="shared" si="31"/>
        <v>81779.294453918628</v>
      </c>
      <c r="AI42" s="23">
        <f t="shared" si="31"/>
        <v>81779.294453918628</v>
      </c>
      <c r="AJ42" s="23">
        <f t="shared" si="31"/>
        <v>81779.294453918628</v>
      </c>
      <c r="AK42" s="23">
        <f t="shared" si="31"/>
        <v>81779.294453918628</v>
      </c>
      <c r="AL42" s="23">
        <f t="shared" si="31"/>
        <v>81779.294453918628</v>
      </c>
      <c r="AM42" s="23">
        <f t="shared" si="31"/>
        <v>81779.294453918628</v>
      </c>
      <c r="AN42" s="23">
        <f t="shared" si="31"/>
        <v>74964.353249425403</v>
      </c>
      <c r="AO42" s="23">
        <f t="shared" si="31"/>
        <v>0</v>
      </c>
      <c r="AP42" s="23">
        <f t="shared" si="31"/>
        <v>0</v>
      </c>
      <c r="AQ42" s="23">
        <f t="shared" si="31"/>
        <v>0</v>
      </c>
      <c r="AR42" s="23">
        <f t="shared" si="31"/>
        <v>0</v>
      </c>
      <c r="AS42" s="23">
        <f t="shared" si="31"/>
        <v>0</v>
      </c>
      <c r="AT42" s="23">
        <f t="shared" si="31"/>
        <v>0</v>
      </c>
      <c r="AU42" s="23">
        <f t="shared" si="31"/>
        <v>0</v>
      </c>
      <c r="AV42" s="23">
        <f t="shared" si="31"/>
        <v>0</v>
      </c>
      <c r="AW42" s="23">
        <f t="shared" si="31"/>
        <v>0</v>
      </c>
      <c r="AX42" s="23">
        <f t="shared" si="31"/>
        <v>0</v>
      </c>
      <c r="AY42" s="23">
        <f t="shared" si="31"/>
        <v>0</v>
      </c>
      <c r="AZ42" s="23">
        <f t="shared" si="31"/>
        <v>0</v>
      </c>
      <c r="BA42" s="23">
        <f t="shared" si="31"/>
        <v>0</v>
      </c>
      <c r="BB42" s="23">
        <f t="shared" si="31"/>
        <v>0</v>
      </c>
      <c r="BC42" s="23">
        <f t="shared" si="31"/>
        <v>0</v>
      </c>
      <c r="BD42" s="23">
        <f t="shared" si="31"/>
        <v>0</v>
      </c>
      <c r="BE42" s="23">
        <f t="shared" si="31"/>
        <v>0</v>
      </c>
      <c r="BF42" s="23">
        <f t="shared" si="31"/>
        <v>0</v>
      </c>
      <c r="BG42" s="23">
        <f t="shared" si="31"/>
        <v>0</v>
      </c>
      <c r="BH42" s="23">
        <f t="shared" si="31"/>
        <v>0</v>
      </c>
      <c r="BI42" s="23">
        <f t="shared" si="31"/>
        <v>0</v>
      </c>
      <c r="BJ42" s="23">
        <f t="shared" si="31"/>
        <v>0</v>
      </c>
      <c r="BK42" s="23">
        <f t="shared" si="31"/>
        <v>0</v>
      </c>
      <c r="BL42" s="23">
        <f t="shared" si="31"/>
        <v>0</v>
      </c>
      <c r="BM42" s="23">
        <f t="shared" si="31"/>
        <v>0</v>
      </c>
      <c r="BN42" s="23">
        <f t="shared" si="31"/>
        <v>0</v>
      </c>
      <c r="BO42" s="23">
        <f t="shared" si="31"/>
        <v>0</v>
      </c>
    </row>
    <row r="43" spans="2:67" ht="12.75" customHeight="1" outlineLevel="2">
      <c r="B43" s="8" t="s">
        <v>16</v>
      </c>
      <c r="J43" s="2"/>
      <c r="L43" s="25">
        <f>+L42*$G34</f>
        <v>0</v>
      </c>
      <c r="M43" s="25">
        <f t="shared" ref="M43:BO43" si="32">+M42*$G34</f>
        <v>0</v>
      </c>
      <c r="N43" s="25">
        <f t="shared" si="32"/>
        <v>0</v>
      </c>
      <c r="O43" s="25">
        <f t="shared" si="32"/>
        <v>2.0444823613479652</v>
      </c>
      <c r="P43" s="25">
        <f t="shared" si="32"/>
        <v>24.533788336175586</v>
      </c>
      <c r="Q43" s="25">
        <f t="shared" si="32"/>
        <v>24.533788336175586</v>
      </c>
      <c r="R43" s="25">
        <f t="shared" si="32"/>
        <v>24.533788336175586</v>
      </c>
      <c r="S43" s="25">
        <f t="shared" si="32"/>
        <v>24.533788336175586</v>
      </c>
      <c r="T43" s="25">
        <f t="shared" si="32"/>
        <v>24.533788336175586</v>
      </c>
      <c r="U43" s="25">
        <f t="shared" si="32"/>
        <v>24.533788336175586</v>
      </c>
      <c r="V43" s="25">
        <f t="shared" si="32"/>
        <v>24.533788336175586</v>
      </c>
      <c r="W43" s="25">
        <f t="shared" si="32"/>
        <v>24.533788336175586</v>
      </c>
      <c r="X43" s="25">
        <f t="shared" si="32"/>
        <v>24.533788336175586</v>
      </c>
      <c r="Y43" s="25">
        <f t="shared" si="32"/>
        <v>24.533788336175586</v>
      </c>
      <c r="Z43" s="25">
        <f t="shared" si="32"/>
        <v>24.533788336175586</v>
      </c>
      <c r="AA43" s="25">
        <f t="shared" si="32"/>
        <v>24.533788336175586</v>
      </c>
      <c r="AB43" s="25">
        <f t="shared" si="32"/>
        <v>24.533788336175586</v>
      </c>
      <c r="AC43" s="25">
        <f t="shared" si="32"/>
        <v>24.533788336175586</v>
      </c>
      <c r="AD43" s="25">
        <f t="shared" si="32"/>
        <v>24.533788336175586</v>
      </c>
      <c r="AE43" s="25">
        <f t="shared" si="32"/>
        <v>24.533788336175586</v>
      </c>
      <c r="AF43" s="25">
        <f t="shared" si="32"/>
        <v>24.533788336175586</v>
      </c>
      <c r="AG43" s="25">
        <f t="shared" si="32"/>
        <v>24.533788336175586</v>
      </c>
      <c r="AH43" s="25">
        <f t="shared" si="32"/>
        <v>24.533788336175586</v>
      </c>
      <c r="AI43" s="25">
        <f t="shared" si="32"/>
        <v>24.533788336175586</v>
      </c>
      <c r="AJ43" s="25">
        <f t="shared" si="32"/>
        <v>24.533788336175586</v>
      </c>
      <c r="AK43" s="25">
        <f t="shared" si="32"/>
        <v>24.533788336175586</v>
      </c>
      <c r="AL43" s="25">
        <f t="shared" si="32"/>
        <v>24.533788336175586</v>
      </c>
      <c r="AM43" s="25">
        <f t="shared" si="32"/>
        <v>24.533788336175586</v>
      </c>
      <c r="AN43" s="25">
        <f t="shared" si="32"/>
        <v>22.489305974827619</v>
      </c>
      <c r="AO43" s="25">
        <f t="shared" si="32"/>
        <v>0</v>
      </c>
      <c r="AP43" s="25">
        <f t="shared" si="32"/>
        <v>0</v>
      </c>
      <c r="AQ43" s="25">
        <f t="shared" si="32"/>
        <v>0</v>
      </c>
      <c r="AR43" s="25">
        <f t="shared" si="32"/>
        <v>0</v>
      </c>
      <c r="AS43" s="25">
        <f t="shared" si="32"/>
        <v>0</v>
      </c>
      <c r="AT43" s="25">
        <f t="shared" si="32"/>
        <v>0</v>
      </c>
      <c r="AU43" s="25">
        <f t="shared" si="32"/>
        <v>0</v>
      </c>
      <c r="AV43" s="25">
        <f t="shared" si="32"/>
        <v>0</v>
      </c>
      <c r="AW43" s="25">
        <f t="shared" si="32"/>
        <v>0</v>
      </c>
      <c r="AX43" s="25">
        <f t="shared" si="32"/>
        <v>0</v>
      </c>
      <c r="AY43" s="25">
        <f t="shared" si="32"/>
        <v>0</v>
      </c>
      <c r="AZ43" s="25">
        <f t="shared" si="32"/>
        <v>0</v>
      </c>
      <c r="BA43" s="25">
        <f t="shared" si="32"/>
        <v>0</v>
      </c>
      <c r="BB43" s="25">
        <f t="shared" si="32"/>
        <v>0</v>
      </c>
      <c r="BC43" s="25">
        <f t="shared" si="32"/>
        <v>0</v>
      </c>
      <c r="BD43" s="25">
        <f t="shared" si="32"/>
        <v>0</v>
      </c>
      <c r="BE43" s="25">
        <f t="shared" si="32"/>
        <v>0</v>
      </c>
      <c r="BF43" s="25">
        <f t="shared" si="32"/>
        <v>0</v>
      </c>
      <c r="BG43" s="25">
        <f t="shared" si="32"/>
        <v>0</v>
      </c>
      <c r="BH43" s="25">
        <f t="shared" si="32"/>
        <v>0</v>
      </c>
      <c r="BI43" s="25">
        <f t="shared" si="32"/>
        <v>0</v>
      </c>
      <c r="BJ43" s="25">
        <f t="shared" si="32"/>
        <v>0</v>
      </c>
      <c r="BK43" s="25">
        <f t="shared" si="32"/>
        <v>0</v>
      </c>
      <c r="BL43" s="25">
        <f t="shared" si="32"/>
        <v>0</v>
      </c>
      <c r="BM43" s="25">
        <f t="shared" si="32"/>
        <v>0</v>
      </c>
      <c r="BN43" s="25">
        <f t="shared" si="32"/>
        <v>0</v>
      </c>
      <c r="BO43" s="25">
        <f t="shared" si="32"/>
        <v>0</v>
      </c>
    </row>
    <row r="44" spans="2:67" ht="13.5" customHeight="1" outlineLevel="2" thickBot="1">
      <c r="B44" s="8" t="s">
        <v>17</v>
      </c>
      <c r="J44" s="2"/>
      <c r="L44" s="24">
        <f>SUM(L38,L41,L43)</f>
        <v>0</v>
      </c>
      <c r="M44" s="24">
        <f t="shared" ref="M44:BO44" si="33">SUM(M38,M41,M43)</f>
        <v>0</v>
      </c>
      <c r="N44" s="24">
        <f t="shared" si="33"/>
        <v>0</v>
      </c>
      <c r="O44" s="24">
        <f t="shared" si="33"/>
        <v>750.89293838174467</v>
      </c>
      <c r="P44" s="24">
        <f t="shared" si="33"/>
        <v>8886.6833306591579</v>
      </c>
      <c r="Q44" s="24">
        <f t="shared" si="33"/>
        <v>8657.7013061881862</v>
      </c>
      <c r="R44" s="24">
        <f t="shared" si="33"/>
        <v>8428.7192817172145</v>
      </c>
      <c r="S44" s="24">
        <f t="shared" si="33"/>
        <v>8199.7372572462427</v>
      </c>
      <c r="T44" s="24">
        <f t="shared" si="33"/>
        <v>7970.7552327752701</v>
      </c>
      <c r="U44" s="24">
        <f t="shared" si="33"/>
        <v>7741.7732083042984</v>
      </c>
      <c r="V44" s="24">
        <f t="shared" si="33"/>
        <v>7512.7911838333257</v>
      </c>
      <c r="W44" s="24">
        <f t="shared" si="33"/>
        <v>7283.809159362354</v>
      </c>
      <c r="X44" s="24">
        <f t="shared" si="33"/>
        <v>7054.8271348913822</v>
      </c>
      <c r="Y44" s="24">
        <f t="shared" si="33"/>
        <v>6825.8451104204105</v>
      </c>
      <c r="Z44" s="24">
        <f t="shared" si="33"/>
        <v>6596.8630859494388</v>
      </c>
      <c r="AA44" s="24">
        <f t="shared" si="33"/>
        <v>6367.8810614784661</v>
      </c>
      <c r="AB44" s="24">
        <f t="shared" si="33"/>
        <v>6138.8990370074944</v>
      </c>
      <c r="AC44" s="24">
        <f t="shared" si="33"/>
        <v>5909.9170125365217</v>
      </c>
      <c r="AD44" s="24">
        <f t="shared" si="33"/>
        <v>5680.93498806555</v>
      </c>
      <c r="AE44" s="24">
        <f t="shared" si="33"/>
        <v>5451.9529635945783</v>
      </c>
      <c r="AF44" s="24">
        <f t="shared" si="33"/>
        <v>5222.9709391236056</v>
      </c>
      <c r="AG44" s="24">
        <f t="shared" si="33"/>
        <v>4993.988914652633</v>
      </c>
      <c r="AH44" s="24">
        <f t="shared" si="33"/>
        <v>4765.0068901816612</v>
      </c>
      <c r="AI44" s="24">
        <f t="shared" si="33"/>
        <v>4536.0248657106886</v>
      </c>
      <c r="AJ44" s="24">
        <f t="shared" si="33"/>
        <v>4307.0428412397168</v>
      </c>
      <c r="AK44" s="24">
        <f t="shared" si="33"/>
        <v>4078.0608167687451</v>
      </c>
      <c r="AL44" s="24">
        <f t="shared" si="33"/>
        <v>3849.0787922977729</v>
      </c>
      <c r="AM44" s="24">
        <f t="shared" si="33"/>
        <v>3620.0967678268007</v>
      </c>
      <c r="AN44" s="24">
        <f t="shared" si="33"/>
        <v>3126.0135305010785</v>
      </c>
      <c r="AO44" s="24">
        <f t="shared" si="33"/>
        <v>0</v>
      </c>
      <c r="AP44" s="24">
        <f t="shared" si="33"/>
        <v>0</v>
      </c>
      <c r="AQ44" s="24">
        <f t="shared" si="33"/>
        <v>0</v>
      </c>
      <c r="AR44" s="24">
        <f t="shared" si="33"/>
        <v>0</v>
      </c>
      <c r="AS44" s="24">
        <f t="shared" si="33"/>
        <v>0</v>
      </c>
      <c r="AT44" s="24">
        <f t="shared" si="33"/>
        <v>0</v>
      </c>
      <c r="AU44" s="24">
        <f t="shared" si="33"/>
        <v>0</v>
      </c>
      <c r="AV44" s="24">
        <f t="shared" si="33"/>
        <v>0</v>
      </c>
      <c r="AW44" s="24">
        <f t="shared" si="33"/>
        <v>0</v>
      </c>
      <c r="AX44" s="24">
        <f t="shared" si="33"/>
        <v>0</v>
      </c>
      <c r="AY44" s="24">
        <f t="shared" si="33"/>
        <v>0</v>
      </c>
      <c r="AZ44" s="24">
        <f t="shared" si="33"/>
        <v>0</v>
      </c>
      <c r="BA44" s="24">
        <f t="shared" si="33"/>
        <v>0</v>
      </c>
      <c r="BB44" s="24">
        <f t="shared" si="33"/>
        <v>0</v>
      </c>
      <c r="BC44" s="24">
        <f t="shared" si="33"/>
        <v>0</v>
      </c>
      <c r="BD44" s="24">
        <f t="shared" si="33"/>
        <v>0</v>
      </c>
      <c r="BE44" s="24">
        <f t="shared" si="33"/>
        <v>0</v>
      </c>
      <c r="BF44" s="24">
        <f t="shared" si="33"/>
        <v>0</v>
      </c>
      <c r="BG44" s="24">
        <f t="shared" si="33"/>
        <v>0</v>
      </c>
      <c r="BH44" s="24">
        <f t="shared" si="33"/>
        <v>0</v>
      </c>
      <c r="BI44" s="24">
        <f t="shared" si="33"/>
        <v>0</v>
      </c>
      <c r="BJ44" s="24">
        <f t="shared" si="33"/>
        <v>0</v>
      </c>
      <c r="BK44" s="24">
        <f t="shared" si="33"/>
        <v>0</v>
      </c>
      <c r="BL44" s="24">
        <f t="shared" si="33"/>
        <v>0</v>
      </c>
      <c r="BM44" s="24">
        <f t="shared" si="33"/>
        <v>0</v>
      </c>
      <c r="BN44" s="24">
        <f t="shared" si="33"/>
        <v>0</v>
      </c>
      <c r="BO44" s="24">
        <f t="shared" si="33"/>
        <v>0</v>
      </c>
    </row>
    <row r="45" spans="2:67" ht="12.75" customHeight="1" outlineLevel="2">
      <c r="B45" s="8"/>
    </row>
    <row r="46" spans="2:67" ht="12.75" customHeight="1" outlineLevel="2">
      <c r="B46" s="8"/>
    </row>
    <row r="47" spans="2:67" ht="12.75" customHeight="1" outlineLevel="2">
      <c r="B47" s="8"/>
    </row>
    <row r="48" spans="2:67" ht="12.75" customHeight="1" outlineLevel="2">
      <c r="B48" s="8"/>
    </row>
    <row r="49" spans="1:67" ht="12.75" customHeight="1" outlineLevel="2">
      <c r="B49" s="8"/>
    </row>
    <row r="50" spans="1:67" ht="12.75" customHeight="1" outlineLevel="2">
      <c r="B50" s="8"/>
    </row>
    <row r="51" spans="1:67" ht="12.75" customHeight="1" outlineLevel="2">
      <c r="B51" s="8"/>
    </row>
    <row r="52" spans="1:67" outlineLevel="1">
      <c r="A52" s="10">
        <f>A22+1</f>
        <v>2</v>
      </c>
      <c r="B52" s="27" t="str">
        <f>INDEX(Projects,A52,1)</f>
        <v>Holyrood CP2</v>
      </c>
      <c r="C52" s="19"/>
      <c r="D52" s="10"/>
      <c r="E52" s="10"/>
      <c r="G52" s="152" t="str">
        <f>INDEX(Projects,$A52,Projects!R$1)</f>
        <v>HRD</v>
      </c>
      <c r="H52" s="11">
        <f>+C57</f>
        <v>2022</v>
      </c>
      <c r="I52" s="2">
        <f>+E64</f>
        <v>63631.693305800873</v>
      </c>
      <c r="J52" s="2">
        <f>NPV($C$4,M52:BO52)+L52</f>
        <v>32028.899823903583</v>
      </c>
      <c r="L52" s="2">
        <f>+L74</f>
        <v>0</v>
      </c>
      <c r="M52" s="2">
        <f t="shared" ref="M52:BO52" si="34">+M74</f>
        <v>0</v>
      </c>
      <c r="N52" s="2">
        <f t="shared" si="34"/>
        <v>0</v>
      </c>
      <c r="O52" s="2">
        <f t="shared" si="34"/>
        <v>0</v>
      </c>
      <c r="P52" s="2">
        <f t="shared" si="34"/>
        <v>0</v>
      </c>
      <c r="Q52" s="2">
        <f t="shared" si="34"/>
        <v>0</v>
      </c>
      <c r="R52" s="2">
        <f t="shared" si="34"/>
        <v>0</v>
      </c>
      <c r="S52" s="2">
        <f t="shared" si="34"/>
        <v>0</v>
      </c>
      <c r="T52" s="2">
        <f t="shared" si="34"/>
        <v>0</v>
      </c>
      <c r="U52" s="2">
        <f t="shared" si="34"/>
        <v>0</v>
      </c>
      <c r="V52" s="2">
        <f t="shared" si="34"/>
        <v>460.89525448730609</v>
      </c>
      <c r="W52" s="2">
        <f t="shared" si="34"/>
        <v>5490.5313587724786</v>
      </c>
      <c r="X52" s="2">
        <f t="shared" si="34"/>
        <v>5416.2943832490446</v>
      </c>
      <c r="Y52" s="2">
        <f t="shared" si="34"/>
        <v>5342.0574077256097</v>
      </c>
      <c r="Z52" s="2">
        <f t="shared" si="34"/>
        <v>5267.8204322021747</v>
      </c>
      <c r="AA52" s="2">
        <f t="shared" si="34"/>
        <v>5193.5834566787407</v>
      </c>
      <c r="AB52" s="2">
        <f t="shared" si="34"/>
        <v>5119.3464811553067</v>
      </c>
      <c r="AC52" s="2">
        <f t="shared" si="34"/>
        <v>5045.1095056318718</v>
      </c>
      <c r="AD52" s="2">
        <f t="shared" si="34"/>
        <v>4970.8725301084369</v>
      </c>
      <c r="AE52" s="2">
        <f t="shared" si="34"/>
        <v>4896.6355545850029</v>
      </c>
      <c r="AF52" s="2">
        <f t="shared" si="34"/>
        <v>4822.3985790615679</v>
      </c>
      <c r="AG52" s="2">
        <f t="shared" si="34"/>
        <v>4748.1616035381339</v>
      </c>
      <c r="AH52" s="2">
        <f t="shared" si="34"/>
        <v>4673.924628014699</v>
      </c>
      <c r="AI52" s="2">
        <f t="shared" si="34"/>
        <v>4599.687652491265</v>
      </c>
      <c r="AJ52" s="2">
        <f t="shared" si="34"/>
        <v>4525.4506769678301</v>
      </c>
      <c r="AK52" s="2">
        <f t="shared" si="34"/>
        <v>4451.2137014443952</v>
      </c>
      <c r="AL52" s="2">
        <f t="shared" si="34"/>
        <v>4376.9767259209611</v>
      </c>
      <c r="AM52" s="2">
        <f t="shared" si="34"/>
        <v>4302.7397503975262</v>
      </c>
      <c r="AN52" s="2">
        <f t="shared" si="34"/>
        <v>4228.5027748740922</v>
      </c>
      <c r="AO52" s="2">
        <f t="shared" si="34"/>
        <v>4154.2657993506573</v>
      </c>
      <c r="AP52" s="2">
        <f t="shared" si="34"/>
        <v>4080.0288238272237</v>
      </c>
      <c r="AQ52" s="2">
        <f t="shared" si="34"/>
        <v>4005.7918483037888</v>
      </c>
      <c r="AR52" s="2">
        <f t="shared" si="34"/>
        <v>3931.5548727803548</v>
      </c>
      <c r="AS52" s="2">
        <f t="shared" si="34"/>
        <v>3857.3178972569199</v>
      </c>
      <c r="AT52" s="2">
        <f t="shared" si="34"/>
        <v>3783.080921733485</v>
      </c>
      <c r="AU52" s="2">
        <f t="shared" si="34"/>
        <v>3708.8439462100509</v>
      </c>
      <c r="AV52" s="2">
        <f t="shared" si="34"/>
        <v>3634.606970686616</v>
      </c>
      <c r="AW52" s="2">
        <f t="shared" si="34"/>
        <v>3560.369995163182</v>
      </c>
      <c r="AX52" s="2">
        <f t="shared" si="34"/>
        <v>3486.1330196397471</v>
      </c>
      <c r="AY52" s="2">
        <f t="shared" si="34"/>
        <v>3411.8960441163131</v>
      </c>
      <c r="AZ52" s="2">
        <f t="shared" si="34"/>
        <v>3337.6590685928782</v>
      </c>
      <c r="BA52" s="2">
        <f t="shared" si="34"/>
        <v>3263.4220930694441</v>
      </c>
      <c r="BB52" s="2">
        <f t="shared" si="34"/>
        <v>3189.1851175460092</v>
      </c>
      <c r="BC52" s="2">
        <f t="shared" si="34"/>
        <v>3114.9481420225757</v>
      </c>
      <c r="BD52" s="2">
        <f t="shared" si="34"/>
        <v>3040.7111664991412</v>
      </c>
      <c r="BE52" s="2">
        <f t="shared" si="34"/>
        <v>2966.4741909757072</v>
      </c>
      <c r="BF52" s="2">
        <f t="shared" si="34"/>
        <v>2892.2372154522723</v>
      </c>
      <c r="BG52" s="2">
        <f t="shared" si="34"/>
        <v>2818.0002399288383</v>
      </c>
      <c r="BH52" s="2">
        <f t="shared" si="34"/>
        <v>2743.7632644054042</v>
      </c>
      <c r="BI52" s="2">
        <f t="shared" si="34"/>
        <v>2669.5262888819702</v>
      </c>
      <c r="BJ52" s="2">
        <f t="shared" si="34"/>
        <v>2595.2893133585353</v>
      </c>
      <c r="BK52" s="2">
        <f t="shared" si="34"/>
        <v>2521.0523378351013</v>
      </c>
      <c r="BL52" s="2">
        <f t="shared" si="34"/>
        <v>2446.8153623116668</v>
      </c>
      <c r="BM52" s="2">
        <f t="shared" si="34"/>
        <v>2372.5783867882328</v>
      </c>
      <c r="BN52" s="2">
        <f t="shared" si="34"/>
        <v>2298.3414112647984</v>
      </c>
      <c r="BO52" s="2">
        <f t="shared" si="34"/>
        <v>2224.1044357413643</v>
      </c>
    </row>
    <row r="53" spans="1:67" s="10" customFormat="1" ht="12.75" customHeight="1" outlineLevel="2">
      <c r="B53" s="28" t="str">
        <f>"Jan "&amp;$L$10&amp;" $"</f>
        <v>Jan 2012 $</v>
      </c>
      <c r="C53" s="151">
        <f>INDEX(Projects,A52,Projects!$H$1)</f>
        <v>51291.155765988995</v>
      </c>
      <c r="D53" s="152"/>
      <c r="E53" s="152"/>
      <c r="F53" s="152"/>
      <c r="G53" s="152"/>
      <c r="H53" s="17"/>
    </row>
    <row r="54" spans="1:67" s="10" customFormat="1" ht="12.75" customHeight="1" outlineLevel="2">
      <c r="B54" s="8" t="s">
        <v>8</v>
      </c>
      <c r="C54" s="153">
        <f>INDEX(Projects,$A52,Projects!I$1)</f>
        <v>0.27400000000000002</v>
      </c>
      <c r="D54" s="153">
        <f>INDEX(Projects,$A52,Projects!J$1)</f>
        <v>7.5300000000000006E-2</v>
      </c>
      <c r="E54" s="153">
        <f>INDEX(Projects,$A52,Projects!K$1)</f>
        <v>0.19589999999999999</v>
      </c>
      <c r="F54" s="153">
        <f>INDEX(Projects,$A52,Projects!L$1)</f>
        <v>0.15479999999999999</v>
      </c>
      <c r="G54" s="153">
        <f>INDEX(Projects,$A52,Projects!M$1)</f>
        <v>0.3</v>
      </c>
      <c r="H54" s="18"/>
      <c r="J54" s="14"/>
      <c r="K54" s="14"/>
    </row>
    <row r="55" spans="1:67" s="10" customFormat="1" ht="12.75" customHeight="1" outlineLevel="2">
      <c r="B55" s="8" t="s">
        <v>1</v>
      </c>
      <c r="C55" s="154">
        <f>INDEX(Projects,$A52,Projects!$N$1)</f>
        <v>2.52E-2</v>
      </c>
      <c r="D55" s="152"/>
      <c r="E55" s="152"/>
      <c r="F55" s="152"/>
      <c r="G55" s="152"/>
    </row>
    <row r="56" spans="1:67" s="10" customFormat="1" ht="12.75" customHeight="1" outlineLevel="2">
      <c r="B56" s="8" t="s">
        <v>2</v>
      </c>
      <c r="C56" s="152">
        <f>INDEX(Projects,A52,Projects!$F$1)</f>
        <v>2018</v>
      </c>
      <c r="D56" s="152">
        <f>INDEX(Projects,A52,Projects!$G$1)</f>
        <v>1</v>
      </c>
      <c r="E56" s="152"/>
      <c r="F56" s="152"/>
      <c r="G56" s="152"/>
    </row>
    <row r="57" spans="1:67" s="10" customFormat="1" ht="12.75" customHeight="1" outlineLevel="2">
      <c r="B57" s="8" t="s">
        <v>3</v>
      </c>
      <c r="C57" s="152">
        <f>INDEX(Projects,A52,Projects!$C$1)</f>
        <v>2022</v>
      </c>
      <c r="D57" s="152">
        <f>INDEX(Projects,A52,Projects!$D$1)</f>
        <v>12</v>
      </c>
      <c r="E57" s="152"/>
      <c r="F57" s="152"/>
      <c r="G57" s="152"/>
    </row>
    <row r="58" spans="1:67" s="10" customFormat="1" ht="12.75" customHeight="1" outlineLevel="2">
      <c r="B58" s="7" t="s">
        <v>4</v>
      </c>
      <c r="L58" s="9">
        <f t="shared" ref="L58:AQ58" si="35">(1+$C55)^L$21</f>
        <v>1.0125216047077712</v>
      </c>
      <c r="M58" s="9">
        <f t="shared" si="35"/>
        <v>1.0380371491464069</v>
      </c>
      <c r="N58" s="9">
        <f t="shared" si="35"/>
        <v>1.0641956853048962</v>
      </c>
      <c r="O58" s="9">
        <f t="shared" si="35"/>
        <v>1.0910134165745795</v>
      </c>
      <c r="P58" s="9">
        <f t="shared" si="35"/>
        <v>1.1185069546722588</v>
      </c>
      <c r="Q58" s="9">
        <f t="shared" si="35"/>
        <v>1.1466933299299995</v>
      </c>
      <c r="R58" s="9">
        <f t="shared" si="35"/>
        <v>1.1755900018442353</v>
      </c>
      <c r="S58" s="9">
        <f t="shared" si="35"/>
        <v>1.2052148698907099</v>
      </c>
      <c r="T58" s="9">
        <f t="shared" si="35"/>
        <v>1.2355862846119556</v>
      </c>
      <c r="U58" s="9">
        <f t="shared" si="35"/>
        <v>1.2667230589841769</v>
      </c>
      <c r="V58" s="9">
        <f t="shared" si="35"/>
        <v>1.2986444800705779</v>
      </c>
      <c r="W58" s="9">
        <f t="shared" si="35"/>
        <v>1.3313703209683565</v>
      </c>
      <c r="X58" s="9">
        <f t="shared" si="35"/>
        <v>1.3649208530567589</v>
      </c>
      <c r="Y58" s="9">
        <f t="shared" si="35"/>
        <v>1.399316858553789</v>
      </c>
      <c r="Z58" s="9">
        <f t="shared" si="35"/>
        <v>1.4345796433893443</v>
      </c>
      <c r="AA58" s="9">
        <f t="shared" si="35"/>
        <v>1.4707310504027555</v>
      </c>
      <c r="AB58" s="9">
        <f t="shared" si="35"/>
        <v>1.507793472872905</v>
      </c>
      <c r="AC58" s="9">
        <f t="shared" si="35"/>
        <v>1.5457898683893019</v>
      </c>
      <c r="AD58" s="9">
        <f t="shared" si="35"/>
        <v>1.5847437730727121</v>
      </c>
      <c r="AE58" s="9">
        <f t="shared" si="35"/>
        <v>1.6246793161541444</v>
      </c>
      <c r="AF58" s="9">
        <f t="shared" si="35"/>
        <v>1.6656212349212287</v>
      </c>
      <c r="AG58" s="9">
        <f t="shared" si="35"/>
        <v>1.7075948900412434</v>
      </c>
      <c r="AH58" s="9">
        <f t="shared" si="35"/>
        <v>1.7506262812702824</v>
      </c>
      <c r="AI58" s="9">
        <f t="shared" si="35"/>
        <v>1.7947420635582936</v>
      </c>
      <c r="AJ58" s="9">
        <f t="shared" si="35"/>
        <v>1.8399695635599622</v>
      </c>
      <c r="AK58" s="9">
        <f t="shared" si="35"/>
        <v>1.8863367965616731</v>
      </c>
      <c r="AL58" s="9">
        <f t="shared" si="35"/>
        <v>1.933872483835027</v>
      </c>
      <c r="AM58" s="9">
        <f t="shared" si="35"/>
        <v>1.9826060704276696</v>
      </c>
      <c r="AN58" s="9">
        <f t="shared" si="35"/>
        <v>2.0325677434024465</v>
      </c>
      <c r="AO58" s="9">
        <f t="shared" si="35"/>
        <v>2.0837884505361881</v>
      </c>
      <c r="AP58" s="9">
        <f t="shared" si="35"/>
        <v>2.1362999194896997</v>
      </c>
      <c r="AQ58" s="9">
        <f t="shared" si="35"/>
        <v>2.1901346774608399</v>
      </c>
      <c r="AR58" s="9">
        <f t="shared" ref="AR58:BO58" si="36">(1+$C55)^AR$21</f>
        <v>2.2453260713328529</v>
      </c>
      <c r="AS58" s="9">
        <f t="shared" si="36"/>
        <v>2.3019082883304405</v>
      </c>
      <c r="AT58" s="9">
        <f t="shared" si="36"/>
        <v>2.3599163771963672</v>
      </c>
      <c r="AU58" s="9">
        <f t="shared" si="36"/>
        <v>2.4193862699017155</v>
      </c>
      <c r="AV58" s="9">
        <f t="shared" si="36"/>
        <v>2.4803548039032384</v>
      </c>
      <c r="AW58" s="9">
        <f t="shared" si="36"/>
        <v>2.5428597449615999</v>
      </c>
      <c r="AX58" s="9">
        <f t="shared" si="36"/>
        <v>2.606939810534632</v>
      </c>
      <c r="AY58" s="9">
        <f t="shared" si="36"/>
        <v>2.672634693760104</v>
      </c>
      <c r="AZ58" s="9">
        <f t="shared" si="36"/>
        <v>2.7399850880428587</v>
      </c>
      <c r="BA58" s="9">
        <f t="shared" si="36"/>
        <v>2.8090327122615379</v>
      </c>
      <c r="BB58" s="9">
        <f t="shared" si="36"/>
        <v>2.8798203366105284</v>
      </c>
      <c r="BC58" s="9">
        <f t="shared" si="36"/>
        <v>2.9523918090931134</v>
      </c>
      <c r="BD58" s="9">
        <f t="shared" si="36"/>
        <v>3.0267920826822596</v>
      </c>
      <c r="BE58" s="9">
        <f t="shared" si="36"/>
        <v>3.1030672431658526</v>
      </c>
      <c r="BF58" s="9">
        <f t="shared" si="36"/>
        <v>3.1812645376936315</v>
      </c>
      <c r="BG58" s="9">
        <f t="shared" si="36"/>
        <v>3.2614324040435108</v>
      </c>
      <c r="BH58" s="9">
        <f t="shared" si="36"/>
        <v>3.3436205006254069</v>
      </c>
      <c r="BI58" s="9">
        <f t="shared" si="36"/>
        <v>3.4278797372411671</v>
      </c>
      <c r="BJ58" s="9">
        <f t="shared" si="36"/>
        <v>3.5142623066196435</v>
      </c>
      <c r="BK58" s="9">
        <f t="shared" si="36"/>
        <v>3.6028217167464582</v>
      </c>
      <c r="BL58" s="9">
        <f t="shared" si="36"/>
        <v>3.6936128240084685</v>
      </c>
      <c r="BM58" s="9">
        <f t="shared" si="36"/>
        <v>3.7866918671734817</v>
      </c>
      <c r="BN58" s="9">
        <f t="shared" si="36"/>
        <v>3.8821165022262529</v>
      </c>
      <c r="BO58" s="9">
        <f t="shared" si="36"/>
        <v>3.979945838082354</v>
      </c>
    </row>
    <row r="59" spans="1:67" s="10" customFormat="1" ht="12.75" customHeight="1" outlineLevel="2">
      <c r="B59" s="8" t="s">
        <v>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</row>
    <row r="60" spans="1:67" s="10" customFormat="1" ht="12.75" customHeight="1" outlineLevel="2">
      <c r="B60" s="29" t="s">
        <v>5</v>
      </c>
      <c r="L60" s="2">
        <f t="shared" ref="L60:AQ60" si="37">IF(L$10&gt;$C57,0,+K63)</f>
        <v>0</v>
      </c>
      <c r="M60" s="2">
        <f t="shared" si="37"/>
        <v>0</v>
      </c>
      <c r="N60" s="2">
        <f t="shared" si="37"/>
        <v>0</v>
      </c>
      <c r="O60" s="2">
        <f t="shared" si="37"/>
        <v>0</v>
      </c>
      <c r="P60" s="2">
        <f t="shared" si="37"/>
        <v>0</v>
      </c>
      <c r="Q60" s="2">
        <f t="shared" si="37"/>
        <v>0</v>
      </c>
      <c r="R60" s="2">
        <f t="shared" si="37"/>
        <v>0</v>
      </c>
      <c r="S60" s="2">
        <f t="shared" si="37"/>
        <v>16521.47935301976</v>
      </c>
      <c r="T60" s="2">
        <f t="shared" si="37"/>
        <v>21176.28918383547</v>
      </c>
      <c r="U60" s="2">
        <f t="shared" si="37"/>
        <v>33591.382841901715</v>
      </c>
      <c r="V60" s="2">
        <f t="shared" si="37"/>
        <v>43649.000412218331</v>
      </c>
      <c r="W60" s="2">
        <f t="shared" si="37"/>
        <v>0</v>
      </c>
      <c r="X60" s="2">
        <f t="shared" si="37"/>
        <v>0</v>
      </c>
      <c r="Y60" s="2">
        <f t="shared" si="37"/>
        <v>0</v>
      </c>
      <c r="Z60" s="2">
        <f t="shared" si="37"/>
        <v>0</v>
      </c>
      <c r="AA60" s="2">
        <f t="shared" si="37"/>
        <v>0</v>
      </c>
      <c r="AB60" s="2">
        <f t="shared" si="37"/>
        <v>0</v>
      </c>
      <c r="AC60" s="2">
        <f t="shared" si="37"/>
        <v>0</v>
      </c>
      <c r="AD60" s="2">
        <f t="shared" si="37"/>
        <v>0</v>
      </c>
      <c r="AE60" s="2">
        <f t="shared" si="37"/>
        <v>0</v>
      </c>
      <c r="AF60" s="2">
        <f t="shared" si="37"/>
        <v>0</v>
      </c>
      <c r="AG60" s="2">
        <f t="shared" si="37"/>
        <v>0</v>
      </c>
      <c r="AH60" s="2">
        <f t="shared" si="37"/>
        <v>0</v>
      </c>
      <c r="AI60" s="2">
        <f t="shared" si="37"/>
        <v>0</v>
      </c>
      <c r="AJ60" s="2">
        <f t="shared" si="37"/>
        <v>0</v>
      </c>
      <c r="AK60" s="2">
        <f t="shared" si="37"/>
        <v>0</v>
      </c>
      <c r="AL60" s="2">
        <f t="shared" si="37"/>
        <v>0</v>
      </c>
      <c r="AM60" s="2">
        <f t="shared" si="37"/>
        <v>0</v>
      </c>
      <c r="AN60" s="2">
        <f t="shared" si="37"/>
        <v>0</v>
      </c>
      <c r="AO60" s="2">
        <f t="shared" si="37"/>
        <v>0</v>
      </c>
      <c r="AP60" s="2">
        <f t="shared" si="37"/>
        <v>0</v>
      </c>
      <c r="AQ60" s="2">
        <f t="shared" si="37"/>
        <v>0</v>
      </c>
      <c r="AR60" s="2">
        <f t="shared" ref="AR60:BO60" si="38">IF(AR$10&gt;$C57,0,+AQ63)</f>
        <v>0</v>
      </c>
      <c r="AS60" s="2">
        <f t="shared" si="38"/>
        <v>0</v>
      </c>
      <c r="AT60" s="2">
        <f t="shared" si="38"/>
        <v>0</v>
      </c>
      <c r="AU60" s="2">
        <f t="shared" si="38"/>
        <v>0</v>
      </c>
      <c r="AV60" s="2">
        <f t="shared" si="38"/>
        <v>0</v>
      </c>
      <c r="AW60" s="2">
        <f t="shared" si="38"/>
        <v>0</v>
      </c>
      <c r="AX60" s="2">
        <f t="shared" si="38"/>
        <v>0</v>
      </c>
      <c r="AY60" s="2">
        <f t="shared" si="38"/>
        <v>0</v>
      </c>
      <c r="AZ60" s="2">
        <f t="shared" si="38"/>
        <v>0</v>
      </c>
      <c r="BA60" s="2">
        <f t="shared" si="38"/>
        <v>0</v>
      </c>
      <c r="BB60" s="2">
        <f t="shared" si="38"/>
        <v>0</v>
      </c>
      <c r="BC60" s="2">
        <f t="shared" si="38"/>
        <v>0</v>
      </c>
      <c r="BD60" s="2">
        <f t="shared" si="38"/>
        <v>0</v>
      </c>
      <c r="BE60" s="2">
        <f t="shared" si="38"/>
        <v>0</v>
      </c>
      <c r="BF60" s="2">
        <f t="shared" si="38"/>
        <v>0</v>
      </c>
      <c r="BG60" s="2">
        <f t="shared" si="38"/>
        <v>0</v>
      </c>
      <c r="BH60" s="2">
        <f t="shared" si="38"/>
        <v>0</v>
      </c>
      <c r="BI60" s="2">
        <f t="shared" si="38"/>
        <v>0</v>
      </c>
      <c r="BJ60" s="2">
        <f t="shared" si="38"/>
        <v>0</v>
      </c>
      <c r="BK60" s="2">
        <f t="shared" si="38"/>
        <v>0</v>
      </c>
      <c r="BL60" s="2">
        <f t="shared" si="38"/>
        <v>0</v>
      </c>
      <c r="BM60" s="2">
        <f t="shared" si="38"/>
        <v>0</v>
      </c>
      <c r="BN60" s="2">
        <f t="shared" si="38"/>
        <v>0</v>
      </c>
      <c r="BO60" s="2">
        <f t="shared" si="38"/>
        <v>0</v>
      </c>
    </row>
    <row r="61" spans="1:67" s="10" customFormat="1" ht="12.75" customHeight="1" outlineLevel="2">
      <c r="B61" s="29" t="s">
        <v>6</v>
      </c>
      <c r="L61" s="2">
        <f t="shared" ref="L61:AQ61" si="39">IF(AND(L$10&gt;=$C56,L$10&lt;=$C57),INDEX($C54:$G54,1,L$10-$C56+1)*$C53*L58,0)</f>
        <v>0</v>
      </c>
      <c r="M61" s="2">
        <f t="shared" si="39"/>
        <v>0</v>
      </c>
      <c r="N61" s="2">
        <f t="shared" si="39"/>
        <v>0</v>
      </c>
      <c r="O61" s="2">
        <f t="shared" si="39"/>
        <v>0</v>
      </c>
      <c r="P61" s="2">
        <f t="shared" si="39"/>
        <v>0</v>
      </c>
      <c r="Q61" s="2">
        <f t="shared" si="39"/>
        <v>0</v>
      </c>
      <c r="R61" s="2">
        <f t="shared" si="39"/>
        <v>16521.47935301976</v>
      </c>
      <c r="S61" s="2">
        <f t="shared" si="39"/>
        <v>4654.8098308157078</v>
      </c>
      <c r="T61" s="2">
        <f t="shared" si="39"/>
        <v>12415.093658066244</v>
      </c>
      <c r="U61" s="2">
        <f t="shared" si="39"/>
        <v>10057.617570316614</v>
      </c>
      <c r="V61" s="2">
        <f t="shared" si="39"/>
        <v>19982.692893582538</v>
      </c>
      <c r="W61" s="2">
        <f t="shared" si="39"/>
        <v>0</v>
      </c>
      <c r="X61" s="2">
        <f t="shared" si="39"/>
        <v>0</v>
      </c>
      <c r="Y61" s="2">
        <f t="shared" si="39"/>
        <v>0</v>
      </c>
      <c r="Z61" s="2">
        <f t="shared" si="39"/>
        <v>0</v>
      </c>
      <c r="AA61" s="2">
        <f t="shared" si="39"/>
        <v>0</v>
      </c>
      <c r="AB61" s="2">
        <f t="shared" si="39"/>
        <v>0</v>
      </c>
      <c r="AC61" s="2">
        <f t="shared" si="39"/>
        <v>0</v>
      </c>
      <c r="AD61" s="2">
        <f t="shared" si="39"/>
        <v>0</v>
      </c>
      <c r="AE61" s="2">
        <f t="shared" si="39"/>
        <v>0</v>
      </c>
      <c r="AF61" s="2">
        <f t="shared" si="39"/>
        <v>0</v>
      </c>
      <c r="AG61" s="2">
        <f t="shared" si="39"/>
        <v>0</v>
      </c>
      <c r="AH61" s="2">
        <f t="shared" si="39"/>
        <v>0</v>
      </c>
      <c r="AI61" s="2">
        <f t="shared" si="39"/>
        <v>0</v>
      </c>
      <c r="AJ61" s="2">
        <f t="shared" si="39"/>
        <v>0</v>
      </c>
      <c r="AK61" s="2">
        <f t="shared" si="39"/>
        <v>0</v>
      </c>
      <c r="AL61" s="2">
        <f t="shared" si="39"/>
        <v>0</v>
      </c>
      <c r="AM61" s="2">
        <f t="shared" si="39"/>
        <v>0</v>
      </c>
      <c r="AN61" s="2">
        <f t="shared" si="39"/>
        <v>0</v>
      </c>
      <c r="AO61" s="2">
        <f t="shared" si="39"/>
        <v>0</v>
      </c>
      <c r="AP61" s="2">
        <f t="shared" si="39"/>
        <v>0</v>
      </c>
      <c r="AQ61" s="2">
        <f t="shared" si="39"/>
        <v>0</v>
      </c>
      <c r="AR61" s="2">
        <f t="shared" ref="AR61:BO61" si="40">IF(AND(AR$10&gt;=$C56,AR$10&lt;=$C57),INDEX($C54:$G54,1,AR$10-$C56+1)*$C53*AR58,0)</f>
        <v>0</v>
      </c>
      <c r="AS61" s="2">
        <f t="shared" si="40"/>
        <v>0</v>
      </c>
      <c r="AT61" s="2">
        <f t="shared" si="40"/>
        <v>0</v>
      </c>
      <c r="AU61" s="2">
        <f t="shared" si="40"/>
        <v>0</v>
      </c>
      <c r="AV61" s="2">
        <f t="shared" si="40"/>
        <v>0</v>
      </c>
      <c r="AW61" s="2">
        <f t="shared" si="40"/>
        <v>0</v>
      </c>
      <c r="AX61" s="2">
        <f t="shared" si="40"/>
        <v>0</v>
      </c>
      <c r="AY61" s="2">
        <f t="shared" si="40"/>
        <v>0</v>
      </c>
      <c r="AZ61" s="2">
        <f t="shared" si="40"/>
        <v>0</v>
      </c>
      <c r="BA61" s="2">
        <f t="shared" si="40"/>
        <v>0</v>
      </c>
      <c r="BB61" s="2">
        <f t="shared" si="40"/>
        <v>0</v>
      </c>
      <c r="BC61" s="2">
        <f t="shared" si="40"/>
        <v>0</v>
      </c>
      <c r="BD61" s="2">
        <f t="shared" si="40"/>
        <v>0</v>
      </c>
      <c r="BE61" s="2">
        <f t="shared" si="40"/>
        <v>0</v>
      </c>
      <c r="BF61" s="2">
        <f t="shared" si="40"/>
        <v>0</v>
      </c>
      <c r="BG61" s="2">
        <f t="shared" si="40"/>
        <v>0</v>
      </c>
      <c r="BH61" s="2">
        <f t="shared" si="40"/>
        <v>0</v>
      </c>
      <c r="BI61" s="2">
        <f t="shared" si="40"/>
        <v>0</v>
      </c>
      <c r="BJ61" s="2">
        <f t="shared" si="40"/>
        <v>0</v>
      </c>
      <c r="BK61" s="2">
        <f t="shared" si="40"/>
        <v>0</v>
      </c>
      <c r="BL61" s="2">
        <f t="shared" si="40"/>
        <v>0</v>
      </c>
      <c r="BM61" s="2">
        <f t="shared" si="40"/>
        <v>0</v>
      </c>
      <c r="BN61" s="2">
        <f t="shared" si="40"/>
        <v>0</v>
      </c>
      <c r="BO61" s="2">
        <f t="shared" si="40"/>
        <v>0</v>
      </c>
    </row>
    <row r="62" spans="1:67" s="10" customFormat="1" ht="12.75" customHeight="1" outlineLevel="2">
      <c r="B62" s="29" t="s">
        <v>0</v>
      </c>
      <c r="C62" s="154">
        <f>INDEX(Projects,A52,Projects!$O$1)</f>
        <v>0</v>
      </c>
      <c r="L62" s="2">
        <f t="shared" ref="L62:AQ62" si="41">SUM(L60,L61/2)*$C$62*IF(L$10=$C56,(13-$D56)/12,IF(L$10=$C57,($D57-1)/12,1))</f>
        <v>0</v>
      </c>
      <c r="M62" s="2">
        <f t="shared" si="41"/>
        <v>0</v>
      </c>
      <c r="N62" s="2">
        <f t="shared" si="41"/>
        <v>0</v>
      </c>
      <c r="O62" s="2">
        <f t="shared" si="41"/>
        <v>0</v>
      </c>
      <c r="P62" s="2">
        <f t="shared" si="41"/>
        <v>0</v>
      </c>
      <c r="Q62" s="2">
        <f t="shared" si="41"/>
        <v>0</v>
      </c>
      <c r="R62" s="2">
        <f t="shared" si="41"/>
        <v>0</v>
      </c>
      <c r="S62" s="2">
        <f t="shared" si="41"/>
        <v>0</v>
      </c>
      <c r="T62" s="2">
        <f t="shared" si="41"/>
        <v>0</v>
      </c>
      <c r="U62" s="2">
        <f t="shared" si="41"/>
        <v>0</v>
      </c>
      <c r="V62" s="2">
        <f t="shared" si="41"/>
        <v>0</v>
      </c>
      <c r="W62" s="2">
        <f t="shared" si="41"/>
        <v>0</v>
      </c>
      <c r="X62" s="2">
        <f t="shared" si="41"/>
        <v>0</v>
      </c>
      <c r="Y62" s="2">
        <f t="shared" si="41"/>
        <v>0</v>
      </c>
      <c r="Z62" s="2">
        <f t="shared" si="41"/>
        <v>0</v>
      </c>
      <c r="AA62" s="2">
        <f t="shared" si="41"/>
        <v>0</v>
      </c>
      <c r="AB62" s="2">
        <f t="shared" si="41"/>
        <v>0</v>
      </c>
      <c r="AC62" s="2">
        <f t="shared" si="41"/>
        <v>0</v>
      </c>
      <c r="AD62" s="2">
        <f t="shared" si="41"/>
        <v>0</v>
      </c>
      <c r="AE62" s="2">
        <f t="shared" si="41"/>
        <v>0</v>
      </c>
      <c r="AF62" s="2">
        <f t="shared" si="41"/>
        <v>0</v>
      </c>
      <c r="AG62" s="2">
        <f t="shared" si="41"/>
        <v>0</v>
      </c>
      <c r="AH62" s="2">
        <f t="shared" si="41"/>
        <v>0</v>
      </c>
      <c r="AI62" s="2">
        <f t="shared" si="41"/>
        <v>0</v>
      </c>
      <c r="AJ62" s="2">
        <f t="shared" si="41"/>
        <v>0</v>
      </c>
      <c r="AK62" s="2">
        <f t="shared" si="41"/>
        <v>0</v>
      </c>
      <c r="AL62" s="2">
        <f t="shared" si="41"/>
        <v>0</v>
      </c>
      <c r="AM62" s="2">
        <f t="shared" si="41"/>
        <v>0</v>
      </c>
      <c r="AN62" s="2">
        <f t="shared" si="41"/>
        <v>0</v>
      </c>
      <c r="AO62" s="2">
        <f t="shared" si="41"/>
        <v>0</v>
      </c>
      <c r="AP62" s="2">
        <f t="shared" si="41"/>
        <v>0</v>
      </c>
      <c r="AQ62" s="2">
        <f t="shared" si="41"/>
        <v>0</v>
      </c>
      <c r="AR62" s="2">
        <f t="shared" ref="AR62:BO62" si="42">SUM(AR60,AR61/2)*$C$62*IF(AR$10=$C56,(13-$D56)/12,IF(AR$10=$C57,($D57-1)/12,1))</f>
        <v>0</v>
      </c>
      <c r="AS62" s="2">
        <f t="shared" si="42"/>
        <v>0</v>
      </c>
      <c r="AT62" s="2">
        <f t="shared" si="42"/>
        <v>0</v>
      </c>
      <c r="AU62" s="2">
        <f t="shared" si="42"/>
        <v>0</v>
      </c>
      <c r="AV62" s="2">
        <f t="shared" si="42"/>
        <v>0</v>
      </c>
      <c r="AW62" s="2">
        <f t="shared" si="42"/>
        <v>0</v>
      </c>
      <c r="AX62" s="2">
        <f t="shared" si="42"/>
        <v>0</v>
      </c>
      <c r="AY62" s="2">
        <f t="shared" si="42"/>
        <v>0</v>
      </c>
      <c r="AZ62" s="2">
        <f t="shared" si="42"/>
        <v>0</v>
      </c>
      <c r="BA62" s="2">
        <f t="shared" si="42"/>
        <v>0</v>
      </c>
      <c r="BB62" s="2">
        <f t="shared" si="42"/>
        <v>0</v>
      </c>
      <c r="BC62" s="2">
        <f t="shared" si="42"/>
        <v>0</v>
      </c>
      <c r="BD62" s="2">
        <f t="shared" si="42"/>
        <v>0</v>
      </c>
      <c r="BE62" s="2">
        <f t="shared" si="42"/>
        <v>0</v>
      </c>
      <c r="BF62" s="2">
        <f t="shared" si="42"/>
        <v>0</v>
      </c>
      <c r="BG62" s="2">
        <f t="shared" si="42"/>
        <v>0</v>
      </c>
      <c r="BH62" s="2">
        <f t="shared" si="42"/>
        <v>0</v>
      </c>
      <c r="BI62" s="2">
        <f t="shared" si="42"/>
        <v>0</v>
      </c>
      <c r="BJ62" s="2">
        <f t="shared" si="42"/>
        <v>0</v>
      </c>
      <c r="BK62" s="2">
        <f t="shared" si="42"/>
        <v>0</v>
      </c>
      <c r="BL62" s="2">
        <f t="shared" si="42"/>
        <v>0</v>
      </c>
      <c r="BM62" s="2">
        <f t="shared" si="42"/>
        <v>0</v>
      </c>
      <c r="BN62" s="2">
        <f t="shared" si="42"/>
        <v>0</v>
      </c>
      <c r="BO62" s="2">
        <f t="shared" si="42"/>
        <v>0</v>
      </c>
    </row>
    <row r="63" spans="1:67" s="10" customFormat="1" ht="12.75" customHeight="1" outlineLevel="2">
      <c r="B63" s="29" t="s">
        <v>7</v>
      </c>
      <c r="K63" s="16"/>
      <c r="L63" s="2">
        <f t="shared" ref="L63:V63" si="43">SUM(L60:L62)</f>
        <v>0</v>
      </c>
      <c r="M63" s="2">
        <f t="shared" si="43"/>
        <v>0</v>
      </c>
      <c r="N63" s="2">
        <f t="shared" si="43"/>
        <v>0</v>
      </c>
      <c r="O63" s="2">
        <f t="shared" si="43"/>
        <v>0</v>
      </c>
      <c r="P63" s="2">
        <f t="shared" si="43"/>
        <v>0</v>
      </c>
      <c r="Q63" s="2">
        <f t="shared" si="43"/>
        <v>0</v>
      </c>
      <c r="R63" s="2">
        <f t="shared" si="43"/>
        <v>16521.47935301976</v>
      </c>
      <c r="S63" s="2">
        <f t="shared" si="43"/>
        <v>21176.28918383547</v>
      </c>
      <c r="T63" s="2">
        <f t="shared" si="43"/>
        <v>33591.382841901715</v>
      </c>
      <c r="U63" s="2">
        <f t="shared" si="43"/>
        <v>43649.000412218331</v>
      </c>
      <c r="V63" s="2">
        <f t="shared" si="43"/>
        <v>63631.693305800873</v>
      </c>
      <c r="W63" s="2">
        <f t="shared" ref="W63" si="44">SUM(W60:W62)</f>
        <v>0</v>
      </c>
      <c r="X63" s="2">
        <f t="shared" ref="X63" si="45">SUM(X60:X62)</f>
        <v>0</v>
      </c>
      <c r="Y63" s="2">
        <f t="shared" ref="Y63" si="46">SUM(Y60:Y62)</f>
        <v>0</v>
      </c>
      <c r="Z63" s="2">
        <f t="shared" ref="Z63" si="47">SUM(Z60:Z62)</f>
        <v>0</v>
      </c>
      <c r="AA63" s="2">
        <f t="shared" ref="AA63" si="48">SUM(AA60:AA62)</f>
        <v>0</v>
      </c>
      <c r="AB63" s="2">
        <f t="shared" ref="AB63" si="49">SUM(AB60:AB62)</f>
        <v>0</v>
      </c>
      <c r="AC63" s="2">
        <f t="shared" ref="AC63" si="50">SUM(AC60:AC62)</f>
        <v>0</v>
      </c>
      <c r="AD63" s="2">
        <f t="shared" ref="AD63" si="51">SUM(AD60:AD62)</f>
        <v>0</v>
      </c>
      <c r="AE63" s="2">
        <f t="shared" ref="AE63" si="52">SUM(AE60:AE62)</f>
        <v>0</v>
      </c>
      <c r="AF63" s="2">
        <f t="shared" ref="AF63" si="53">SUM(AF60:AF62)</f>
        <v>0</v>
      </c>
      <c r="AG63" s="2">
        <f t="shared" ref="AG63" si="54">SUM(AG60:AG62)</f>
        <v>0</v>
      </c>
      <c r="AH63" s="2">
        <f t="shared" ref="AH63" si="55">SUM(AH60:AH62)</f>
        <v>0</v>
      </c>
      <c r="AI63" s="2">
        <f t="shared" ref="AI63" si="56">SUM(AI60:AI62)</f>
        <v>0</v>
      </c>
      <c r="AJ63" s="2">
        <f t="shared" ref="AJ63" si="57">SUM(AJ60:AJ62)</f>
        <v>0</v>
      </c>
      <c r="AK63" s="2">
        <f t="shared" ref="AK63" si="58">SUM(AK60:AK62)</f>
        <v>0</v>
      </c>
      <c r="AL63" s="2">
        <f t="shared" ref="AL63" si="59">SUM(AL60:AL62)</f>
        <v>0</v>
      </c>
      <c r="AM63" s="2">
        <f t="shared" ref="AM63" si="60">SUM(AM60:AM62)</f>
        <v>0</v>
      </c>
      <c r="AN63" s="2">
        <f t="shared" ref="AN63" si="61">SUM(AN60:AN62)</f>
        <v>0</v>
      </c>
      <c r="AO63" s="2">
        <f t="shared" ref="AO63" si="62">SUM(AO60:AO62)</f>
        <v>0</v>
      </c>
      <c r="AP63" s="2">
        <f t="shared" ref="AP63" si="63">SUM(AP60:AP62)</f>
        <v>0</v>
      </c>
      <c r="AQ63" s="2">
        <f t="shared" ref="AQ63" si="64">SUM(AQ60:AQ62)</f>
        <v>0</v>
      </c>
      <c r="AR63" s="2">
        <f t="shared" ref="AR63" si="65">SUM(AR60:AR62)</f>
        <v>0</v>
      </c>
      <c r="AS63" s="2">
        <f t="shared" ref="AS63" si="66">SUM(AS60:AS62)</f>
        <v>0</v>
      </c>
      <c r="AT63" s="2">
        <f t="shared" ref="AT63" si="67">SUM(AT60:AT62)</f>
        <v>0</v>
      </c>
      <c r="AU63" s="2">
        <f t="shared" ref="AU63" si="68">SUM(AU60:AU62)</f>
        <v>0</v>
      </c>
      <c r="AV63" s="2">
        <f t="shared" ref="AV63" si="69">SUM(AV60:AV62)</f>
        <v>0</v>
      </c>
      <c r="AW63" s="2">
        <f t="shared" ref="AW63" si="70">SUM(AW60:AW62)</f>
        <v>0</v>
      </c>
      <c r="AX63" s="2">
        <f t="shared" ref="AX63" si="71">SUM(AX60:AX62)</f>
        <v>0</v>
      </c>
      <c r="AY63" s="2">
        <f t="shared" ref="AY63" si="72">SUM(AY60:AY62)</f>
        <v>0</v>
      </c>
      <c r="AZ63" s="2">
        <f t="shared" ref="AZ63" si="73">SUM(AZ60:AZ62)</f>
        <v>0</v>
      </c>
      <c r="BA63" s="2">
        <f t="shared" ref="BA63" si="74">SUM(BA60:BA62)</f>
        <v>0</v>
      </c>
      <c r="BB63" s="2">
        <f t="shared" ref="BB63" si="75">SUM(BB60:BB62)</f>
        <v>0</v>
      </c>
      <c r="BC63" s="2">
        <f t="shared" ref="BC63" si="76">SUM(BC60:BC62)</f>
        <v>0</v>
      </c>
      <c r="BD63" s="2">
        <f t="shared" ref="BD63" si="77">SUM(BD60:BD62)</f>
        <v>0</v>
      </c>
      <c r="BE63" s="2">
        <f t="shared" ref="BE63" si="78">SUM(BE60:BE62)</f>
        <v>0</v>
      </c>
      <c r="BF63" s="2">
        <f t="shared" ref="BF63" si="79">SUM(BF60:BF62)</f>
        <v>0</v>
      </c>
      <c r="BG63" s="2">
        <f t="shared" ref="BG63" si="80">SUM(BG60:BG62)</f>
        <v>0</v>
      </c>
      <c r="BH63" s="2">
        <f t="shared" ref="BH63" si="81">SUM(BH60:BH62)</f>
        <v>0</v>
      </c>
      <c r="BI63" s="2">
        <f t="shared" ref="BI63" si="82">SUM(BI60:BI62)</f>
        <v>0</v>
      </c>
      <c r="BJ63" s="2">
        <f t="shared" ref="BJ63" si="83">SUM(BJ60:BJ62)</f>
        <v>0</v>
      </c>
      <c r="BK63" s="2">
        <f t="shared" ref="BK63" si="84">SUM(BK60:BK62)</f>
        <v>0</v>
      </c>
      <c r="BL63" s="2">
        <f t="shared" ref="BL63" si="85">SUM(BL60:BL62)</f>
        <v>0</v>
      </c>
      <c r="BM63" s="2">
        <f t="shared" ref="BM63" si="86">SUM(BM60:BM62)</f>
        <v>0</v>
      </c>
      <c r="BN63" s="2">
        <f t="shared" ref="BN63" si="87">SUM(BN60:BN62)</f>
        <v>0</v>
      </c>
      <c r="BO63" s="2">
        <f t="shared" ref="BO63" si="88">SUM(BO60:BO62)</f>
        <v>0</v>
      </c>
    </row>
    <row r="64" spans="1:67" s="10" customFormat="1" ht="12.75" customHeight="1" outlineLevel="2">
      <c r="B64" s="30" t="s">
        <v>41</v>
      </c>
      <c r="E64" s="2">
        <f>MAX(L63:BO63)*(1+$C$8)</f>
        <v>63631.693305800873</v>
      </c>
      <c r="F64" s="152">
        <f>INDEX(Projects,A52,Projects!$E$1)</f>
        <v>60</v>
      </c>
      <c r="G64" s="38">
        <f>+$C$6</f>
        <v>2.9999999999999997E-4</v>
      </c>
      <c r="H64" s="20"/>
      <c r="L64" s="2"/>
      <c r="M64" s="2"/>
      <c r="N64" s="2"/>
      <c r="O64" s="2"/>
      <c r="P64" s="2"/>
      <c r="Q64" s="2"/>
    </row>
    <row r="65" spans="2:67" s="10" customFormat="1" ht="12.75" customHeight="1" outlineLevel="2">
      <c r="B65" s="8"/>
    </row>
    <row r="66" spans="2:67" s="10" customFormat="1" ht="12.75" customHeight="1" outlineLevel="2">
      <c r="B66" s="31" t="s">
        <v>10</v>
      </c>
    </row>
    <row r="67" spans="2:67" s="10" customFormat="1" ht="12.75" customHeight="1" outlineLevel="2">
      <c r="B67" s="30" t="s">
        <v>11</v>
      </c>
      <c r="K67" s="2"/>
      <c r="L67" s="2">
        <f t="shared" ref="L67:Q67" si="89">IF(L$10=$C57,$E64,K69)</f>
        <v>0</v>
      </c>
      <c r="M67" s="2">
        <f t="shared" si="89"/>
        <v>0</v>
      </c>
      <c r="N67" s="2">
        <f t="shared" si="89"/>
        <v>0</v>
      </c>
      <c r="O67" s="2">
        <f t="shared" si="89"/>
        <v>0</v>
      </c>
      <c r="P67" s="2">
        <f t="shared" si="89"/>
        <v>0</v>
      </c>
      <c r="Q67" s="2">
        <f t="shared" si="89"/>
        <v>0</v>
      </c>
      <c r="R67" s="2">
        <f t="shared" ref="R67:BO67" si="90">IF(R$10=$C57,$E64,Q69)</f>
        <v>0</v>
      </c>
      <c r="S67" s="2">
        <f t="shared" si="90"/>
        <v>0</v>
      </c>
      <c r="T67" s="2">
        <f t="shared" si="90"/>
        <v>0</v>
      </c>
      <c r="U67" s="2">
        <f t="shared" si="90"/>
        <v>0</v>
      </c>
      <c r="V67" s="2">
        <f t="shared" si="90"/>
        <v>63631.693305800873</v>
      </c>
      <c r="W67" s="2">
        <f t="shared" si="90"/>
        <v>63543.315953987258</v>
      </c>
      <c r="X67" s="2">
        <f t="shared" si="90"/>
        <v>62482.787732223907</v>
      </c>
      <c r="Y67" s="2">
        <f t="shared" si="90"/>
        <v>61422.259510460557</v>
      </c>
      <c r="Z67" s="2">
        <f t="shared" si="90"/>
        <v>60361.731288697207</v>
      </c>
      <c r="AA67" s="2">
        <f t="shared" si="90"/>
        <v>59301.203066933856</v>
      </c>
      <c r="AB67" s="2">
        <f t="shared" si="90"/>
        <v>58240.674845170506</v>
      </c>
      <c r="AC67" s="2">
        <f t="shared" si="90"/>
        <v>57180.146623407156</v>
      </c>
      <c r="AD67" s="2">
        <f t="shared" si="90"/>
        <v>56119.618401643806</v>
      </c>
      <c r="AE67" s="2">
        <f t="shared" si="90"/>
        <v>55059.090179880455</v>
      </c>
      <c r="AF67" s="2">
        <f t="shared" si="90"/>
        <v>53998.561958117105</v>
      </c>
      <c r="AG67" s="2">
        <f t="shared" si="90"/>
        <v>52938.033736353755</v>
      </c>
      <c r="AH67" s="2">
        <f t="shared" si="90"/>
        <v>51877.505514590404</v>
      </c>
      <c r="AI67" s="2">
        <f t="shared" si="90"/>
        <v>50816.977292827054</v>
      </c>
      <c r="AJ67" s="2">
        <f t="shared" si="90"/>
        <v>49756.449071063704</v>
      </c>
      <c r="AK67" s="2">
        <f t="shared" si="90"/>
        <v>48695.920849300353</v>
      </c>
      <c r="AL67" s="2">
        <f t="shared" si="90"/>
        <v>47635.392627537003</v>
      </c>
      <c r="AM67" s="2">
        <f t="shared" si="90"/>
        <v>46574.864405773653</v>
      </c>
      <c r="AN67" s="2">
        <f t="shared" si="90"/>
        <v>45514.336184010303</v>
      </c>
      <c r="AO67" s="2">
        <f t="shared" si="90"/>
        <v>44453.807962246952</v>
      </c>
      <c r="AP67" s="2">
        <f t="shared" si="90"/>
        <v>43393.279740483602</v>
      </c>
      <c r="AQ67" s="2">
        <f t="shared" si="90"/>
        <v>42332.751518720252</v>
      </c>
      <c r="AR67" s="2">
        <f t="shared" si="90"/>
        <v>41272.223296956901</v>
      </c>
      <c r="AS67" s="2">
        <f t="shared" si="90"/>
        <v>40211.695075193551</v>
      </c>
      <c r="AT67" s="2">
        <f t="shared" si="90"/>
        <v>39151.166853430201</v>
      </c>
      <c r="AU67" s="2">
        <f t="shared" si="90"/>
        <v>38090.63863166685</v>
      </c>
      <c r="AV67" s="2">
        <f t="shared" si="90"/>
        <v>37030.1104099035</v>
      </c>
      <c r="AW67" s="2">
        <f t="shared" si="90"/>
        <v>35969.58218814015</v>
      </c>
      <c r="AX67" s="2">
        <f t="shared" si="90"/>
        <v>34909.0539663768</v>
      </c>
      <c r="AY67" s="2">
        <f t="shared" si="90"/>
        <v>33848.525744613449</v>
      </c>
      <c r="AZ67" s="2">
        <f t="shared" si="90"/>
        <v>32787.997522850099</v>
      </c>
      <c r="BA67" s="2">
        <f t="shared" si="90"/>
        <v>31727.469301086752</v>
      </c>
      <c r="BB67" s="2">
        <f t="shared" si="90"/>
        <v>30666.941079323406</v>
      </c>
      <c r="BC67" s="2">
        <f t="shared" si="90"/>
        <v>29606.412857560059</v>
      </c>
      <c r="BD67" s="2">
        <f t="shared" si="90"/>
        <v>28545.884635796712</v>
      </c>
      <c r="BE67" s="2">
        <f t="shared" si="90"/>
        <v>27485.356414033366</v>
      </c>
      <c r="BF67" s="2">
        <f t="shared" si="90"/>
        <v>26424.828192270019</v>
      </c>
      <c r="BG67" s="2">
        <f t="shared" si="90"/>
        <v>25364.299970506672</v>
      </c>
      <c r="BH67" s="2">
        <f t="shared" si="90"/>
        <v>24303.771748743326</v>
      </c>
      <c r="BI67" s="2">
        <f t="shared" si="90"/>
        <v>23243.243526979979</v>
      </c>
      <c r="BJ67" s="2">
        <f t="shared" si="90"/>
        <v>22182.715305216632</v>
      </c>
      <c r="BK67" s="2">
        <f t="shared" si="90"/>
        <v>21122.187083453286</v>
      </c>
      <c r="BL67" s="2">
        <f t="shared" si="90"/>
        <v>20061.658861689939</v>
      </c>
      <c r="BM67" s="2">
        <f t="shared" si="90"/>
        <v>19001.130639926592</v>
      </c>
      <c r="BN67" s="2">
        <f t="shared" si="90"/>
        <v>17940.602418163246</v>
      </c>
      <c r="BO67" s="2">
        <f t="shared" si="90"/>
        <v>16880.074196399899</v>
      </c>
    </row>
    <row r="68" spans="2:67" s="10" customFormat="1" ht="12.75" customHeight="1" outlineLevel="2">
      <c r="B68" s="29" t="s">
        <v>12</v>
      </c>
      <c r="K68" s="2"/>
      <c r="L68" s="2">
        <f t="shared" ref="L68:Q68" si="91">IF(L$10=$C57,$E64/$F64*(13-$D57)/12,MIN(K69,$E64/$F64))</f>
        <v>0</v>
      </c>
      <c r="M68" s="2">
        <f t="shared" si="91"/>
        <v>0</v>
      </c>
      <c r="N68" s="2">
        <f t="shared" si="91"/>
        <v>0</v>
      </c>
      <c r="O68" s="2">
        <f t="shared" si="91"/>
        <v>0</v>
      </c>
      <c r="P68" s="2">
        <f t="shared" si="91"/>
        <v>0</v>
      </c>
      <c r="Q68" s="2">
        <f t="shared" si="91"/>
        <v>0</v>
      </c>
      <c r="R68" s="2">
        <f t="shared" ref="R68:BO68" si="92">IF(R$10=$C57,$E64/$F64*(13-$D57)/12,MIN(Q69,$E64/$F64))</f>
        <v>0</v>
      </c>
      <c r="S68" s="2">
        <f t="shared" si="92"/>
        <v>0</v>
      </c>
      <c r="T68" s="2">
        <f t="shared" si="92"/>
        <v>0</v>
      </c>
      <c r="U68" s="2">
        <f t="shared" si="92"/>
        <v>0</v>
      </c>
      <c r="V68" s="2">
        <f t="shared" si="92"/>
        <v>88.377351813612322</v>
      </c>
      <c r="W68" s="2">
        <f t="shared" si="92"/>
        <v>1060.5282217633478</v>
      </c>
      <c r="X68" s="2">
        <f t="shared" si="92"/>
        <v>1060.5282217633478</v>
      </c>
      <c r="Y68" s="2">
        <f t="shared" si="92"/>
        <v>1060.5282217633478</v>
      </c>
      <c r="Z68" s="2">
        <f t="shared" si="92"/>
        <v>1060.5282217633478</v>
      </c>
      <c r="AA68" s="2">
        <f t="shared" si="92"/>
        <v>1060.5282217633478</v>
      </c>
      <c r="AB68" s="2">
        <f t="shared" si="92"/>
        <v>1060.5282217633478</v>
      </c>
      <c r="AC68" s="2">
        <f t="shared" si="92"/>
        <v>1060.5282217633478</v>
      </c>
      <c r="AD68" s="2">
        <f t="shared" si="92"/>
        <v>1060.5282217633478</v>
      </c>
      <c r="AE68" s="2">
        <f t="shared" si="92"/>
        <v>1060.5282217633478</v>
      </c>
      <c r="AF68" s="2">
        <f t="shared" si="92"/>
        <v>1060.5282217633478</v>
      </c>
      <c r="AG68" s="2">
        <f t="shared" si="92"/>
        <v>1060.5282217633478</v>
      </c>
      <c r="AH68" s="2">
        <f t="shared" si="92"/>
        <v>1060.5282217633478</v>
      </c>
      <c r="AI68" s="2">
        <f t="shared" si="92"/>
        <v>1060.5282217633478</v>
      </c>
      <c r="AJ68" s="2">
        <f t="shared" si="92"/>
        <v>1060.5282217633478</v>
      </c>
      <c r="AK68" s="2">
        <f t="shared" si="92"/>
        <v>1060.5282217633478</v>
      </c>
      <c r="AL68" s="2">
        <f t="shared" si="92"/>
        <v>1060.5282217633478</v>
      </c>
      <c r="AM68" s="2">
        <f t="shared" si="92"/>
        <v>1060.5282217633478</v>
      </c>
      <c r="AN68" s="2">
        <f t="shared" si="92"/>
        <v>1060.5282217633478</v>
      </c>
      <c r="AO68" s="2">
        <f t="shared" si="92"/>
        <v>1060.5282217633478</v>
      </c>
      <c r="AP68" s="2">
        <f t="shared" si="92"/>
        <v>1060.5282217633478</v>
      </c>
      <c r="AQ68" s="2">
        <f t="shared" si="92"/>
        <v>1060.5282217633478</v>
      </c>
      <c r="AR68" s="2">
        <f t="shared" si="92"/>
        <v>1060.5282217633478</v>
      </c>
      <c r="AS68" s="2">
        <f t="shared" si="92"/>
        <v>1060.5282217633478</v>
      </c>
      <c r="AT68" s="2">
        <f t="shared" si="92"/>
        <v>1060.5282217633478</v>
      </c>
      <c r="AU68" s="2">
        <f t="shared" si="92"/>
        <v>1060.5282217633478</v>
      </c>
      <c r="AV68" s="2">
        <f t="shared" si="92"/>
        <v>1060.5282217633478</v>
      </c>
      <c r="AW68" s="2">
        <f t="shared" si="92"/>
        <v>1060.5282217633478</v>
      </c>
      <c r="AX68" s="2">
        <f t="shared" si="92"/>
        <v>1060.5282217633478</v>
      </c>
      <c r="AY68" s="2">
        <f t="shared" si="92"/>
        <v>1060.5282217633478</v>
      </c>
      <c r="AZ68" s="2">
        <f t="shared" si="92"/>
        <v>1060.5282217633478</v>
      </c>
      <c r="BA68" s="2">
        <f t="shared" si="92"/>
        <v>1060.5282217633478</v>
      </c>
      <c r="BB68" s="2">
        <f t="shared" si="92"/>
        <v>1060.5282217633478</v>
      </c>
      <c r="BC68" s="2">
        <f t="shared" si="92"/>
        <v>1060.5282217633478</v>
      </c>
      <c r="BD68" s="2">
        <f t="shared" si="92"/>
        <v>1060.5282217633478</v>
      </c>
      <c r="BE68" s="2">
        <f t="shared" si="92"/>
        <v>1060.5282217633478</v>
      </c>
      <c r="BF68" s="2">
        <f t="shared" si="92"/>
        <v>1060.5282217633478</v>
      </c>
      <c r="BG68" s="2">
        <f t="shared" si="92"/>
        <v>1060.5282217633478</v>
      </c>
      <c r="BH68" s="2">
        <f t="shared" si="92"/>
        <v>1060.5282217633478</v>
      </c>
      <c r="BI68" s="2">
        <f t="shared" si="92"/>
        <v>1060.5282217633478</v>
      </c>
      <c r="BJ68" s="2">
        <f t="shared" si="92"/>
        <v>1060.5282217633478</v>
      </c>
      <c r="BK68" s="2">
        <f t="shared" si="92"/>
        <v>1060.5282217633478</v>
      </c>
      <c r="BL68" s="2">
        <f t="shared" si="92"/>
        <v>1060.5282217633478</v>
      </c>
      <c r="BM68" s="2">
        <f t="shared" si="92"/>
        <v>1060.5282217633478</v>
      </c>
      <c r="BN68" s="2">
        <f t="shared" si="92"/>
        <v>1060.5282217633478</v>
      </c>
      <c r="BO68" s="2">
        <f t="shared" si="92"/>
        <v>1060.5282217633478</v>
      </c>
    </row>
    <row r="69" spans="2:67" s="10" customFormat="1" ht="12.75" customHeight="1" outlineLevel="2">
      <c r="B69" s="30" t="s">
        <v>13</v>
      </c>
      <c r="K69" s="16">
        <v>0</v>
      </c>
      <c r="L69" s="2">
        <f t="shared" ref="L69:BO69" si="93">+L67-L68</f>
        <v>0</v>
      </c>
      <c r="M69" s="2">
        <f t="shared" si="93"/>
        <v>0</v>
      </c>
      <c r="N69" s="2">
        <f t="shared" si="93"/>
        <v>0</v>
      </c>
      <c r="O69" s="2">
        <f t="shared" si="93"/>
        <v>0</v>
      </c>
      <c r="P69" s="2">
        <f t="shared" si="93"/>
        <v>0</v>
      </c>
      <c r="Q69" s="2">
        <f t="shared" si="93"/>
        <v>0</v>
      </c>
      <c r="R69" s="2">
        <f t="shared" si="93"/>
        <v>0</v>
      </c>
      <c r="S69" s="2">
        <f t="shared" si="93"/>
        <v>0</v>
      </c>
      <c r="T69" s="2">
        <f t="shared" si="93"/>
        <v>0</v>
      </c>
      <c r="U69" s="2">
        <f t="shared" si="93"/>
        <v>0</v>
      </c>
      <c r="V69" s="2">
        <f t="shared" si="93"/>
        <v>63543.315953987258</v>
      </c>
      <c r="W69" s="2">
        <f t="shared" si="93"/>
        <v>62482.787732223907</v>
      </c>
      <c r="X69" s="2">
        <f t="shared" si="93"/>
        <v>61422.259510460557</v>
      </c>
      <c r="Y69" s="2">
        <f t="shared" si="93"/>
        <v>60361.731288697207</v>
      </c>
      <c r="Z69" s="2">
        <f t="shared" si="93"/>
        <v>59301.203066933856</v>
      </c>
      <c r="AA69" s="2">
        <f t="shared" si="93"/>
        <v>58240.674845170506</v>
      </c>
      <c r="AB69" s="2">
        <f t="shared" si="93"/>
        <v>57180.146623407156</v>
      </c>
      <c r="AC69" s="2">
        <f t="shared" si="93"/>
        <v>56119.618401643806</v>
      </c>
      <c r="AD69" s="2">
        <f t="shared" si="93"/>
        <v>55059.090179880455</v>
      </c>
      <c r="AE69" s="2">
        <f t="shared" si="93"/>
        <v>53998.561958117105</v>
      </c>
      <c r="AF69" s="2">
        <f t="shared" si="93"/>
        <v>52938.033736353755</v>
      </c>
      <c r="AG69" s="2">
        <f t="shared" si="93"/>
        <v>51877.505514590404</v>
      </c>
      <c r="AH69" s="2">
        <f t="shared" si="93"/>
        <v>50816.977292827054</v>
      </c>
      <c r="AI69" s="2">
        <f t="shared" si="93"/>
        <v>49756.449071063704</v>
      </c>
      <c r="AJ69" s="2">
        <f t="shared" si="93"/>
        <v>48695.920849300353</v>
      </c>
      <c r="AK69" s="2">
        <f t="shared" si="93"/>
        <v>47635.392627537003</v>
      </c>
      <c r="AL69" s="2">
        <f t="shared" si="93"/>
        <v>46574.864405773653</v>
      </c>
      <c r="AM69" s="2">
        <f t="shared" si="93"/>
        <v>45514.336184010303</v>
      </c>
      <c r="AN69" s="2">
        <f t="shared" si="93"/>
        <v>44453.807962246952</v>
      </c>
      <c r="AO69" s="2">
        <f t="shared" si="93"/>
        <v>43393.279740483602</v>
      </c>
      <c r="AP69" s="2">
        <f t="shared" si="93"/>
        <v>42332.751518720252</v>
      </c>
      <c r="AQ69" s="2">
        <f t="shared" si="93"/>
        <v>41272.223296956901</v>
      </c>
      <c r="AR69" s="2">
        <f t="shared" si="93"/>
        <v>40211.695075193551</v>
      </c>
      <c r="AS69" s="2">
        <f t="shared" si="93"/>
        <v>39151.166853430201</v>
      </c>
      <c r="AT69" s="2">
        <f t="shared" si="93"/>
        <v>38090.63863166685</v>
      </c>
      <c r="AU69" s="2">
        <f t="shared" si="93"/>
        <v>37030.1104099035</v>
      </c>
      <c r="AV69" s="2">
        <f t="shared" si="93"/>
        <v>35969.58218814015</v>
      </c>
      <c r="AW69" s="2">
        <f t="shared" si="93"/>
        <v>34909.0539663768</v>
      </c>
      <c r="AX69" s="2">
        <f t="shared" si="93"/>
        <v>33848.525744613449</v>
      </c>
      <c r="AY69" s="2">
        <f t="shared" si="93"/>
        <v>32787.997522850099</v>
      </c>
      <c r="AZ69" s="2">
        <f t="shared" si="93"/>
        <v>31727.469301086752</v>
      </c>
      <c r="BA69" s="2">
        <f t="shared" si="93"/>
        <v>30666.941079323406</v>
      </c>
      <c r="BB69" s="2">
        <f t="shared" si="93"/>
        <v>29606.412857560059</v>
      </c>
      <c r="BC69" s="2">
        <f t="shared" si="93"/>
        <v>28545.884635796712</v>
      </c>
      <c r="BD69" s="2">
        <f t="shared" si="93"/>
        <v>27485.356414033366</v>
      </c>
      <c r="BE69" s="2">
        <f t="shared" si="93"/>
        <v>26424.828192270019</v>
      </c>
      <c r="BF69" s="2">
        <f t="shared" si="93"/>
        <v>25364.299970506672</v>
      </c>
      <c r="BG69" s="2">
        <f t="shared" si="93"/>
        <v>24303.771748743326</v>
      </c>
      <c r="BH69" s="2">
        <f t="shared" si="93"/>
        <v>23243.243526979979</v>
      </c>
      <c r="BI69" s="2">
        <f t="shared" si="93"/>
        <v>22182.715305216632</v>
      </c>
      <c r="BJ69" s="2">
        <f t="shared" si="93"/>
        <v>21122.187083453286</v>
      </c>
      <c r="BK69" s="2">
        <f t="shared" si="93"/>
        <v>20061.658861689939</v>
      </c>
      <c r="BL69" s="2">
        <f t="shared" si="93"/>
        <v>19001.130639926592</v>
      </c>
      <c r="BM69" s="2">
        <f t="shared" si="93"/>
        <v>17940.602418163246</v>
      </c>
      <c r="BN69" s="2">
        <f t="shared" si="93"/>
        <v>16880.074196399899</v>
      </c>
      <c r="BO69" s="2">
        <f t="shared" si="93"/>
        <v>15819.54597463655</v>
      </c>
    </row>
    <row r="70" spans="2:67" s="10" customFormat="1" ht="12.75" customHeight="1" outlineLevel="2">
      <c r="B70" s="29" t="s">
        <v>14</v>
      </c>
      <c r="L70" s="2">
        <f t="shared" ref="L70:Q70" si="94">IF(L$10=$C57,(L67+L69)/2*(13-$D57)/12,(L67+L69)/2)</f>
        <v>0</v>
      </c>
      <c r="M70" s="2">
        <f t="shared" si="94"/>
        <v>0</v>
      </c>
      <c r="N70" s="2">
        <f t="shared" si="94"/>
        <v>0</v>
      </c>
      <c r="O70" s="2">
        <f t="shared" si="94"/>
        <v>0</v>
      </c>
      <c r="P70" s="2">
        <f t="shared" si="94"/>
        <v>0</v>
      </c>
      <c r="Q70" s="2">
        <f t="shared" si="94"/>
        <v>0</v>
      </c>
      <c r="R70" s="2">
        <f t="shared" ref="R70" si="95">IF(R$10=$C57,(R67+R69)/2*(13-$D57)/12,(R67+R69)/2)</f>
        <v>0</v>
      </c>
      <c r="S70" s="2">
        <f t="shared" ref="S70" si="96">IF(S$10=$C57,(S67+S69)/2*(13-$D57)/12,(S67+S69)/2)</f>
        <v>0</v>
      </c>
      <c r="T70" s="2">
        <f t="shared" ref="T70" si="97">IF(T$10=$C57,(T67+T69)/2*(13-$D57)/12,(T67+T69)/2)</f>
        <v>0</v>
      </c>
      <c r="U70" s="2">
        <f t="shared" ref="U70" si="98">IF(U$10=$C57,(U67+U69)/2*(13-$D57)/12,(U67+U69)/2)</f>
        <v>0</v>
      </c>
      <c r="V70" s="2">
        <f t="shared" ref="V70" si="99">IF(V$10=$C57,(V67+V69)/2*(13-$D57)/12,(V67+V69)/2)</f>
        <v>5298.9587191578385</v>
      </c>
      <c r="W70" s="2">
        <f t="shared" ref="W70" si="100">IF(W$10=$C57,(W67+W69)/2*(13-$D57)/12,(W67+W69)/2)</f>
        <v>63013.051843105583</v>
      </c>
      <c r="X70" s="2">
        <f t="shared" ref="X70" si="101">IF(X$10=$C57,(X67+X69)/2*(13-$D57)/12,(X67+X69)/2)</f>
        <v>61952.523621342232</v>
      </c>
      <c r="Y70" s="2">
        <f t="shared" ref="Y70" si="102">IF(Y$10=$C57,(Y67+Y69)/2*(13-$D57)/12,(Y67+Y69)/2)</f>
        <v>60891.995399578882</v>
      </c>
      <c r="Z70" s="2">
        <f t="shared" ref="Z70" si="103">IF(Z$10=$C57,(Z67+Z69)/2*(13-$D57)/12,(Z67+Z69)/2)</f>
        <v>59831.467177815532</v>
      </c>
      <c r="AA70" s="2">
        <f t="shared" ref="AA70" si="104">IF(AA$10=$C57,(AA67+AA69)/2*(13-$D57)/12,(AA67+AA69)/2)</f>
        <v>58770.938956052181</v>
      </c>
      <c r="AB70" s="2">
        <f t="shared" ref="AB70" si="105">IF(AB$10=$C57,(AB67+AB69)/2*(13-$D57)/12,(AB67+AB69)/2)</f>
        <v>57710.410734288831</v>
      </c>
      <c r="AC70" s="2">
        <f t="shared" ref="AC70" si="106">IF(AC$10=$C57,(AC67+AC69)/2*(13-$D57)/12,(AC67+AC69)/2)</f>
        <v>56649.882512525481</v>
      </c>
      <c r="AD70" s="2">
        <f t="shared" ref="AD70" si="107">IF(AD$10=$C57,(AD67+AD69)/2*(13-$D57)/12,(AD67+AD69)/2)</f>
        <v>55589.35429076213</v>
      </c>
      <c r="AE70" s="2">
        <f t="shared" ref="AE70" si="108">IF(AE$10=$C57,(AE67+AE69)/2*(13-$D57)/12,(AE67+AE69)/2)</f>
        <v>54528.82606899878</v>
      </c>
      <c r="AF70" s="2">
        <f t="shared" ref="AF70" si="109">IF(AF$10=$C57,(AF67+AF69)/2*(13-$D57)/12,(AF67+AF69)/2)</f>
        <v>53468.29784723543</v>
      </c>
      <c r="AG70" s="2">
        <f t="shared" ref="AG70" si="110">IF(AG$10=$C57,(AG67+AG69)/2*(13-$D57)/12,(AG67+AG69)/2)</f>
        <v>52407.769625472079</v>
      </c>
      <c r="AH70" s="2">
        <f t="shared" ref="AH70" si="111">IF(AH$10=$C57,(AH67+AH69)/2*(13-$D57)/12,(AH67+AH69)/2)</f>
        <v>51347.241403708729</v>
      </c>
      <c r="AI70" s="2">
        <f t="shared" ref="AI70" si="112">IF(AI$10=$C57,(AI67+AI69)/2*(13-$D57)/12,(AI67+AI69)/2)</f>
        <v>50286.713181945379</v>
      </c>
      <c r="AJ70" s="2">
        <f t="shared" ref="AJ70" si="113">IF(AJ$10=$C57,(AJ67+AJ69)/2*(13-$D57)/12,(AJ67+AJ69)/2)</f>
        <v>49226.184960182029</v>
      </c>
      <c r="AK70" s="2">
        <f t="shared" ref="AK70" si="114">IF(AK$10=$C57,(AK67+AK69)/2*(13-$D57)/12,(AK67+AK69)/2)</f>
        <v>48165.656738418678</v>
      </c>
      <c r="AL70" s="2">
        <f t="shared" ref="AL70" si="115">IF(AL$10=$C57,(AL67+AL69)/2*(13-$D57)/12,(AL67+AL69)/2)</f>
        <v>47105.128516655328</v>
      </c>
      <c r="AM70" s="2">
        <f t="shared" ref="AM70" si="116">IF(AM$10=$C57,(AM67+AM69)/2*(13-$D57)/12,(AM67+AM69)/2)</f>
        <v>46044.600294891978</v>
      </c>
      <c r="AN70" s="2">
        <f t="shared" ref="AN70" si="117">IF(AN$10=$C57,(AN67+AN69)/2*(13-$D57)/12,(AN67+AN69)/2)</f>
        <v>44984.072073128627</v>
      </c>
      <c r="AO70" s="2">
        <f t="shared" ref="AO70" si="118">IF(AO$10=$C57,(AO67+AO69)/2*(13-$D57)/12,(AO67+AO69)/2)</f>
        <v>43923.543851365277</v>
      </c>
      <c r="AP70" s="2">
        <f t="shared" ref="AP70" si="119">IF(AP$10=$C57,(AP67+AP69)/2*(13-$D57)/12,(AP67+AP69)/2)</f>
        <v>42863.015629601927</v>
      </c>
      <c r="AQ70" s="2">
        <f t="shared" ref="AQ70" si="120">IF(AQ$10=$C57,(AQ67+AQ69)/2*(13-$D57)/12,(AQ67+AQ69)/2)</f>
        <v>41802.487407838576</v>
      </c>
      <c r="AR70" s="2">
        <f t="shared" ref="AR70" si="121">IF(AR$10=$C57,(AR67+AR69)/2*(13-$D57)/12,(AR67+AR69)/2)</f>
        <v>40741.959186075226</v>
      </c>
      <c r="AS70" s="2">
        <f t="shared" ref="AS70" si="122">IF(AS$10=$C57,(AS67+AS69)/2*(13-$D57)/12,(AS67+AS69)/2)</f>
        <v>39681.430964311876</v>
      </c>
      <c r="AT70" s="2">
        <f t="shared" ref="AT70" si="123">IF(AT$10=$C57,(AT67+AT69)/2*(13-$D57)/12,(AT67+AT69)/2)</f>
        <v>38620.902742548526</v>
      </c>
      <c r="AU70" s="2">
        <f t="shared" ref="AU70" si="124">IF(AU$10=$C57,(AU67+AU69)/2*(13-$D57)/12,(AU67+AU69)/2)</f>
        <v>37560.374520785175</v>
      </c>
      <c r="AV70" s="2">
        <f t="shared" ref="AV70" si="125">IF(AV$10=$C57,(AV67+AV69)/2*(13-$D57)/12,(AV67+AV69)/2)</f>
        <v>36499.846299021825</v>
      </c>
      <c r="AW70" s="2">
        <f t="shared" ref="AW70" si="126">IF(AW$10=$C57,(AW67+AW69)/2*(13-$D57)/12,(AW67+AW69)/2)</f>
        <v>35439.318077258475</v>
      </c>
      <c r="AX70" s="2">
        <f t="shared" ref="AX70" si="127">IF(AX$10=$C57,(AX67+AX69)/2*(13-$D57)/12,(AX67+AX69)/2)</f>
        <v>34378.789855495124</v>
      </c>
      <c r="AY70" s="2">
        <f t="shared" ref="AY70" si="128">IF(AY$10=$C57,(AY67+AY69)/2*(13-$D57)/12,(AY67+AY69)/2)</f>
        <v>33318.261633731774</v>
      </c>
      <c r="AZ70" s="2">
        <f t="shared" ref="AZ70" si="129">IF(AZ$10=$C57,(AZ67+AZ69)/2*(13-$D57)/12,(AZ67+AZ69)/2)</f>
        <v>32257.733411968424</v>
      </c>
      <c r="BA70" s="2">
        <f t="shared" ref="BA70" si="130">IF(BA$10=$C57,(BA67+BA69)/2*(13-$D57)/12,(BA67+BA69)/2)</f>
        <v>31197.205190205081</v>
      </c>
      <c r="BB70" s="2">
        <f t="shared" ref="BB70" si="131">IF(BB$10=$C57,(BB67+BB69)/2*(13-$D57)/12,(BB67+BB69)/2)</f>
        <v>30136.67696844173</v>
      </c>
      <c r="BC70" s="2">
        <f t="shared" ref="BC70" si="132">IF(BC$10=$C57,(BC67+BC69)/2*(13-$D57)/12,(BC67+BC69)/2)</f>
        <v>29076.148746678387</v>
      </c>
      <c r="BD70" s="2">
        <f t="shared" ref="BD70" si="133">IF(BD$10=$C57,(BD67+BD69)/2*(13-$D57)/12,(BD67+BD69)/2)</f>
        <v>28015.620524915037</v>
      </c>
      <c r="BE70" s="2">
        <f t="shared" ref="BE70" si="134">IF(BE$10=$C57,(BE67+BE69)/2*(13-$D57)/12,(BE67+BE69)/2)</f>
        <v>26955.092303151694</v>
      </c>
      <c r="BF70" s="2">
        <f t="shared" ref="BF70" si="135">IF(BF$10=$C57,(BF67+BF69)/2*(13-$D57)/12,(BF67+BF69)/2)</f>
        <v>25894.564081388344</v>
      </c>
      <c r="BG70" s="2">
        <f t="shared" ref="BG70" si="136">IF(BG$10=$C57,(BG67+BG69)/2*(13-$D57)/12,(BG67+BG69)/2)</f>
        <v>24834.035859625001</v>
      </c>
      <c r="BH70" s="2">
        <f t="shared" ref="BH70" si="137">IF(BH$10=$C57,(BH67+BH69)/2*(13-$D57)/12,(BH67+BH69)/2)</f>
        <v>23773.50763786165</v>
      </c>
      <c r="BI70" s="2">
        <f t="shared" ref="BI70" si="138">IF(BI$10=$C57,(BI67+BI69)/2*(13-$D57)/12,(BI67+BI69)/2)</f>
        <v>22712.979416098307</v>
      </c>
      <c r="BJ70" s="2">
        <f t="shared" ref="BJ70" si="139">IF(BJ$10=$C57,(BJ67+BJ69)/2*(13-$D57)/12,(BJ67+BJ69)/2)</f>
        <v>21652.451194334957</v>
      </c>
      <c r="BK70" s="2">
        <f t="shared" ref="BK70" si="140">IF(BK$10=$C57,(BK67+BK69)/2*(13-$D57)/12,(BK67+BK69)/2)</f>
        <v>20591.922972571614</v>
      </c>
      <c r="BL70" s="2">
        <f t="shared" ref="BL70" si="141">IF(BL$10=$C57,(BL67+BL69)/2*(13-$D57)/12,(BL67+BL69)/2)</f>
        <v>19531.394750808264</v>
      </c>
      <c r="BM70" s="2">
        <f t="shared" ref="BM70" si="142">IF(BM$10=$C57,(BM67+BM69)/2*(13-$D57)/12,(BM67+BM69)/2)</f>
        <v>18470.866529044921</v>
      </c>
      <c r="BN70" s="2">
        <f t="shared" ref="BN70" si="143">IF(BN$10=$C57,(BN67+BN69)/2*(13-$D57)/12,(BN67+BN69)/2)</f>
        <v>17410.33830728157</v>
      </c>
      <c r="BO70" s="2">
        <f t="shared" ref="BO70" si="144">IF(BO$10=$C57,(BO67+BO69)/2*(13-$D57)/12,(BO67+BO69)/2)</f>
        <v>16349.810085518224</v>
      </c>
    </row>
    <row r="71" spans="2:67" s="10" customFormat="1" ht="12.75" customHeight="1" outlineLevel="2">
      <c r="B71" s="29" t="s">
        <v>15</v>
      </c>
      <c r="L71" s="21">
        <f t="shared" ref="L71:AQ71" si="145">+L70*$C$5</f>
        <v>0</v>
      </c>
      <c r="M71" s="21">
        <f t="shared" si="145"/>
        <v>0</v>
      </c>
      <c r="N71" s="21">
        <f t="shared" si="145"/>
        <v>0</v>
      </c>
      <c r="O71" s="21">
        <f t="shared" si="145"/>
        <v>0</v>
      </c>
      <c r="P71" s="21">
        <f t="shared" si="145"/>
        <v>0</v>
      </c>
      <c r="Q71" s="21">
        <f t="shared" si="145"/>
        <v>0</v>
      </c>
      <c r="R71" s="21">
        <f t="shared" si="145"/>
        <v>0</v>
      </c>
      <c r="S71" s="21">
        <f t="shared" si="145"/>
        <v>0</v>
      </c>
      <c r="T71" s="21">
        <f t="shared" si="145"/>
        <v>0</v>
      </c>
      <c r="U71" s="21">
        <f t="shared" si="145"/>
        <v>0</v>
      </c>
      <c r="V71" s="21">
        <f t="shared" si="145"/>
        <v>370.92711034104872</v>
      </c>
      <c r="W71" s="21">
        <f t="shared" si="145"/>
        <v>4410.913629017391</v>
      </c>
      <c r="X71" s="21">
        <f t="shared" si="145"/>
        <v>4336.676653493957</v>
      </c>
      <c r="Y71" s="21">
        <f t="shared" si="145"/>
        <v>4262.4396779705221</v>
      </c>
      <c r="Z71" s="21">
        <f t="shared" si="145"/>
        <v>4188.2027024470872</v>
      </c>
      <c r="AA71" s="21">
        <f t="shared" si="145"/>
        <v>4113.9657269236532</v>
      </c>
      <c r="AB71" s="21">
        <f t="shared" si="145"/>
        <v>4039.7287514002187</v>
      </c>
      <c r="AC71" s="21">
        <f t="shared" si="145"/>
        <v>3965.4917758767842</v>
      </c>
      <c r="AD71" s="21">
        <f t="shared" si="145"/>
        <v>3891.2548003533493</v>
      </c>
      <c r="AE71" s="21">
        <f t="shared" si="145"/>
        <v>3817.0178248299148</v>
      </c>
      <c r="AF71" s="21">
        <f t="shared" si="145"/>
        <v>3742.7808493064804</v>
      </c>
      <c r="AG71" s="21">
        <f t="shared" si="145"/>
        <v>3668.5438737830459</v>
      </c>
      <c r="AH71" s="21">
        <f t="shared" si="145"/>
        <v>3594.3068982596114</v>
      </c>
      <c r="AI71" s="21">
        <f t="shared" si="145"/>
        <v>3520.069922736177</v>
      </c>
      <c r="AJ71" s="21">
        <f t="shared" si="145"/>
        <v>3445.8329472127425</v>
      </c>
      <c r="AK71" s="21">
        <f t="shared" si="145"/>
        <v>3371.5959716893076</v>
      </c>
      <c r="AL71" s="21">
        <f t="shared" si="145"/>
        <v>3297.3589961658731</v>
      </c>
      <c r="AM71" s="21">
        <f t="shared" si="145"/>
        <v>3223.1220206424387</v>
      </c>
      <c r="AN71" s="21">
        <f t="shared" si="145"/>
        <v>3148.8850451190042</v>
      </c>
      <c r="AO71" s="21">
        <f t="shared" si="145"/>
        <v>3074.6480695955697</v>
      </c>
      <c r="AP71" s="21">
        <f t="shared" si="145"/>
        <v>3000.4110940721353</v>
      </c>
      <c r="AQ71" s="21">
        <f t="shared" si="145"/>
        <v>2926.1741185487008</v>
      </c>
      <c r="AR71" s="21">
        <f t="shared" ref="AR71:BO71" si="146">+AR70*$C$5</f>
        <v>2851.9371430252663</v>
      </c>
      <c r="AS71" s="21">
        <f t="shared" si="146"/>
        <v>2777.7001675018314</v>
      </c>
      <c r="AT71" s="21">
        <f t="shared" si="146"/>
        <v>2703.4631919783969</v>
      </c>
      <c r="AU71" s="21">
        <f t="shared" si="146"/>
        <v>2629.2262164549625</v>
      </c>
      <c r="AV71" s="21">
        <f t="shared" si="146"/>
        <v>2554.989240931528</v>
      </c>
      <c r="AW71" s="21">
        <f t="shared" si="146"/>
        <v>2480.7522654080935</v>
      </c>
      <c r="AX71" s="21">
        <f t="shared" si="146"/>
        <v>2406.5152898846591</v>
      </c>
      <c r="AY71" s="21">
        <f t="shared" si="146"/>
        <v>2332.2783143612246</v>
      </c>
      <c r="AZ71" s="21">
        <f t="shared" si="146"/>
        <v>2258.0413388377897</v>
      </c>
      <c r="BA71" s="21">
        <f t="shared" si="146"/>
        <v>2183.8043633143557</v>
      </c>
      <c r="BB71" s="21">
        <f t="shared" si="146"/>
        <v>2109.5673877909212</v>
      </c>
      <c r="BC71" s="21">
        <f t="shared" si="146"/>
        <v>2035.3304122674874</v>
      </c>
      <c r="BD71" s="21">
        <f t="shared" si="146"/>
        <v>1961.0934367440527</v>
      </c>
      <c r="BE71" s="21">
        <f t="shared" si="146"/>
        <v>1886.8564612206187</v>
      </c>
      <c r="BF71" s="21">
        <f t="shared" si="146"/>
        <v>1812.6194856971842</v>
      </c>
      <c r="BG71" s="21">
        <f t="shared" si="146"/>
        <v>1738.3825101737502</v>
      </c>
      <c r="BH71" s="21">
        <f t="shared" si="146"/>
        <v>1664.1455346503158</v>
      </c>
      <c r="BI71" s="21">
        <f t="shared" si="146"/>
        <v>1589.9085591268818</v>
      </c>
      <c r="BJ71" s="21">
        <f t="shared" si="146"/>
        <v>1515.6715836034471</v>
      </c>
      <c r="BK71" s="21">
        <f t="shared" si="146"/>
        <v>1441.434608080013</v>
      </c>
      <c r="BL71" s="21">
        <f t="shared" si="146"/>
        <v>1367.1976325565786</v>
      </c>
      <c r="BM71" s="21">
        <f t="shared" si="146"/>
        <v>1292.9606570331446</v>
      </c>
      <c r="BN71" s="21">
        <f t="shared" si="146"/>
        <v>1218.7236815097101</v>
      </c>
      <c r="BO71" s="21">
        <f t="shared" si="146"/>
        <v>1144.4867059862759</v>
      </c>
    </row>
    <row r="72" spans="2:67" s="10" customFormat="1" ht="12.75" customHeight="1" outlineLevel="2">
      <c r="B72" s="8" t="s">
        <v>20</v>
      </c>
      <c r="L72" s="23">
        <f>IF(OR(L$10&lt;$C57,L$10&gt;$C57+$F64),0,IF(L$10=$C57,$E64*(13-$D57)/12,IF(L$10=$C57+$F64,$E64*($D57-1)/12,$E64)))</f>
        <v>0</v>
      </c>
      <c r="M72" s="23">
        <f t="shared" ref="M72:BO72" si="147">IF(OR(M$10&lt;$C57,M$10&gt;$C57+$F64),0,IF(M$10=$C57,$E64*(13-$D57)/12,IF(M$10=$C57+$F64,$E64*($D57-1)/12,$E64)))</f>
        <v>0</v>
      </c>
      <c r="N72" s="23">
        <f t="shared" si="147"/>
        <v>0</v>
      </c>
      <c r="O72" s="23">
        <f t="shared" si="147"/>
        <v>0</v>
      </c>
      <c r="P72" s="23">
        <f t="shared" si="147"/>
        <v>0</v>
      </c>
      <c r="Q72" s="23">
        <f t="shared" si="147"/>
        <v>0</v>
      </c>
      <c r="R72" s="23">
        <f t="shared" si="147"/>
        <v>0</v>
      </c>
      <c r="S72" s="23">
        <f t="shared" si="147"/>
        <v>0</v>
      </c>
      <c r="T72" s="23">
        <f t="shared" si="147"/>
        <v>0</v>
      </c>
      <c r="U72" s="23">
        <f t="shared" si="147"/>
        <v>0</v>
      </c>
      <c r="V72" s="23">
        <f t="shared" si="147"/>
        <v>5302.6411088167397</v>
      </c>
      <c r="W72" s="23">
        <f t="shared" si="147"/>
        <v>63631.693305800873</v>
      </c>
      <c r="X72" s="23">
        <f t="shared" si="147"/>
        <v>63631.693305800873</v>
      </c>
      <c r="Y72" s="23">
        <f t="shared" si="147"/>
        <v>63631.693305800873</v>
      </c>
      <c r="Z72" s="23">
        <f t="shared" si="147"/>
        <v>63631.693305800873</v>
      </c>
      <c r="AA72" s="23">
        <f t="shared" si="147"/>
        <v>63631.693305800873</v>
      </c>
      <c r="AB72" s="23">
        <f t="shared" si="147"/>
        <v>63631.693305800873</v>
      </c>
      <c r="AC72" s="23">
        <f t="shared" si="147"/>
        <v>63631.693305800873</v>
      </c>
      <c r="AD72" s="23">
        <f t="shared" si="147"/>
        <v>63631.693305800873</v>
      </c>
      <c r="AE72" s="23">
        <f t="shared" si="147"/>
        <v>63631.693305800873</v>
      </c>
      <c r="AF72" s="23">
        <f t="shared" si="147"/>
        <v>63631.693305800873</v>
      </c>
      <c r="AG72" s="23">
        <f t="shared" si="147"/>
        <v>63631.693305800873</v>
      </c>
      <c r="AH72" s="23">
        <f t="shared" si="147"/>
        <v>63631.693305800873</v>
      </c>
      <c r="AI72" s="23">
        <f t="shared" si="147"/>
        <v>63631.693305800873</v>
      </c>
      <c r="AJ72" s="23">
        <f t="shared" si="147"/>
        <v>63631.693305800873</v>
      </c>
      <c r="AK72" s="23">
        <f t="shared" si="147"/>
        <v>63631.693305800873</v>
      </c>
      <c r="AL72" s="23">
        <f t="shared" si="147"/>
        <v>63631.693305800873</v>
      </c>
      <c r="AM72" s="23">
        <f t="shared" si="147"/>
        <v>63631.693305800873</v>
      </c>
      <c r="AN72" s="23">
        <f t="shared" si="147"/>
        <v>63631.693305800873</v>
      </c>
      <c r="AO72" s="23">
        <f t="shared" si="147"/>
        <v>63631.693305800873</v>
      </c>
      <c r="AP72" s="23">
        <f t="shared" si="147"/>
        <v>63631.693305800873</v>
      </c>
      <c r="AQ72" s="23">
        <f t="shared" si="147"/>
        <v>63631.693305800873</v>
      </c>
      <c r="AR72" s="23">
        <f t="shared" si="147"/>
        <v>63631.693305800873</v>
      </c>
      <c r="AS72" s="23">
        <f t="shared" si="147"/>
        <v>63631.693305800873</v>
      </c>
      <c r="AT72" s="23">
        <f t="shared" si="147"/>
        <v>63631.693305800873</v>
      </c>
      <c r="AU72" s="23">
        <f t="shared" si="147"/>
        <v>63631.693305800873</v>
      </c>
      <c r="AV72" s="23">
        <f t="shared" si="147"/>
        <v>63631.693305800873</v>
      </c>
      <c r="AW72" s="23">
        <f t="shared" si="147"/>
        <v>63631.693305800873</v>
      </c>
      <c r="AX72" s="23">
        <f t="shared" si="147"/>
        <v>63631.693305800873</v>
      </c>
      <c r="AY72" s="23">
        <f t="shared" si="147"/>
        <v>63631.693305800873</v>
      </c>
      <c r="AZ72" s="23">
        <f t="shared" si="147"/>
        <v>63631.693305800873</v>
      </c>
      <c r="BA72" s="23">
        <f t="shared" si="147"/>
        <v>63631.693305800873</v>
      </c>
      <c r="BB72" s="23">
        <f t="shared" si="147"/>
        <v>63631.693305800873</v>
      </c>
      <c r="BC72" s="23">
        <f t="shared" si="147"/>
        <v>63631.693305800873</v>
      </c>
      <c r="BD72" s="23">
        <f t="shared" si="147"/>
        <v>63631.693305800873</v>
      </c>
      <c r="BE72" s="23">
        <f t="shared" si="147"/>
        <v>63631.693305800873</v>
      </c>
      <c r="BF72" s="23">
        <f t="shared" si="147"/>
        <v>63631.693305800873</v>
      </c>
      <c r="BG72" s="23">
        <f t="shared" si="147"/>
        <v>63631.693305800873</v>
      </c>
      <c r="BH72" s="23">
        <f t="shared" si="147"/>
        <v>63631.693305800873</v>
      </c>
      <c r="BI72" s="23">
        <f t="shared" si="147"/>
        <v>63631.693305800873</v>
      </c>
      <c r="BJ72" s="23">
        <f t="shared" si="147"/>
        <v>63631.693305800873</v>
      </c>
      <c r="BK72" s="23">
        <f t="shared" si="147"/>
        <v>63631.693305800873</v>
      </c>
      <c r="BL72" s="23">
        <f t="shared" si="147"/>
        <v>63631.693305800873</v>
      </c>
      <c r="BM72" s="23">
        <f t="shared" si="147"/>
        <v>63631.693305800873</v>
      </c>
      <c r="BN72" s="23">
        <f t="shared" si="147"/>
        <v>63631.693305800873</v>
      </c>
      <c r="BO72" s="23">
        <f t="shared" si="147"/>
        <v>63631.693305800873</v>
      </c>
    </row>
    <row r="73" spans="2:67" s="10" customFormat="1" ht="12.75" customHeight="1" outlineLevel="2">
      <c r="B73" s="8" t="s">
        <v>16</v>
      </c>
      <c r="J73" s="2"/>
      <c r="L73" s="25">
        <f>+L72*$G64</f>
        <v>0</v>
      </c>
      <c r="M73" s="25">
        <f t="shared" ref="M73" si="148">+M72*$G64</f>
        <v>0</v>
      </c>
      <c r="N73" s="25">
        <f t="shared" ref="N73" si="149">+N72*$G64</f>
        <v>0</v>
      </c>
      <c r="O73" s="25">
        <f t="shared" ref="O73" si="150">+O72*$G64</f>
        <v>0</v>
      </c>
      <c r="P73" s="25">
        <f t="shared" ref="P73" si="151">+P72*$G64</f>
        <v>0</v>
      </c>
      <c r="Q73" s="25">
        <f t="shared" ref="Q73" si="152">+Q72*$G64</f>
        <v>0</v>
      </c>
      <c r="R73" s="25">
        <f t="shared" ref="R73" si="153">+R72*$G64</f>
        <v>0</v>
      </c>
      <c r="S73" s="25">
        <f t="shared" ref="S73" si="154">+S72*$G64</f>
        <v>0</v>
      </c>
      <c r="T73" s="25">
        <f t="shared" ref="T73" si="155">+T72*$G64</f>
        <v>0</v>
      </c>
      <c r="U73" s="25">
        <f t="shared" ref="U73" si="156">+U72*$G64</f>
        <v>0</v>
      </c>
      <c r="V73" s="25">
        <f t="shared" ref="V73" si="157">+V72*$G64</f>
        <v>1.5907923326450217</v>
      </c>
      <c r="W73" s="25">
        <f t="shared" ref="W73" si="158">+W72*$G64</f>
        <v>19.089507991740259</v>
      </c>
      <c r="X73" s="25">
        <f t="shared" ref="X73" si="159">+X72*$G64</f>
        <v>19.089507991740259</v>
      </c>
      <c r="Y73" s="25">
        <f t="shared" ref="Y73" si="160">+Y72*$G64</f>
        <v>19.089507991740259</v>
      </c>
      <c r="Z73" s="25">
        <f t="shared" ref="Z73" si="161">+Z72*$G64</f>
        <v>19.089507991740259</v>
      </c>
      <c r="AA73" s="25">
        <f t="shared" ref="AA73" si="162">+AA72*$G64</f>
        <v>19.089507991740259</v>
      </c>
      <c r="AB73" s="25">
        <f t="shared" ref="AB73" si="163">+AB72*$G64</f>
        <v>19.089507991740259</v>
      </c>
      <c r="AC73" s="25">
        <f t="shared" ref="AC73" si="164">+AC72*$G64</f>
        <v>19.089507991740259</v>
      </c>
      <c r="AD73" s="25">
        <f t="shared" ref="AD73" si="165">+AD72*$G64</f>
        <v>19.089507991740259</v>
      </c>
      <c r="AE73" s="25">
        <f t="shared" ref="AE73" si="166">+AE72*$G64</f>
        <v>19.089507991740259</v>
      </c>
      <c r="AF73" s="25">
        <f t="shared" ref="AF73" si="167">+AF72*$G64</f>
        <v>19.089507991740259</v>
      </c>
      <c r="AG73" s="25">
        <f t="shared" ref="AG73" si="168">+AG72*$G64</f>
        <v>19.089507991740259</v>
      </c>
      <c r="AH73" s="25">
        <f t="shared" ref="AH73" si="169">+AH72*$G64</f>
        <v>19.089507991740259</v>
      </c>
      <c r="AI73" s="25">
        <f t="shared" ref="AI73" si="170">+AI72*$G64</f>
        <v>19.089507991740259</v>
      </c>
      <c r="AJ73" s="25">
        <f t="shared" ref="AJ73" si="171">+AJ72*$G64</f>
        <v>19.089507991740259</v>
      </c>
      <c r="AK73" s="25">
        <f t="shared" ref="AK73" si="172">+AK72*$G64</f>
        <v>19.089507991740259</v>
      </c>
      <c r="AL73" s="25">
        <f t="shared" ref="AL73" si="173">+AL72*$G64</f>
        <v>19.089507991740259</v>
      </c>
      <c r="AM73" s="25">
        <f t="shared" ref="AM73" si="174">+AM72*$G64</f>
        <v>19.089507991740259</v>
      </c>
      <c r="AN73" s="25">
        <f t="shared" ref="AN73" si="175">+AN72*$G64</f>
        <v>19.089507991740259</v>
      </c>
      <c r="AO73" s="25">
        <f t="shared" ref="AO73" si="176">+AO72*$G64</f>
        <v>19.089507991740259</v>
      </c>
      <c r="AP73" s="25">
        <f t="shared" ref="AP73" si="177">+AP72*$G64</f>
        <v>19.089507991740259</v>
      </c>
      <c r="AQ73" s="25">
        <f t="shared" ref="AQ73" si="178">+AQ72*$G64</f>
        <v>19.089507991740259</v>
      </c>
      <c r="AR73" s="25">
        <f t="shared" ref="AR73" si="179">+AR72*$G64</f>
        <v>19.089507991740259</v>
      </c>
      <c r="AS73" s="25">
        <f t="shared" ref="AS73" si="180">+AS72*$G64</f>
        <v>19.089507991740259</v>
      </c>
      <c r="AT73" s="25">
        <f t="shared" ref="AT73" si="181">+AT72*$G64</f>
        <v>19.089507991740259</v>
      </c>
      <c r="AU73" s="25">
        <f t="shared" ref="AU73" si="182">+AU72*$G64</f>
        <v>19.089507991740259</v>
      </c>
      <c r="AV73" s="25">
        <f t="shared" ref="AV73" si="183">+AV72*$G64</f>
        <v>19.089507991740259</v>
      </c>
      <c r="AW73" s="25">
        <f t="shared" ref="AW73" si="184">+AW72*$G64</f>
        <v>19.089507991740259</v>
      </c>
      <c r="AX73" s="25">
        <f t="shared" ref="AX73" si="185">+AX72*$G64</f>
        <v>19.089507991740259</v>
      </c>
      <c r="AY73" s="25">
        <f t="shared" ref="AY73" si="186">+AY72*$G64</f>
        <v>19.089507991740259</v>
      </c>
      <c r="AZ73" s="25">
        <f t="shared" ref="AZ73" si="187">+AZ72*$G64</f>
        <v>19.089507991740259</v>
      </c>
      <c r="BA73" s="25">
        <f t="shared" ref="BA73" si="188">+BA72*$G64</f>
        <v>19.089507991740259</v>
      </c>
      <c r="BB73" s="25">
        <f t="shared" ref="BB73" si="189">+BB72*$G64</f>
        <v>19.089507991740259</v>
      </c>
      <c r="BC73" s="25">
        <f t="shared" ref="BC73" si="190">+BC72*$G64</f>
        <v>19.089507991740259</v>
      </c>
      <c r="BD73" s="25">
        <f t="shared" ref="BD73" si="191">+BD72*$G64</f>
        <v>19.089507991740259</v>
      </c>
      <c r="BE73" s="25">
        <f t="shared" ref="BE73" si="192">+BE72*$G64</f>
        <v>19.089507991740259</v>
      </c>
      <c r="BF73" s="25">
        <f t="shared" ref="BF73" si="193">+BF72*$G64</f>
        <v>19.089507991740259</v>
      </c>
      <c r="BG73" s="25">
        <f t="shared" ref="BG73" si="194">+BG72*$G64</f>
        <v>19.089507991740259</v>
      </c>
      <c r="BH73" s="25">
        <f t="shared" ref="BH73" si="195">+BH72*$G64</f>
        <v>19.089507991740259</v>
      </c>
      <c r="BI73" s="25">
        <f t="shared" ref="BI73" si="196">+BI72*$G64</f>
        <v>19.089507991740259</v>
      </c>
      <c r="BJ73" s="25">
        <f t="shared" ref="BJ73" si="197">+BJ72*$G64</f>
        <v>19.089507991740259</v>
      </c>
      <c r="BK73" s="25">
        <f t="shared" ref="BK73" si="198">+BK72*$G64</f>
        <v>19.089507991740259</v>
      </c>
      <c r="BL73" s="25">
        <f t="shared" ref="BL73" si="199">+BL72*$G64</f>
        <v>19.089507991740259</v>
      </c>
      <c r="BM73" s="25">
        <f t="shared" ref="BM73" si="200">+BM72*$G64</f>
        <v>19.089507991740259</v>
      </c>
      <c r="BN73" s="25">
        <f t="shared" ref="BN73" si="201">+BN72*$G64</f>
        <v>19.089507991740259</v>
      </c>
      <c r="BO73" s="25">
        <f t="shared" ref="BO73" si="202">+BO72*$G64</f>
        <v>19.089507991740259</v>
      </c>
    </row>
    <row r="74" spans="2:67" s="10" customFormat="1" ht="13.5" customHeight="1" outlineLevel="2" thickBot="1">
      <c r="B74" s="8" t="s">
        <v>17</v>
      </c>
      <c r="J74" s="2"/>
      <c r="L74" s="24">
        <f>SUM(L68,L71,L73)</f>
        <v>0</v>
      </c>
      <c r="M74" s="24">
        <f t="shared" ref="M74" si="203">SUM(M68,M71,M73)</f>
        <v>0</v>
      </c>
      <c r="N74" s="24">
        <f t="shared" ref="N74" si="204">SUM(N68,N71,N73)</f>
        <v>0</v>
      </c>
      <c r="O74" s="24">
        <f t="shared" ref="O74" si="205">SUM(O68,O71,O73)</f>
        <v>0</v>
      </c>
      <c r="P74" s="24">
        <f t="shared" ref="P74" si="206">SUM(P68,P71,P73)</f>
        <v>0</v>
      </c>
      <c r="Q74" s="24">
        <f t="shared" ref="Q74" si="207">SUM(Q68,Q71,Q73)</f>
        <v>0</v>
      </c>
      <c r="R74" s="24">
        <f t="shared" ref="R74" si="208">SUM(R68,R71,R73)</f>
        <v>0</v>
      </c>
      <c r="S74" s="24">
        <f t="shared" ref="S74" si="209">SUM(S68,S71,S73)</f>
        <v>0</v>
      </c>
      <c r="T74" s="24">
        <f t="shared" ref="T74" si="210">SUM(T68,T71,T73)</f>
        <v>0</v>
      </c>
      <c r="U74" s="24">
        <f t="shared" ref="U74" si="211">SUM(U68,U71,U73)</f>
        <v>0</v>
      </c>
      <c r="V74" s="24">
        <f t="shared" ref="V74" si="212">SUM(V68,V71,V73)</f>
        <v>460.89525448730609</v>
      </c>
      <c r="W74" s="24">
        <f t="shared" ref="W74" si="213">SUM(W68,W71,W73)</f>
        <v>5490.5313587724786</v>
      </c>
      <c r="X74" s="24">
        <f t="shared" ref="X74" si="214">SUM(X68,X71,X73)</f>
        <v>5416.2943832490446</v>
      </c>
      <c r="Y74" s="24">
        <f t="shared" ref="Y74" si="215">SUM(Y68,Y71,Y73)</f>
        <v>5342.0574077256097</v>
      </c>
      <c r="Z74" s="24">
        <f t="shared" ref="Z74" si="216">SUM(Z68,Z71,Z73)</f>
        <v>5267.8204322021747</v>
      </c>
      <c r="AA74" s="24">
        <f t="shared" ref="AA74" si="217">SUM(AA68,AA71,AA73)</f>
        <v>5193.5834566787407</v>
      </c>
      <c r="AB74" s="24">
        <f t="shared" ref="AB74" si="218">SUM(AB68,AB71,AB73)</f>
        <v>5119.3464811553067</v>
      </c>
      <c r="AC74" s="24">
        <f t="shared" ref="AC74" si="219">SUM(AC68,AC71,AC73)</f>
        <v>5045.1095056318718</v>
      </c>
      <c r="AD74" s="24">
        <f t="shared" ref="AD74" si="220">SUM(AD68,AD71,AD73)</f>
        <v>4970.8725301084369</v>
      </c>
      <c r="AE74" s="24">
        <f t="shared" ref="AE74" si="221">SUM(AE68,AE71,AE73)</f>
        <v>4896.6355545850029</v>
      </c>
      <c r="AF74" s="24">
        <f t="shared" ref="AF74" si="222">SUM(AF68,AF71,AF73)</f>
        <v>4822.3985790615679</v>
      </c>
      <c r="AG74" s="24">
        <f t="shared" ref="AG74" si="223">SUM(AG68,AG71,AG73)</f>
        <v>4748.1616035381339</v>
      </c>
      <c r="AH74" s="24">
        <f t="shared" ref="AH74" si="224">SUM(AH68,AH71,AH73)</f>
        <v>4673.924628014699</v>
      </c>
      <c r="AI74" s="24">
        <f t="shared" ref="AI74" si="225">SUM(AI68,AI71,AI73)</f>
        <v>4599.687652491265</v>
      </c>
      <c r="AJ74" s="24">
        <f t="shared" ref="AJ74" si="226">SUM(AJ68,AJ71,AJ73)</f>
        <v>4525.4506769678301</v>
      </c>
      <c r="AK74" s="24">
        <f t="shared" ref="AK74" si="227">SUM(AK68,AK71,AK73)</f>
        <v>4451.2137014443952</v>
      </c>
      <c r="AL74" s="24">
        <f t="shared" ref="AL74" si="228">SUM(AL68,AL71,AL73)</f>
        <v>4376.9767259209611</v>
      </c>
      <c r="AM74" s="24">
        <f t="shared" ref="AM74" si="229">SUM(AM68,AM71,AM73)</f>
        <v>4302.7397503975262</v>
      </c>
      <c r="AN74" s="24">
        <f t="shared" ref="AN74" si="230">SUM(AN68,AN71,AN73)</f>
        <v>4228.5027748740922</v>
      </c>
      <c r="AO74" s="24">
        <f t="shared" ref="AO74" si="231">SUM(AO68,AO71,AO73)</f>
        <v>4154.2657993506573</v>
      </c>
      <c r="AP74" s="24">
        <f t="shared" ref="AP74" si="232">SUM(AP68,AP71,AP73)</f>
        <v>4080.0288238272237</v>
      </c>
      <c r="AQ74" s="24">
        <f t="shared" ref="AQ74" si="233">SUM(AQ68,AQ71,AQ73)</f>
        <v>4005.7918483037888</v>
      </c>
      <c r="AR74" s="24">
        <f t="shared" ref="AR74" si="234">SUM(AR68,AR71,AR73)</f>
        <v>3931.5548727803548</v>
      </c>
      <c r="AS74" s="24">
        <f t="shared" ref="AS74" si="235">SUM(AS68,AS71,AS73)</f>
        <v>3857.3178972569199</v>
      </c>
      <c r="AT74" s="24">
        <f t="shared" ref="AT74" si="236">SUM(AT68,AT71,AT73)</f>
        <v>3783.080921733485</v>
      </c>
      <c r="AU74" s="24">
        <f t="shared" ref="AU74" si="237">SUM(AU68,AU71,AU73)</f>
        <v>3708.8439462100509</v>
      </c>
      <c r="AV74" s="24">
        <f t="shared" ref="AV74" si="238">SUM(AV68,AV71,AV73)</f>
        <v>3634.606970686616</v>
      </c>
      <c r="AW74" s="24">
        <f t="shared" ref="AW74" si="239">SUM(AW68,AW71,AW73)</f>
        <v>3560.369995163182</v>
      </c>
      <c r="AX74" s="24">
        <f t="shared" ref="AX74" si="240">SUM(AX68,AX71,AX73)</f>
        <v>3486.1330196397471</v>
      </c>
      <c r="AY74" s="24">
        <f t="shared" ref="AY74" si="241">SUM(AY68,AY71,AY73)</f>
        <v>3411.8960441163131</v>
      </c>
      <c r="AZ74" s="24">
        <f t="shared" ref="AZ74" si="242">SUM(AZ68,AZ71,AZ73)</f>
        <v>3337.6590685928782</v>
      </c>
      <c r="BA74" s="24">
        <f t="shared" ref="BA74" si="243">SUM(BA68,BA71,BA73)</f>
        <v>3263.4220930694441</v>
      </c>
      <c r="BB74" s="24">
        <f t="shared" ref="BB74" si="244">SUM(BB68,BB71,BB73)</f>
        <v>3189.1851175460092</v>
      </c>
      <c r="BC74" s="24">
        <f t="shared" ref="BC74" si="245">SUM(BC68,BC71,BC73)</f>
        <v>3114.9481420225757</v>
      </c>
      <c r="BD74" s="24">
        <f t="shared" ref="BD74" si="246">SUM(BD68,BD71,BD73)</f>
        <v>3040.7111664991412</v>
      </c>
      <c r="BE74" s="24">
        <f t="shared" ref="BE74" si="247">SUM(BE68,BE71,BE73)</f>
        <v>2966.4741909757072</v>
      </c>
      <c r="BF74" s="24">
        <f t="shared" ref="BF74" si="248">SUM(BF68,BF71,BF73)</f>
        <v>2892.2372154522723</v>
      </c>
      <c r="BG74" s="24">
        <f t="shared" ref="BG74" si="249">SUM(BG68,BG71,BG73)</f>
        <v>2818.0002399288383</v>
      </c>
      <c r="BH74" s="24">
        <f t="shared" ref="BH74" si="250">SUM(BH68,BH71,BH73)</f>
        <v>2743.7632644054042</v>
      </c>
      <c r="BI74" s="24">
        <f t="shared" ref="BI74" si="251">SUM(BI68,BI71,BI73)</f>
        <v>2669.5262888819702</v>
      </c>
      <c r="BJ74" s="24">
        <f t="shared" ref="BJ74" si="252">SUM(BJ68,BJ71,BJ73)</f>
        <v>2595.2893133585353</v>
      </c>
      <c r="BK74" s="24">
        <f t="shared" ref="BK74" si="253">SUM(BK68,BK71,BK73)</f>
        <v>2521.0523378351013</v>
      </c>
      <c r="BL74" s="24">
        <f t="shared" ref="BL74" si="254">SUM(BL68,BL71,BL73)</f>
        <v>2446.8153623116668</v>
      </c>
      <c r="BM74" s="24">
        <f t="shared" ref="BM74" si="255">SUM(BM68,BM71,BM73)</f>
        <v>2372.5783867882328</v>
      </c>
      <c r="BN74" s="24">
        <f t="shared" ref="BN74" si="256">SUM(BN68,BN71,BN73)</f>
        <v>2298.3414112647984</v>
      </c>
      <c r="BO74" s="24">
        <f t="shared" ref="BO74" si="257">SUM(BO68,BO71,BO73)</f>
        <v>2224.1044357413643</v>
      </c>
    </row>
    <row r="75" spans="2:67" s="10" customFormat="1" ht="12.75" customHeight="1" outlineLevel="2">
      <c r="B75" s="8"/>
    </row>
    <row r="76" spans="2:67" s="10" customFormat="1" ht="12.75" customHeight="1" outlineLevel="2">
      <c r="B76" s="8"/>
    </row>
    <row r="77" spans="2:67" s="10" customFormat="1" ht="12.75" customHeight="1" outlineLevel="2">
      <c r="B77" s="8"/>
    </row>
    <row r="78" spans="2:67" s="10" customFormat="1" ht="12.75" customHeight="1" outlineLevel="2">
      <c r="B78" s="8"/>
    </row>
    <row r="79" spans="2:67" s="10" customFormat="1" ht="12.75" customHeight="1" outlineLevel="2">
      <c r="B79" s="8"/>
    </row>
    <row r="80" spans="2:67" s="10" customFormat="1" ht="12.75" customHeight="1" outlineLevel="2">
      <c r="B80" s="8"/>
    </row>
    <row r="81" spans="1:67" s="10" customFormat="1" ht="12.75" customHeight="1" outlineLevel="2">
      <c r="B81" s="8"/>
    </row>
    <row r="82" spans="1:67" outlineLevel="1">
      <c r="A82" s="10">
        <f>A52+1</f>
        <v>3</v>
      </c>
      <c r="B82" s="27" t="str">
        <f>INDEX(Projects,A82,1)</f>
        <v>Holyrood CP3</v>
      </c>
      <c r="C82" s="19"/>
      <c r="D82" s="10"/>
      <c r="E82" s="10"/>
      <c r="G82" s="152" t="str">
        <f>INDEX(Projects,$A82,Projects!R$1)</f>
        <v>HRD</v>
      </c>
      <c r="H82" s="11">
        <f>+C87</f>
        <v>2027</v>
      </c>
      <c r="I82" s="2">
        <f>+E94</f>
        <v>50494.724603396324</v>
      </c>
      <c r="J82" s="2">
        <f>NPV($C$4,M82:BO82)+L82</f>
        <v>17933.925028988004</v>
      </c>
      <c r="L82" s="2">
        <f>+L104</f>
        <v>0</v>
      </c>
      <c r="M82" s="2">
        <f t="shared" ref="M82:BO82" si="258">+M104</f>
        <v>0</v>
      </c>
      <c r="N82" s="2">
        <f t="shared" si="258"/>
        <v>0</v>
      </c>
      <c r="O82" s="2">
        <f t="shared" si="258"/>
        <v>0</v>
      </c>
      <c r="P82" s="2">
        <f t="shared" si="258"/>
        <v>0</v>
      </c>
      <c r="Q82" s="2">
        <f t="shared" si="258"/>
        <v>0</v>
      </c>
      <c r="R82" s="2">
        <f t="shared" si="258"/>
        <v>0</v>
      </c>
      <c r="S82" s="2">
        <f t="shared" si="258"/>
        <v>0</v>
      </c>
      <c r="T82" s="2">
        <f t="shared" si="258"/>
        <v>0</v>
      </c>
      <c r="U82" s="2">
        <f t="shared" si="258"/>
        <v>0</v>
      </c>
      <c r="V82" s="2">
        <f t="shared" si="258"/>
        <v>0</v>
      </c>
      <c r="W82" s="2">
        <f t="shared" si="258"/>
        <v>0</v>
      </c>
      <c r="X82" s="2">
        <f t="shared" si="258"/>
        <v>0</v>
      </c>
      <c r="Y82" s="2">
        <f t="shared" si="258"/>
        <v>0</v>
      </c>
      <c r="Z82" s="2">
        <f t="shared" si="258"/>
        <v>0</v>
      </c>
      <c r="AA82" s="2">
        <f t="shared" si="258"/>
        <v>365.74193986170661</v>
      </c>
      <c r="AB82" s="2">
        <f t="shared" si="258"/>
        <v>4356.9934176536108</v>
      </c>
      <c r="AC82" s="2">
        <f t="shared" si="258"/>
        <v>4298.0829056163157</v>
      </c>
      <c r="AD82" s="2">
        <f t="shared" si="258"/>
        <v>4239.1723935790196</v>
      </c>
      <c r="AE82" s="2">
        <f t="shared" si="258"/>
        <v>4180.2618815417236</v>
      </c>
      <c r="AF82" s="2">
        <f t="shared" si="258"/>
        <v>4121.3513695044285</v>
      </c>
      <c r="AG82" s="2">
        <f t="shared" si="258"/>
        <v>4062.4408574671329</v>
      </c>
      <c r="AH82" s="2">
        <f t="shared" si="258"/>
        <v>4003.5303454298369</v>
      </c>
      <c r="AI82" s="2">
        <f t="shared" si="258"/>
        <v>3944.6198333925413</v>
      </c>
      <c r="AJ82" s="2">
        <f t="shared" si="258"/>
        <v>3885.7093213552457</v>
      </c>
      <c r="AK82" s="2">
        <f t="shared" si="258"/>
        <v>3826.7988093179497</v>
      </c>
      <c r="AL82" s="2">
        <f t="shared" si="258"/>
        <v>3767.8882972806541</v>
      </c>
      <c r="AM82" s="2">
        <f t="shared" si="258"/>
        <v>3708.9777852433585</v>
      </c>
      <c r="AN82" s="2">
        <f t="shared" si="258"/>
        <v>3650.067273206063</v>
      </c>
      <c r="AO82" s="2">
        <f t="shared" si="258"/>
        <v>3591.1567611687669</v>
      </c>
      <c r="AP82" s="2">
        <f t="shared" si="258"/>
        <v>3532.2462491314714</v>
      </c>
      <c r="AQ82" s="2">
        <f t="shared" si="258"/>
        <v>3473.3357370941758</v>
      </c>
      <c r="AR82" s="2">
        <f t="shared" si="258"/>
        <v>3414.4252250568798</v>
      </c>
      <c r="AS82" s="2">
        <f t="shared" si="258"/>
        <v>3355.5147130195842</v>
      </c>
      <c r="AT82" s="2">
        <f t="shared" si="258"/>
        <v>3296.6042009822886</v>
      </c>
      <c r="AU82" s="2">
        <f t="shared" si="258"/>
        <v>3237.6936889449926</v>
      </c>
      <c r="AV82" s="2">
        <f t="shared" si="258"/>
        <v>3178.783176907697</v>
      </c>
      <c r="AW82" s="2">
        <f t="shared" si="258"/>
        <v>3119.8726648704014</v>
      </c>
      <c r="AX82" s="2">
        <f t="shared" si="258"/>
        <v>3060.9621528331058</v>
      </c>
      <c r="AY82" s="2">
        <f t="shared" si="258"/>
        <v>3002.0516407958098</v>
      </c>
      <c r="AZ82" s="2">
        <f t="shared" si="258"/>
        <v>2943.1411287585142</v>
      </c>
      <c r="BA82" s="2">
        <f t="shared" si="258"/>
        <v>2884.2306167212187</v>
      </c>
      <c r="BB82" s="2">
        <f t="shared" si="258"/>
        <v>2825.3201046839231</v>
      </c>
      <c r="BC82" s="2">
        <f t="shared" si="258"/>
        <v>2766.4095926466271</v>
      </c>
      <c r="BD82" s="2">
        <f t="shared" si="258"/>
        <v>2707.4990806093315</v>
      </c>
      <c r="BE82" s="2">
        <f t="shared" si="258"/>
        <v>2648.5885685720359</v>
      </c>
      <c r="BF82" s="2">
        <f t="shared" si="258"/>
        <v>2589.6780565347399</v>
      </c>
      <c r="BG82" s="2">
        <f t="shared" si="258"/>
        <v>2530.7675444974443</v>
      </c>
      <c r="BH82" s="2">
        <f t="shared" si="258"/>
        <v>2471.8570324601487</v>
      </c>
      <c r="BI82" s="2">
        <f t="shared" si="258"/>
        <v>2412.9465204228532</v>
      </c>
      <c r="BJ82" s="2">
        <f t="shared" si="258"/>
        <v>2354.0360083855571</v>
      </c>
      <c r="BK82" s="2">
        <f t="shared" si="258"/>
        <v>2295.1254963482615</v>
      </c>
      <c r="BL82" s="2">
        <f t="shared" si="258"/>
        <v>2236.214984310966</v>
      </c>
      <c r="BM82" s="2">
        <f t="shared" si="258"/>
        <v>2177.3044722736699</v>
      </c>
      <c r="BN82" s="2">
        <f t="shared" si="258"/>
        <v>2118.3939602363744</v>
      </c>
      <c r="BO82" s="2">
        <f t="shared" si="258"/>
        <v>2059.4834481990788</v>
      </c>
    </row>
    <row r="83" spans="1:67" ht="12.75" customHeight="1" outlineLevel="2">
      <c r="B83" s="28" t="str">
        <f>"Jan "&amp;$L$10&amp;" $"</f>
        <v>Jan 2012 $</v>
      </c>
      <c r="C83" s="151">
        <f>INDEX(Projects,A82,Projects!$H$1)</f>
        <v>36065.933454981197</v>
      </c>
      <c r="D83" s="152"/>
      <c r="E83" s="152"/>
      <c r="F83" s="152"/>
      <c r="G83" s="152"/>
      <c r="H83" s="17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ht="12.75" customHeight="1" outlineLevel="2">
      <c r="B84" s="8" t="s">
        <v>8</v>
      </c>
      <c r="C84" s="153">
        <f>INDEX(Projects,$A82,Projects!I$1)</f>
        <v>9.74E-2</v>
      </c>
      <c r="D84" s="153">
        <f>INDEX(Projects,$A82,Projects!J$1)</f>
        <v>0.29949999999999999</v>
      </c>
      <c r="E84" s="153">
        <f>INDEX(Projects,$A82,Projects!K$1)</f>
        <v>0.248</v>
      </c>
      <c r="F84" s="153">
        <f>INDEX(Projects,$A82,Projects!L$1)</f>
        <v>0.2127</v>
      </c>
      <c r="G84" s="153">
        <f>INDEX(Projects,$A82,Projects!M$1)</f>
        <v>0.1424</v>
      </c>
      <c r="H84" s="18"/>
      <c r="J84" s="14"/>
      <c r="K84" s="14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ht="12.75" customHeight="1" outlineLevel="2">
      <c r="B85" s="8" t="s">
        <v>1</v>
      </c>
      <c r="C85" s="154">
        <f>INDEX(Projects,$A82,Projects!$N$1)</f>
        <v>2.52E-2</v>
      </c>
      <c r="D85" s="152"/>
      <c r="E85" s="152"/>
      <c r="F85" s="152"/>
      <c r="G85" s="152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</row>
    <row r="86" spans="1:67" ht="12.75" customHeight="1" outlineLevel="2">
      <c r="B86" s="8" t="s">
        <v>2</v>
      </c>
      <c r="C86" s="152">
        <f>INDEX(Projects,A82,Projects!$F$1)</f>
        <v>2023</v>
      </c>
      <c r="D86" s="152">
        <f>INDEX(Projects,A82,Projects!$G$1)</f>
        <v>1</v>
      </c>
      <c r="E86" s="152"/>
      <c r="F86" s="152"/>
      <c r="G86" s="152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ht="12.75" customHeight="1" outlineLevel="2">
      <c r="B87" s="8" t="s">
        <v>3</v>
      </c>
      <c r="C87" s="152">
        <f>INDEX(Projects,A82,Projects!$C$1)</f>
        <v>2027</v>
      </c>
      <c r="D87" s="152">
        <f>INDEX(Projects,A82,Projects!$D$1)</f>
        <v>12</v>
      </c>
      <c r="E87" s="152"/>
      <c r="F87" s="152"/>
      <c r="G87" s="152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ht="12.75" customHeight="1" outlineLevel="2">
      <c r="B88" s="7" t="s">
        <v>4</v>
      </c>
      <c r="C88" s="10"/>
      <c r="D88" s="10"/>
      <c r="E88" s="10"/>
      <c r="L88" s="9">
        <f t="shared" ref="L88:AQ88" si="259">(1+$C85)^L$21</f>
        <v>1.0125216047077712</v>
      </c>
      <c r="M88" s="9">
        <f t="shared" si="259"/>
        <v>1.0380371491464069</v>
      </c>
      <c r="N88" s="9">
        <f t="shared" si="259"/>
        <v>1.0641956853048962</v>
      </c>
      <c r="O88" s="9">
        <f t="shared" si="259"/>
        <v>1.0910134165745795</v>
      </c>
      <c r="P88" s="9">
        <f t="shared" si="259"/>
        <v>1.1185069546722588</v>
      </c>
      <c r="Q88" s="9">
        <f t="shared" si="259"/>
        <v>1.1466933299299995</v>
      </c>
      <c r="R88" s="9">
        <f t="shared" si="259"/>
        <v>1.1755900018442353</v>
      </c>
      <c r="S88" s="9">
        <f t="shared" si="259"/>
        <v>1.2052148698907099</v>
      </c>
      <c r="T88" s="9">
        <f t="shared" si="259"/>
        <v>1.2355862846119556</v>
      </c>
      <c r="U88" s="9">
        <f t="shared" si="259"/>
        <v>1.2667230589841769</v>
      </c>
      <c r="V88" s="9">
        <f t="shared" si="259"/>
        <v>1.2986444800705779</v>
      </c>
      <c r="W88" s="9">
        <f t="shared" si="259"/>
        <v>1.3313703209683565</v>
      </c>
      <c r="X88" s="9">
        <f t="shared" si="259"/>
        <v>1.3649208530567589</v>
      </c>
      <c r="Y88" s="9">
        <f t="shared" si="259"/>
        <v>1.399316858553789</v>
      </c>
      <c r="Z88" s="9">
        <f t="shared" si="259"/>
        <v>1.4345796433893443</v>
      </c>
      <c r="AA88" s="9">
        <f t="shared" si="259"/>
        <v>1.4707310504027555</v>
      </c>
      <c r="AB88" s="9">
        <f t="shared" si="259"/>
        <v>1.507793472872905</v>
      </c>
      <c r="AC88" s="9">
        <f t="shared" si="259"/>
        <v>1.5457898683893019</v>
      </c>
      <c r="AD88" s="9">
        <f t="shared" si="259"/>
        <v>1.5847437730727121</v>
      </c>
      <c r="AE88" s="9">
        <f t="shared" si="259"/>
        <v>1.6246793161541444</v>
      </c>
      <c r="AF88" s="9">
        <f t="shared" si="259"/>
        <v>1.6656212349212287</v>
      </c>
      <c r="AG88" s="9">
        <f t="shared" si="259"/>
        <v>1.7075948900412434</v>
      </c>
      <c r="AH88" s="9">
        <f t="shared" si="259"/>
        <v>1.7506262812702824</v>
      </c>
      <c r="AI88" s="9">
        <f t="shared" si="259"/>
        <v>1.7947420635582936</v>
      </c>
      <c r="AJ88" s="9">
        <f t="shared" si="259"/>
        <v>1.8399695635599622</v>
      </c>
      <c r="AK88" s="9">
        <f t="shared" si="259"/>
        <v>1.8863367965616731</v>
      </c>
      <c r="AL88" s="9">
        <f t="shared" si="259"/>
        <v>1.933872483835027</v>
      </c>
      <c r="AM88" s="9">
        <f t="shared" si="259"/>
        <v>1.9826060704276696</v>
      </c>
      <c r="AN88" s="9">
        <f t="shared" si="259"/>
        <v>2.0325677434024465</v>
      </c>
      <c r="AO88" s="9">
        <f t="shared" si="259"/>
        <v>2.0837884505361881</v>
      </c>
      <c r="AP88" s="9">
        <f t="shared" si="259"/>
        <v>2.1362999194896997</v>
      </c>
      <c r="AQ88" s="9">
        <f t="shared" si="259"/>
        <v>2.1901346774608399</v>
      </c>
      <c r="AR88" s="9">
        <f t="shared" ref="AR88:BO88" si="260">(1+$C85)^AR$21</f>
        <v>2.2453260713328529</v>
      </c>
      <c r="AS88" s="9">
        <f t="shared" si="260"/>
        <v>2.3019082883304405</v>
      </c>
      <c r="AT88" s="9">
        <f t="shared" si="260"/>
        <v>2.3599163771963672</v>
      </c>
      <c r="AU88" s="9">
        <f t="shared" si="260"/>
        <v>2.4193862699017155</v>
      </c>
      <c r="AV88" s="9">
        <f t="shared" si="260"/>
        <v>2.4803548039032384</v>
      </c>
      <c r="AW88" s="9">
        <f t="shared" si="260"/>
        <v>2.5428597449615999</v>
      </c>
      <c r="AX88" s="9">
        <f t="shared" si="260"/>
        <v>2.606939810534632</v>
      </c>
      <c r="AY88" s="9">
        <f t="shared" si="260"/>
        <v>2.672634693760104</v>
      </c>
      <c r="AZ88" s="9">
        <f t="shared" si="260"/>
        <v>2.7399850880428587</v>
      </c>
      <c r="BA88" s="9">
        <f t="shared" si="260"/>
        <v>2.8090327122615379</v>
      </c>
      <c r="BB88" s="9">
        <f t="shared" si="260"/>
        <v>2.8798203366105284</v>
      </c>
      <c r="BC88" s="9">
        <f t="shared" si="260"/>
        <v>2.9523918090931134</v>
      </c>
      <c r="BD88" s="9">
        <f t="shared" si="260"/>
        <v>3.0267920826822596</v>
      </c>
      <c r="BE88" s="9">
        <f t="shared" si="260"/>
        <v>3.1030672431658526</v>
      </c>
      <c r="BF88" s="9">
        <f t="shared" si="260"/>
        <v>3.1812645376936315</v>
      </c>
      <c r="BG88" s="9">
        <f t="shared" si="260"/>
        <v>3.2614324040435108</v>
      </c>
      <c r="BH88" s="9">
        <f t="shared" si="260"/>
        <v>3.3436205006254069</v>
      </c>
      <c r="BI88" s="9">
        <f t="shared" si="260"/>
        <v>3.4278797372411671</v>
      </c>
      <c r="BJ88" s="9">
        <f t="shared" si="260"/>
        <v>3.5142623066196435</v>
      </c>
      <c r="BK88" s="9">
        <f t="shared" si="260"/>
        <v>3.6028217167464582</v>
      </c>
      <c r="BL88" s="9">
        <f t="shared" si="260"/>
        <v>3.6936128240084685</v>
      </c>
      <c r="BM88" s="9">
        <f t="shared" si="260"/>
        <v>3.7866918671734817</v>
      </c>
      <c r="BN88" s="9">
        <f t="shared" si="260"/>
        <v>3.8821165022262529</v>
      </c>
      <c r="BO88" s="9">
        <f t="shared" si="260"/>
        <v>3.979945838082354</v>
      </c>
    </row>
    <row r="89" spans="1:67" ht="12.75" customHeight="1" outlineLevel="2">
      <c r="B89" s="8" t="s">
        <v>9</v>
      </c>
      <c r="C89" s="10"/>
      <c r="D89" s="10"/>
      <c r="E89" s="10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</row>
    <row r="90" spans="1:67" ht="12.75" customHeight="1" outlineLevel="2">
      <c r="B90" s="29" t="s">
        <v>5</v>
      </c>
      <c r="C90" s="10"/>
      <c r="D90" s="10"/>
      <c r="E90" s="10"/>
      <c r="L90" s="2">
        <f t="shared" ref="L90:AQ90" si="261">IF(L$10&gt;$C87,0,+K93)</f>
        <v>0</v>
      </c>
      <c r="M90" s="2">
        <f t="shared" si="261"/>
        <v>0</v>
      </c>
      <c r="N90" s="2">
        <f t="shared" si="261"/>
        <v>0</v>
      </c>
      <c r="O90" s="2">
        <f t="shared" si="261"/>
        <v>0</v>
      </c>
      <c r="P90" s="2">
        <f t="shared" si="261"/>
        <v>0</v>
      </c>
      <c r="Q90" s="2">
        <f t="shared" si="261"/>
        <v>0</v>
      </c>
      <c r="R90" s="2">
        <f t="shared" si="261"/>
        <v>0</v>
      </c>
      <c r="S90" s="2">
        <f t="shared" si="261"/>
        <v>0</v>
      </c>
      <c r="T90" s="2">
        <f t="shared" si="261"/>
        <v>0</v>
      </c>
      <c r="U90" s="2">
        <f t="shared" si="261"/>
        <v>0</v>
      </c>
      <c r="V90" s="2">
        <f t="shared" si="261"/>
        <v>0</v>
      </c>
      <c r="W90" s="2">
        <f t="shared" si="261"/>
        <v>0</v>
      </c>
      <c r="X90" s="2">
        <f t="shared" si="261"/>
        <v>4676.866845158218</v>
      </c>
      <c r="Y90" s="2">
        <f t="shared" si="261"/>
        <v>19420.39667012776</v>
      </c>
      <c r="Z90" s="2">
        <f t="shared" si="261"/>
        <v>31936.378508480266</v>
      </c>
      <c r="AA90" s="2">
        <f t="shared" si="261"/>
        <v>42941.360364570668</v>
      </c>
      <c r="AB90" s="2">
        <f t="shared" si="261"/>
        <v>0</v>
      </c>
      <c r="AC90" s="2">
        <f t="shared" si="261"/>
        <v>0</v>
      </c>
      <c r="AD90" s="2">
        <f t="shared" si="261"/>
        <v>0</v>
      </c>
      <c r="AE90" s="2">
        <f t="shared" si="261"/>
        <v>0</v>
      </c>
      <c r="AF90" s="2">
        <f t="shared" si="261"/>
        <v>0</v>
      </c>
      <c r="AG90" s="2">
        <f t="shared" si="261"/>
        <v>0</v>
      </c>
      <c r="AH90" s="2">
        <f t="shared" si="261"/>
        <v>0</v>
      </c>
      <c r="AI90" s="2">
        <f t="shared" si="261"/>
        <v>0</v>
      </c>
      <c r="AJ90" s="2">
        <f t="shared" si="261"/>
        <v>0</v>
      </c>
      <c r="AK90" s="2">
        <f t="shared" si="261"/>
        <v>0</v>
      </c>
      <c r="AL90" s="2">
        <f t="shared" si="261"/>
        <v>0</v>
      </c>
      <c r="AM90" s="2">
        <f t="shared" si="261"/>
        <v>0</v>
      </c>
      <c r="AN90" s="2">
        <f t="shared" si="261"/>
        <v>0</v>
      </c>
      <c r="AO90" s="2">
        <f t="shared" si="261"/>
        <v>0</v>
      </c>
      <c r="AP90" s="2">
        <f t="shared" si="261"/>
        <v>0</v>
      </c>
      <c r="AQ90" s="2">
        <f t="shared" si="261"/>
        <v>0</v>
      </c>
      <c r="AR90" s="2">
        <f t="shared" ref="AR90:BO90" si="262">IF(AR$10&gt;$C87,0,+AQ93)</f>
        <v>0</v>
      </c>
      <c r="AS90" s="2">
        <f t="shared" si="262"/>
        <v>0</v>
      </c>
      <c r="AT90" s="2">
        <f t="shared" si="262"/>
        <v>0</v>
      </c>
      <c r="AU90" s="2">
        <f t="shared" si="262"/>
        <v>0</v>
      </c>
      <c r="AV90" s="2">
        <f t="shared" si="262"/>
        <v>0</v>
      </c>
      <c r="AW90" s="2">
        <f t="shared" si="262"/>
        <v>0</v>
      </c>
      <c r="AX90" s="2">
        <f t="shared" si="262"/>
        <v>0</v>
      </c>
      <c r="AY90" s="2">
        <f t="shared" si="262"/>
        <v>0</v>
      </c>
      <c r="AZ90" s="2">
        <f t="shared" si="262"/>
        <v>0</v>
      </c>
      <c r="BA90" s="2">
        <f t="shared" si="262"/>
        <v>0</v>
      </c>
      <c r="BB90" s="2">
        <f t="shared" si="262"/>
        <v>0</v>
      </c>
      <c r="BC90" s="2">
        <f t="shared" si="262"/>
        <v>0</v>
      </c>
      <c r="BD90" s="2">
        <f t="shared" si="262"/>
        <v>0</v>
      </c>
      <c r="BE90" s="2">
        <f t="shared" si="262"/>
        <v>0</v>
      </c>
      <c r="BF90" s="2">
        <f t="shared" si="262"/>
        <v>0</v>
      </c>
      <c r="BG90" s="2">
        <f t="shared" si="262"/>
        <v>0</v>
      </c>
      <c r="BH90" s="2">
        <f t="shared" si="262"/>
        <v>0</v>
      </c>
      <c r="BI90" s="2">
        <f t="shared" si="262"/>
        <v>0</v>
      </c>
      <c r="BJ90" s="2">
        <f t="shared" si="262"/>
        <v>0</v>
      </c>
      <c r="BK90" s="2">
        <f t="shared" si="262"/>
        <v>0</v>
      </c>
      <c r="BL90" s="2">
        <f t="shared" si="262"/>
        <v>0</v>
      </c>
      <c r="BM90" s="2">
        <f t="shared" si="262"/>
        <v>0</v>
      </c>
      <c r="BN90" s="2">
        <f t="shared" si="262"/>
        <v>0</v>
      </c>
      <c r="BO90" s="2">
        <f t="shared" si="262"/>
        <v>0</v>
      </c>
    </row>
    <row r="91" spans="1:67" ht="12.75" customHeight="1" outlineLevel="2">
      <c r="B91" s="29" t="s">
        <v>6</v>
      </c>
      <c r="C91" s="10"/>
      <c r="D91" s="10"/>
      <c r="E91" s="10"/>
      <c r="L91" s="2">
        <f t="shared" ref="L91:AQ91" si="263">IF(AND(L$10&gt;=$C86,L$10&lt;=$C87),INDEX($C84:$G84,1,L$10-$C86+1)*$C83*L88,0)</f>
        <v>0</v>
      </c>
      <c r="M91" s="2">
        <f t="shared" si="263"/>
        <v>0</v>
      </c>
      <c r="N91" s="2">
        <f t="shared" si="263"/>
        <v>0</v>
      </c>
      <c r="O91" s="2">
        <f t="shared" si="263"/>
        <v>0</v>
      </c>
      <c r="P91" s="2">
        <f t="shared" si="263"/>
        <v>0</v>
      </c>
      <c r="Q91" s="2">
        <f t="shared" si="263"/>
        <v>0</v>
      </c>
      <c r="R91" s="2">
        <f t="shared" si="263"/>
        <v>0</v>
      </c>
      <c r="S91" s="2">
        <f t="shared" si="263"/>
        <v>0</v>
      </c>
      <c r="T91" s="2">
        <f t="shared" si="263"/>
        <v>0</v>
      </c>
      <c r="U91" s="2">
        <f t="shared" si="263"/>
        <v>0</v>
      </c>
      <c r="V91" s="2">
        <f t="shared" si="263"/>
        <v>0</v>
      </c>
      <c r="W91" s="2">
        <f t="shared" si="263"/>
        <v>4676.866845158218</v>
      </c>
      <c r="X91" s="2">
        <f t="shared" si="263"/>
        <v>14743.529824969541</v>
      </c>
      <c r="Y91" s="2">
        <f t="shared" si="263"/>
        <v>12515.981838352505</v>
      </c>
      <c r="Z91" s="2">
        <f t="shared" si="263"/>
        <v>11004.981856090404</v>
      </c>
      <c r="AA91" s="2">
        <f t="shared" si="263"/>
        <v>7553.364238825653</v>
      </c>
      <c r="AB91" s="2">
        <f t="shared" si="263"/>
        <v>0</v>
      </c>
      <c r="AC91" s="2">
        <f t="shared" si="263"/>
        <v>0</v>
      </c>
      <c r="AD91" s="2">
        <f t="shared" si="263"/>
        <v>0</v>
      </c>
      <c r="AE91" s="2">
        <f t="shared" si="263"/>
        <v>0</v>
      </c>
      <c r="AF91" s="2">
        <f t="shared" si="263"/>
        <v>0</v>
      </c>
      <c r="AG91" s="2">
        <f t="shared" si="263"/>
        <v>0</v>
      </c>
      <c r="AH91" s="2">
        <f t="shared" si="263"/>
        <v>0</v>
      </c>
      <c r="AI91" s="2">
        <f t="shared" si="263"/>
        <v>0</v>
      </c>
      <c r="AJ91" s="2">
        <f t="shared" si="263"/>
        <v>0</v>
      </c>
      <c r="AK91" s="2">
        <f t="shared" si="263"/>
        <v>0</v>
      </c>
      <c r="AL91" s="2">
        <f t="shared" si="263"/>
        <v>0</v>
      </c>
      <c r="AM91" s="2">
        <f t="shared" si="263"/>
        <v>0</v>
      </c>
      <c r="AN91" s="2">
        <f t="shared" si="263"/>
        <v>0</v>
      </c>
      <c r="AO91" s="2">
        <f t="shared" si="263"/>
        <v>0</v>
      </c>
      <c r="AP91" s="2">
        <f t="shared" si="263"/>
        <v>0</v>
      </c>
      <c r="AQ91" s="2">
        <f t="shared" si="263"/>
        <v>0</v>
      </c>
      <c r="AR91" s="2">
        <f t="shared" ref="AR91:BO91" si="264">IF(AND(AR$10&gt;=$C86,AR$10&lt;=$C87),INDEX($C84:$G84,1,AR$10-$C86+1)*$C83*AR88,0)</f>
        <v>0</v>
      </c>
      <c r="AS91" s="2">
        <f t="shared" si="264"/>
        <v>0</v>
      </c>
      <c r="AT91" s="2">
        <f t="shared" si="264"/>
        <v>0</v>
      </c>
      <c r="AU91" s="2">
        <f t="shared" si="264"/>
        <v>0</v>
      </c>
      <c r="AV91" s="2">
        <f t="shared" si="264"/>
        <v>0</v>
      </c>
      <c r="AW91" s="2">
        <f t="shared" si="264"/>
        <v>0</v>
      </c>
      <c r="AX91" s="2">
        <f t="shared" si="264"/>
        <v>0</v>
      </c>
      <c r="AY91" s="2">
        <f t="shared" si="264"/>
        <v>0</v>
      </c>
      <c r="AZ91" s="2">
        <f t="shared" si="264"/>
        <v>0</v>
      </c>
      <c r="BA91" s="2">
        <f t="shared" si="264"/>
        <v>0</v>
      </c>
      <c r="BB91" s="2">
        <f t="shared" si="264"/>
        <v>0</v>
      </c>
      <c r="BC91" s="2">
        <f t="shared" si="264"/>
        <v>0</v>
      </c>
      <c r="BD91" s="2">
        <f t="shared" si="264"/>
        <v>0</v>
      </c>
      <c r="BE91" s="2">
        <f t="shared" si="264"/>
        <v>0</v>
      </c>
      <c r="BF91" s="2">
        <f t="shared" si="264"/>
        <v>0</v>
      </c>
      <c r="BG91" s="2">
        <f t="shared" si="264"/>
        <v>0</v>
      </c>
      <c r="BH91" s="2">
        <f t="shared" si="264"/>
        <v>0</v>
      </c>
      <c r="BI91" s="2">
        <f t="shared" si="264"/>
        <v>0</v>
      </c>
      <c r="BJ91" s="2">
        <f t="shared" si="264"/>
        <v>0</v>
      </c>
      <c r="BK91" s="2">
        <f t="shared" si="264"/>
        <v>0</v>
      </c>
      <c r="BL91" s="2">
        <f t="shared" si="264"/>
        <v>0</v>
      </c>
      <c r="BM91" s="2">
        <f t="shared" si="264"/>
        <v>0</v>
      </c>
      <c r="BN91" s="2">
        <f t="shared" si="264"/>
        <v>0</v>
      </c>
      <c r="BO91" s="2">
        <f t="shared" si="264"/>
        <v>0</v>
      </c>
    </row>
    <row r="92" spans="1:67" ht="12.75" customHeight="1" outlineLevel="2">
      <c r="B92" s="29" t="s">
        <v>0</v>
      </c>
      <c r="C92" s="154">
        <f>INDEX(Projects,A82,Projects!$O$1)</f>
        <v>0</v>
      </c>
      <c r="D92" s="10"/>
      <c r="E92" s="10"/>
      <c r="L92" s="2">
        <f t="shared" ref="L92:AQ92" si="265">SUM(L90,L91/2)*$C$92*IF(L$10=$C86,(13-$D86)/12,IF(L$10=$C87,($D87-1)/12,1))</f>
        <v>0</v>
      </c>
      <c r="M92" s="2">
        <f t="shared" si="265"/>
        <v>0</v>
      </c>
      <c r="N92" s="2">
        <f t="shared" si="265"/>
        <v>0</v>
      </c>
      <c r="O92" s="2">
        <f t="shared" si="265"/>
        <v>0</v>
      </c>
      <c r="P92" s="2">
        <f t="shared" si="265"/>
        <v>0</v>
      </c>
      <c r="Q92" s="2">
        <f t="shared" si="265"/>
        <v>0</v>
      </c>
      <c r="R92" s="2">
        <f t="shared" si="265"/>
        <v>0</v>
      </c>
      <c r="S92" s="2">
        <f t="shared" si="265"/>
        <v>0</v>
      </c>
      <c r="T92" s="2">
        <f t="shared" si="265"/>
        <v>0</v>
      </c>
      <c r="U92" s="2">
        <f t="shared" si="265"/>
        <v>0</v>
      </c>
      <c r="V92" s="2">
        <f t="shared" si="265"/>
        <v>0</v>
      </c>
      <c r="W92" s="2">
        <f t="shared" si="265"/>
        <v>0</v>
      </c>
      <c r="X92" s="2">
        <f t="shared" si="265"/>
        <v>0</v>
      </c>
      <c r="Y92" s="2">
        <f t="shared" si="265"/>
        <v>0</v>
      </c>
      <c r="Z92" s="2">
        <f t="shared" si="265"/>
        <v>0</v>
      </c>
      <c r="AA92" s="2">
        <f t="shared" si="265"/>
        <v>0</v>
      </c>
      <c r="AB92" s="2">
        <f t="shared" si="265"/>
        <v>0</v>
      </c>
      <c r="AC92" s="2">
        <f t="shared" si="265"/>
        <v>0</v>
      </c>
      <c r="AD92" s="2">
        <f t="shared" si="265"/>
        <v>0</v>
      </c>
      <c r="AE92" s="2">
        <f t="shared" si="265"/>
        <v>0</v>
      </c>
      <c r="AF92" s="2">
        <f t="shared" si="265"/>
        <v>0</v>
      </c>
      <c r="AG92" s="2">
        <f t="shared" si="265"/>
        <v>0</v>
      </c>
      <c r="AH92" s="2">
        <f t="shared" si="265"/>
        <v>0</v>
      </c>
      <c r="AI92" s="2">
        <f t="shared" si="265"/>
        <v>0</v>
      </c>
      <c r="AJ92" s="2">
        <f t="shared" si="265"/>
        <v>0</v>
      </c>
      <c r="AK92" s="2">
        <f t="shared" si="265"/>
        <v>0</v>
      </c>
      <c r="AL92" s="2">
        <f t="shared" si="265"/>
        <v>0</v>
      </c>
      <c r="AM92" s="2">
        <f t="shared" si="265"/>
        <v>0</v>
      </c>
      <c r="AN92" s="2">
        <f t="shared" si="265"/>
        <v>0</v>
      </c>
      <c r="AO92" s="2">
        <f t="shared" si="265"/>
        <v>0</v>
      </c>
      <c r="AP92" s="2">
        <f t="shared" si="265"/>
        <v>0</v>
      </c>
      <c r="AQ92" s="2">
        <f t="shared" si="265"/>
        <v>0</v>
      </c>
      <c r="AR92" s="2">
        <f t="shared" ref="AR92:BO92" si="266">SUM(AR90,AR91/2)*$C$92*IF(AR$10=$C86,(13-$D86)/12,IF(AR$10=$C87,($D87-1)/12,1))</f>
        <v>0</v>
      </c>
      <c r="AS92" s="2">
        <f t="shared" si="266"/>
        <v>0</v>
      </c>
      <c r="AT92" s="2">
        <f t="shared" si="266"/>
        <v>0</v>
      </c>
      <c r="AU92" s="2">
        <f t="shared" si="266"/>
        <v>0</v>
      </c>
      <c r="AV92" s="2">
        <f t="shared" si="266"/>
        <v>0</v>
      </c>
      <c r="AW92" s="2">
        <f t="shared" si="266"/>
        <v>0</v>
      </c>
      <c r="AX92" s="2">
        <f t="shared" si="266"/>
        <v>0</v>
      </c>
      <c r="AY92" s="2">
        <f t="shared" si="266"/>
        <v>0</v>
      </c>
      <c r="AZ92" s="2">
        <f t="shared" si="266"/>
        <v>0</v>
      </c>
      <c r="BA92" s="2">
        <f t="shared" si="266"/>
        <v>0</v>
      </c>
      <c r="BB92" s="2">
        <f t="shared" si="266"/>
        <v>0</v>
      </c>
      <c r="BC92" s="2">
        <f t="shared" si="266"/>
        <v>0</v>
      </c>
      <c r="BD92" s="2">
        <f t="shared" si="266"/>
        <v>0</v>
      </c>
      <c r="BE92" s="2">
        <f t="shared" si="266"/>
        <v>0</v>
      </c>
      <c r="BF92" s="2">
        <f t="shared" si="266"/>
        <v>0</v>
      </c>
      <c r="BG92" s="2">
        <f t="shared" si="266"/>
        <v>0</v>
      </c>
      <c r="BH92" s="2">
        <f t="shared" si="266"/>
        <v>0</v>
      </c>
      <c r="BI92" s="2">
        <f t="shared" si="266"/>
        <v>0</v>
      </c>
      <c r="BJ92" s="2">
        <f t="shared" si="266"/>
        <v>0</v>
      </c>
      <c r="BK92" s="2">
        <f t="shared" si="266"/>
        <v>0</v>
      </c>
      <c r="BL92" s="2">
        <f t="shared" si="266"/>
        <v>0</v>
      </c>
      <c r="BM92" s="2">
        <f t="shared" si="266"/>
        <v>0</v>
      </c>
      <c r="BN92" s="2">
        <f t="shared" si="266"/>
        <v>0</v>
      </c>
      <c r="BO92" s="2">
        <f t="shared" si="266"/>
        <v>0</v>
      </c>
    </row>
    <row r="93" spans="1:67" ht="12.75" customHeight="1" outlineLevel="2">
      <c r="B93" s="29" t="s">
        <v>7</v>
      </c>
      <c r="C93" s="10"/>
      <c r="D93" s="10"/>
      <c r="E93" s="10"/>
      <c r="K93" s="16"/>
      <c r="L93" s="2">
        <f t="shared" ref="L93:V93" si="267">SUM(L90:L92)</f>
        <v>0</v>
      </c>
      <c r="M93" s="2">
        <f t="shared" si="267"/>
        <v>0</v>
      </c>
      <c r="N93" s="2">
        <f t="shared" si="267"/>
        <v>0</v>
      </c>
      <c r="O93" s="2">
        <f t="shared" si="267"/>
        <v>0</v>
      </c>
      <c r="P93" s="2">
        <f t="shared" si="267"/>
        <v>0</v>
      </c>
      <c r="Q93" s="2">
        <f t="shared" si="267"/>
        <v>0</v>
      </c>
      <c r="R93" s="2">
        <f t="shared" si="267"/>
        <v>0</v>
      </c>
      <c r="S93" s="2">
        <f t="shared" si="267"/>
        <v>0</v>
      </c>
      <c r="T93" s="2">
        <f t="shared" si="267"/>
        <v>0</v>
      </c>
      <c r="U93" s="2">
        <f t="shared" si="267"/>
        <v>0</v>
      </c>
      <c r="V93" s="2">
        <f t="shared" si="267"/>
        <v>0</v>
      </c>
      <c r="W93" s="2">
        <f t="shared" ref="W93" si="268">SUM(W90:W92)</f>
        <v>4676.866845158218</v>
      </c>
      <c r="X93" s="2">
        <f t="shared" ref="X93" si="269">SUM(X90:X92)</f>
        <v>19420.39667012776</v>
      </c>
      <c r="Y93" s="2">
        <f t="shared" ref="Y93" si="270">SUM(Y90:Y92)</f>
        <v>31936.378508480266</v>
      </c>
      <c r="Z93" s="2">
        <f t="shared" ref="Z93" si="271">SUM(Z90:Z92)</f>
        <v>42941.360364570668</v>
      </c>
      <c r="AA93" s="2">
        <f t="shared" ref="AA93" si="272">SUM(AA90:AA92)</f>
        <v>50494.724603396324</v>
      </c>
      <c r="AB93" s="2">
        <f t="shared" ref="AB93" si="273">SUM(AB90:AB92)</f>
        <v>0</v>
      </c>
      <c r="AC93" s="2">
        <f t="shared" ref="AC93" si="274">SUM(AC90:AC92)</f>
        <v>0</v>
      </c>
      <c r="AD93" s="2">
        <f t="shared" ref="AD93" si="275">SUM(AD90:AD92)</f>
        <v>0</v>
      </c>
      <c r="AE93" s="2">
        <f t="shared" ref="AE93" si="276">SUM(AE90:AE92)</f>
        <v>0</v>
      </c>
      <c r="AF93" s="2">
        <f t="shared" ref="AF93" si="277">SUM(AF90:AF92)</f>
        <v>0</v>
      </c>
      <c r="AG93" s="2">
        <f t="shared" ref="AG93" si="278">SUM(AG90:AG92)</f>
        <v>0</v>
      </c>
      <c r="AH93" s="2">
        <f t="shared" ref="AH93" si="279">SUM(AH90:AH92)</f>
        <v>0</v>
      </c>
      <c r="AI93" s="2">
        <f t="shared" ref="AI93" si="280">SUM(AI90:AI92)</f>
        <v>0</v>
      </c>
      <c r="AJ93" s="2">
        <f t="shared" ref="AJ93" si="281">SUM(AJ90:AJ92)</f>
        <v>0</v>
      </c>
      <c r="AK93" s="2">
        <f t="shared" ref="AK93" si="282">SUM(AK90:AK92)</f>
        <v>0</v>
      </c>
      <c r="AL93" s="2">
        <f t="shared" ref="AL93" si="283">SUM(AL90:AL92)</f>
        <v>0</v>
      </c>
      <c r="AM93" s="2">
        <f t="shared" ref="AM93" si="284">SUM(AM90:AM92)</f>
        <v>0</v>
      </c>
      <c r="AN93" s="2">
        <f t="shared" ref="AN93" si="285">SUM(AN90:AN92)</f>
        <v>0</v>
      </c>
      <c r="AO93" s="2">
        <f t="shared" ref="AO93" si="286">SUM(AO90:AO92)</f>
        <v>0</v>
      </c>
      <c r="AP93" s="2">
        <f t="shared" ref="AP93" si="287">SUM(AP90:AP92)</f>
        <v>0</v>
      </c>
      <c r="AQ93" s="2">
        <f t="shared" ref="AQ93" si="288">SUM(AQ90:AQ92)</f>
        <v>0</v>
      </c>
      <c r="AR93" s="2">
        <f t="shared" ref="AR93" si="289">SUM(AR90:AR92)</f>
        <v>0</v>
      </c>
      <c r="AS93" s="2">
        <f t="shared" ref="AS93" si="290">SUM(AS90:AS92)</f>
        <v>0</v>
      </c>
      <c r="AT93" s="2">
        <f t="shared" ref="AT93" si="291">SUM(AT90:AT92)</f>
        <v>0</v>
      </c>
      <c r="AU93" s="2">
        <f t="shared" ref="AU93" si="292">SUM(AU90:AU92)</f>
        <v>0</v>
      </c>
      <c r="AV93" s="2">
        <f t="shared" ref="AV93" si="293">SUM(AV90:AV92)</f>
        <v>0</v>
      </c>
      <c r="AW93" s="2">
        <f t="shared" ref="AW93" si="294">SUM(AW90:AW92)</f>
        <v>0</v>
      </c>
      <c r="AX93" s="2">
        <f t="shared" ref="AX93" si="295">SUM(AX90:AX92)</f>
        <v>0</v>
      </c>
      <c r="AY93" s="2">
        <f t="shared" ref="AY93" si="296">SUM(AY90:AY92)</f>
        <v>0</v>
      </c>
      <c r="AZ93" s="2">
        <f t="shared" ref="AZ93" si="297">SUM(AZ90:AZ92)</f>
        <v>0</v>
      </c>
      <c r="BA93" s="2">
        <f t="shared" ref="BA93" si="298">SUM(BA90:BA92)</f>
        <v>0</v>
      </c>
      <c r="BB93" s="2">
        <f t="shared" ref="BB93" si="299">SUM(BB90:BB92)</f>
        <v>0</v>
      </c>
      <c r="BC93" s="2">
        <f t="shared" ref="BC93" si="300">SUM(BC90:BC92)</f>
        <v>0</v>
      </c>
      <c r="BD93" s="2">
        <f t="shared" ref="BD93" si="301">SUM(BD90:BD92)</f>
        <v>0</v>
      </c>
      <c r="BE93" s="2">
        <f t="shared" ref="BE93" si="302">SUM(BE90:BE92)</f>
        <v>0</v>
      </c>
      <c r="BF93" s="2">
        <f t="shared" ref="BF93" si="303">SUM(BF90:BF92)</f>
        <v>0</v>
      </c>
      <c r="BG93" s="2">
        <f t="shared" ref="BG93" si="304">SUM(BG90:BG92)</f>
        <v>0</v>
      </c>
      <c r="BH93" s="2">
        <f t="shared" ref="BH93" si="305">SUM(BH90:BH92)</f>
        <v>0</v>
      </c>
      <c r="BI93" s="2">
        <f t="shared" ref="BI93" si="306">SUM(BI90:BI92)</f>
        <v>0</v>
      </c>
      <c r="BJ93" s="2">
        <f t="shared" ref="BJ93" si="307">SUM(BJ90:BJ92)</f>
        <v>0</v>
      </c>
      <c r="BK93" s="2">
        <f t="shared" ref="BK93" si="308">SUM(BK90:BK92)</f>
        <v>0</v>
      </c>
      <c r="BL93" s="2">
        <f t="shared" ref="BL93" si="309">SUM(BL90:BL92)</f>
        <v>0</v>
      </c>
      <c r="BM93" s="2">
        <f t="shared" ref="BM93" si="310">SUM(BM90:BM92)</f>
        <v>0</v>
      </c>
      <c r="BN93" s="2">
        <f t="shared" ref="BN93" si="311">SUM(BN90:BN92)</f>
        <v>0</v>
      </c>
      <c r="BO93" s="2">
        <f t="shared" ref="BO93" si="312">SUM(BO90:BO92)</f>
        <v>0</v>
      </c>
    </row>
    <row r="94" spans="1:67" ht="12.75" customHeight="1" outlineLevel="2">
      <c r="B94" s="30" t="s">
        <v>41</v>
      </c>
      <c r="C94" s="10"/>
      <c r="D94" s="10"/>
      <c r="E94" s="2">
        <f>MAX(L93:BO93)*(1+$C$8)</f>
        <v>50494.724603396324</v>
      </c>
      <c r="F94" s="152">
        <f>INDEX(Projects,A82,Projects!$E$1)</f>
        <v>60</v>
      </c>
      <c r="G94" s="38">
        <f>+$C$6</f>
        <v>2.9999999999999997E-4</v>
      </c>
      <c r="H94" s="20"/>
      <c r="L94" s="2"/>
      <c r="M94" s="2"/>
      <c r="N94" s="2"/>
      <c r="O94" s="2"/>
      <c r="P94" s="2"/>
      <c r="Q94" s="2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</row>
    <row r="95" spans="1:67" ht="12.75" customHeight="1" outlineLevel="2">
      <c r="B95" s="8"/>
      <c r="C95" s="10"/>
      <c r="D95" s="10"/>
      <c r="E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ht="12.75" customHeight="1" outlineLevel="2">
      <c r="B96" s="31" t="s">
        <v>10</v>
      </c>
      <c r="C96" s="10"/>
      <c r="D96" s="10"/>
      <c r="E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</row>
    <row r="97" spans="1:67" ht="12.75" customHeight="1" outlineLevel="2">
      <c r="B97" s="30" t="s">
        <v>11</v>
      </c>
      <c r="C97" s="10"/>
      <c r="D97" s="10"/>
      <c r="E97" s="10"/>
      <c r="K97" s="2"/>
      <c r="L97" s="2">
        <f t="shared" ref="L97:Q97" si="313">IF(L$10=$C87,$E94,K99)</f>
        <v>0</v>
      </c>
      <c r="M97" s="2">
        <f t="shared" si="313"/>
        <v>0</v>
      </c>
      <c r="N97" s="2">
        <f t="shared" si="313"/>
        <v>0</v>
      </c>
      <c r="O97" s="2">
        <f t="shared" si="313"/>
        <v>0</v>
      </c>
      <c r="P97" s="2">
        <f t="shared" si="313"/>
        <v>0</v>
      </c>
      <c r="Q97" s="2">
        <f t="shared" si="313"/>
        <v>0</v>
      </c>
      <c r="R97" s="2">
        <f t="shared" ref="R97:BO97" si="314">IF(R$10=$C87,$E94,Q99)</f>
        <v>0</v>
      </c>
      <c r="S97" s="2">
        <f t="shared" si="314"/>
        <v>0</v>
      </c>
      <c r="T97" s="2">
        <f t="shared" si="314"/>
        <v>0</v>
      </c>
      <c r="U97" s="2">
        <f t="shared" si="314"/>
        <v>0</v>
      </c>
      <c r="V97" s="2">
        <f t="shared" si="314"/>
        <v>0</v>
      </c>
      <c r="W97" s="2">
        <f t="shared" si="314"/>
        <v>0</v>
      </c>
      <c r="X97" s="2">
        <f t="shared" si="314"/>
        <v>0</v>
      </c>
      <c r="Y97" s="2">
        <f t="shared" si="314"/>
        <v>0</v>
      </c>
      <c r="Z97" s="2">
        <f t="shared" si="314"/>
        <v>0</v>
      </c>
      <c r="AA97" s="2">
        <f t="shared" si="314"/>
        <v>50494.724603396324</v>
      </c>
      <c r="AB97" s="2">
        <f t="shared" si="314"/>
        <v>50424.593041447159</v>
      </c>
      <c r="AC97" s="2">
        <f t="shared" si="314"/>
        <v>49583.01429805722</v>
      </c>
      <c r="AD97" s="2">
        <f t="shared" si="314"/>
        <v>48741.435554667281</v>
      </c>
      <c r="AE97" s="2">
        <f t="shared" si="314"/>
        <v>47899.856811277343</v>
      </c>
      <c r="AF97" s="2">
        <f t="shared" si="314"/>
        <v>47058.278067887404</v>
      </c>
      <c r="AG97" s="2">
        <f t="shared" si="314"/>
        <v>46216.699324497466</v>
      </c>
      <c r="AH97" s="2">
        <f t="shared" si="314"/>
        <v>45375.120581107527</v>
      </c>
      <c r="AI97" s="2">
        <f t="shared" si="314"/>
        <v>44533.541837717588</v>
      </c>
      <c r="AJ97" s="2">
        <f t="shared" si="314"/>
        <v>43691.96309432765</v>
      </c>
      <c r="AK97" s="2">
        <f t="shared" si="314"/>
        <v>42850.384350937711</v>
      </c>
      <c r="AL97" s="2">
        <f t="shared" si="314"/>
        <v>42008.805607547773</v>
      </c>
      <c r="AM97" s="2">
        <f t="shared" si="314"/>
        <v>41167.226864157834</v>
      </c>
      <c r="AN97" s="2">
        <f t="shared" si="314"/>
        <v>40325.648120767895</v>
      </c>
      <c r="AO97" s="2">
        <f t="shared" si="314"/>
        <v>39484.069377377957</v>
      </c>
      <c r="AP97" s="2">
        <f t="shared" si="314"/>
        <v>38642.490633988018</v>
      </c>
      <c r="AQ97" s="2">
        <f t="shared" si="314"/>
        <v>37800.911890598079</v>
      </c>
      <c r="AR97" s="2">
        <f t="shared" si="314"/>
        <v>36959.333147208141</v>
      </c>
      <c r="AS97" s="2">
        <f t="shared" si="314"/>
        <v>36117.754403818202</v>
      </c>
      <c r="AT97" s="2">
        <f t="shared" si="314"/>
        <v>35276.175660428264</v>
      </c>
      <c r="AU97" s="2">
        <f t="shared" si="314"/>
        <v>34434.596917038325</v>
      </c>
      <c r="AV97" s="2">
        <f t="shared" si="314"/>
        <v>33593.018173648386</v>
      </c>
      <c r="AW97" s="2">
        <f t="shared" si="314"/>
        <v>32751.439430258448</v>
      </c>
      <c r="AX97" s="2">
        <f t="shared" si="314"/>
        <v>31909.860686868509</v>
      </c>
      <c r="AY97" s="2">
        <f t="shared" si="314"/>
        <v>31068.281943478571</v>
      </c>
      <c r="AZ97" s="2">
        <f t="shared" si="314"/>
        <v>30226.703200088632</v>
      </c>
      <c r="BA97" s="2">
        <f t="shared" si="314"/>
        <v>29385.124456698693</v>
      </c>
      <c r="BB97" s="2">
        <f t="shared" si="314"/>
        <v>28543.545713308755</v>
      </c>
      <c r="BC97" s="2">
        <f t="shared" si="314"/>
        <v>27701.966969918816</v>
      </c>
      <c r="BD97" s="2">
        <f t="shared" si="314"/>
        <v>26860.388226528878</v>
      </c>
      <c r="BE97" s="2">
        <f t="shared" si="314"/>
        <v>26018.809483138939</v>
      </c>
      <c r="BF97" s="2">
        <f t="shared" si="314"/>
        <v>25177.230739749</v>
      </c>
      <c r="BG97" s="2">
        <f t="shared" si="314"/>
        <v>24335.651996359062</v>
      </c>
      <c r="BH97" s="2">
        <f t="shared" si="314"/>
        <v>23494.073252969123</v>
      </c>
      <c r="BI97" s="2">
        <f t="shared" si="314"/>
        <v>22652.494509579185</v>
      </c>
      <c r="BJ97" s="2">
        <f t="shared" si="314"/>
        <v>21810.915766189246</v>
      </c>
      <c r="BK97" s="2">
        <f t="shared" si="314"/>
        <v>20969.337022799307</v>
      </c>
      <c r="BL97" s="2">
        <f t="shared" si="314"/>
        <v>20127.758279409369</v>
      </c>
      <c r="BM97" s="2">
        <f t="shared" si="314"/>
        <v>19286.17953601943</v>
      </c>
      <c r="BN97" s="2">
        <f t="shared" si="314"/>
        <v>18444.600792629491</v>
      </c>
      <c r="BO97" s="2">
        <f t="shared" si="314"/>
        <v>17603.022049239553</v>
      </c>
    </row>
    <row r="98" spans="1:67" ht="12.75" customHeight="1" outlineLevel="2">
      <c r="B98" s="29" t="s">
        <v>12</v>
      </c>
      <c r="C98" s="10"/>
      <c r="D98" s="10"/>
      <c r="E98" s="10"/>
      <c r="K98" s="2"/>
      <c r="L98" s="2">
        <f t="shared" ref="L98:Q98" si="315">IF(L$10=$C87,$E94/$F94*(13-$D87)/12,MIN(K99,$E94/$F94))</f>
        <v>0</v>
      </c>
      <c r="M98" s="2">
        <f t="shared" si="315"/>
        <v>0</v>
      </c>
      <c r="N98" s="2">
        <f t="shared" si="315"/>
        <v>0</v>
      </c>
      <c r="O98" s="2">
        <f t="shared" si="315"/>
        <v>0</v>
      </c>
      <c r="P98" s="2">
        <f t="shared" si="315"/>
        <v>0</v>
      </c>
      <c r="Q98" s="2">
        <f t="shared" si="315"/>
        <v>0</v>
      </c>
      <c r="R98" s="2">
        <f t="shared" ref="R98:BO98" si="316">IF(R$10=$C87,$E94/$F94*(13-$D87)/12,MIN(Q99,$E94/$F94))</f>
        <v>0</v>
      </c>
      <c r="S98" s="2">
        <f t="shared" si="316"/>
        <v>0</v>
      </c>
      <c r="T98" s="2">
        <f t="shared" si="316"/>
        <v>0</v>
      </c>
      <c r="U98" s="2">
        <f t="shared" si="316"/>
        <v>0</v>
      </c>
      <c r="V98" s="2">
        <f t="shared" si="316"/>
        <v>0</v>
      </c>
      <c r="W98" s="2">
        <f t="shared" si="316"/>
        <v>0</v>
      </c>
      <c r="X98" s="2">
        <f t="shared" si="316"/>
        <v>0</v>
      </c>
      <c r="Y98" s="2">
        <f t="shared" si="316"/>
        <v>0</v>
      </c>
      <c r="Z98" s="2">
        <f t="shared" si="316"/>
        <v>0</v>
      </c>
      <c r="AA98" s="2">
        <f t="shared" si="316"/>
        <v>70.131561949161565</v>
      </c>
      <c r="AB98" s="2">
        <f t="shared" si="316"/>
        <v>841.57874338993872</v>
      </c>
      <c r="AC98" s="2">
        <f t="shared" si="316"/>
        <v>841.57874338993872</v>
      </c>
      <c r="AD98" s="2">
        <f t="shared" si="316"/>
        <v>841.57874338993872</v>
      </c>
      <c r="AE98" s="2">
        <f t="shared" si="316"/>
        <v>841.57874338993872</v>
      </c>
      <c r="AF98" s="2">
        <f t="shared" si="316"/>
        <v>841.57874338993872</v>
      </c>
      <c r="AG98" s="2">
        <f t="shared" si="316"/>
        <v>841.57874338993872</v>
      </c>
      <c r="AH98" s="2">
        <f t="shared" si="316"/>
        <v>841.57874338993872</v>
      </c>
      <c r="AI98" s="2">
        <f t="shared" si="316"/>
        <v>841.57874338993872</v>
      </c>
      <c r="AJ98" s="2">
        <f t="shared" si="316"/>
        <v>841.57874338993872</v>
      </c>
      <c r="AK98" s="2">
        <f t="shared" si="316"/>
        <v>841.57874338993872</v>
      </c>
      <c r="AL98" s="2">
        <f t="shared" si="316"/>
        <v>841.57874338993872</v>
      </c>
      <c r="AM98" s="2">
        <f t="shared" si="316"/>
        <v>841.57874338993872</v>
      </c>
      <c r="AN98" s="2">
        <f t="shared" si="316"/>
        <v>841.57874338993872</v>
      </c>
      <c r="AO98" s="2">
        <f t="shared" si="316"/>
        <v>841.57874338993872</v>
      </c>
      <c r="AP98" s="2">
        <f t="shared" si="316"/>
        <v>841.57874338993872</v>
      </c>
      <c r="AQ98" s="2">
        <f t="shared" si="316"/>
        <v>841.57874338993872</v>
      </c>
      <c r="AR98" s="2">
        <f t="shared" si="316"/>
        <v>841.57874338993872</v>
      </c>
      <c r="AS98" s="2">
        <f t="shared" si="316"/>
        <v>841.57874338993872</v>
      </c>
      <c r="AT98" s="2">
        <f t="shared" si="316"/>
        <v>841.57874338993872</v>
      </c>
      <c r="AU98" s="2">
        <f t="shared" si="316"/>
        <v>841.57874338993872</v>
      </c>
      <c r="AV98" s="2">
        <f t="shared" si="316"/>
        <v>841.57874338993872</v>
      </c>
      <c r="AW98" s="2">
        <f t="shared" si="316"/>
        <v>841.57874338993872</v>
      </c>
      <c r="AX98" s="2">
        <f t="shared" si="316"/>
        <v>841.57874338993872</v>
      </c>
      <c r="AY98" s="2">
        <f t="shared" si="316"/>
        <v>841.57874338993872</v>
      </c>
      <c r="AZ98" s="2">
        <f t="shared" si="316"/>
        <v>841.57874338993872</v>
      </c>
      <c r="BA98" s="2">
        <f t="shared" si="316"/>
        <v>841.57874338993872</v>
      </c>
      <c r="BB98" s="2">
        <f t="shared" si="316"/>
        <v>841.57874338993872</v>
      </c>
      <c r="BC98" s="2">
        <f t="shared" si="316"/>
        <v>841.57874338993872</v>
      </c>
      <c r="BD98" s="2">
        <f t="shared" si="316"/>
        <v>841.57874338993872</v>
      </c>
      <c r="BE98" s="2">
        <f t="shared" si="316"/>
        <v>841.57874338993872</v>
      </c>
      <c r="BF98" s="2">
        <f t="shared" si="316"/>
        <v>841.57874338993872</v>
      </c>
      <c r="BG98" s="2">
        <f t="shared" si="316"/>
        <v>841.57874338993872</v>
      </c>
      <c r="BH98" s="2">
        <f t="shared" si="316"/>
        <v>841.57874338993872</v>
      </c>
      <c r="BI98" s="2">
        <f t="shared" si="316"/>
        <v>841.57874338993872</v>
      </c>
      <c r="BJ98" s="2">
        <f t="shared" si="316"/>
        <v>841.57874338993872</v>
      </c>
      <c r="BK98" s="2">
        <f t="shared" si="316"/>
        <v>841.57874338993872</v>
      </c>
      <c r="BL98" s="2">
        <f t="shared" si="316"/>
        <v>841.57874338993872</v>
      </c>
      <c r="BM98" s="2">
        <f t="shared" si="316"/>
        <v>841.57874338993872</v>
      </c>
      <c r="BN98" s="2">
        <f t="shared" si="316"/>
        <v>841.57874338993872</v>
      </c>
      <c r="BO98" s="2">
        <f t="shared" si="316"/>
        <v>841.57874338993872</v>
      </c>
    </row>
    <row r="99" spans="1:67" ht="12.75" customHeight="1" outlineLevel="2">
      <c r="B99" s="30" t="s">
        <v>13</v>
      </c>
      <c r="C99" s="10"/>
      <c r="D99" s="10"/>
      <c r="E99" s="10"/>
      <c r="K99" s="16">
        <v>0</v>
      </c>
      <c r="L99" s="2">
        <f t="shared" ref="L99:BO99" si="317">+L97-L98</f>
        <v>0</v>
      </c>
      <c r="M99" s="2">
        <f t="shared" si="317"/>
        <v>0</v>
      </c>
      <c r="N99" s="2">
        <f t="shared" si="317"/>
        <v>0</v>
      </c>
      <c r="O99" s="2">
        <f t="shared" si="317"/>
        <v>0</v>
      </c>
      <c r="P99" s="2">
        <f t="shared" si="317"/>
        <v>0</v>
      </c>
      <c r="Q99" s="2">
        <f t="shared" si="317"/>
        <v>0</v>
      </c>
      <c r="R99" s="2">
        <f t="shared" si="317"/>
        <v>0</v>
      </c>
      <c r="S99" s="2">
        <f t="shared" si="317"/>
        <v>0</v>
      </c>
      <c r="T99" s="2">
        <f t="shared" si="317"/>
        <v>0</v>
      </c>
      <c r="U99" s="2">
        <f t="shared" si="317"/>
        <v>0</v>
      </c>
      <c r="V99" s="2">
        <f t="shared" si="317"/>
        <v>0</v>
      </c>
      <c r="W99" s="2">
        <f t="shared" si="317"/>
        <v>0</v>
      </c>
      <c r="X99" s="2">
        <f t="shared" si="317"/>
        <v>0</v>
      </c>
      <c r="Y99" s="2">
        <f t="shared" si="317"/>
        <v>0</v>
      </c>
      <c r="Z99" s="2">
        <f t="shared" si="317"/>
        <v>0</v>
      </c>
      <c r="AA99" s="2">
        <f t="shared" si="317"/>
        <v>50424.593041447159</v>
      </c>
      <c r="AB99" s="2">
        <f t="shared" si="317"/>
        <v>49583.01429805722</v>
      </c>
      <c r="AC99" s="2">
        <f t="shared" si="317"/>
        <v>48741.435554667281</v>
      </c>
      <c r="AD99" s="2">
        <f t="shared" si="317"/>
        <v>47899.856811277343</v>
      </c>
      <c r="AE99" s="2">
        <f t="shared" si="317"/>
        <v>47058.278067887404</v>
      </c>
      <c r="AF99" s="2">
        <f t="shared" si="317"/>
        <v>46216.699324497466</v>
      </c>
      <c r="AG99" s="2">
        <f t="shared" si="317"/>
        <v>45375.120581107527</v>
      </c>
      <c r="AH99" s="2">
        <f t="shared" si="317"/>
        <v>44533.541837717588</v>
      </c>
      <c r="AI99" s="2">
        <f t="shared" si="317"/>
        <v>43691.96309432765</v>
      </c>
      <c r="AJ99" s="2">
        <f t="shared" si="317"/>
        <v>42850.384350937711</v>
      </c>
      <c r="AK99" s="2">
        <f t="shared" si="317"/>
        <v>42008.805607547773</v>
      </c>
      <c r="AL99" s="2">
        <f t="shared" si="317"/>
        <v>41167.226864157834</v>
      </c>
      <c r="AM99" s="2">
        <f t="shared" si="317"/>
        <v>40325.648120767895</v>
      </c>
      <c r="AN99" s="2">
        <f t="shared" si="317"/>
        <v>39484.069377377957</v>
      </c>
      <c r="AO99" s="2">
        <f t="shared" si="317"/>
        <v>38642.490633988018</v>
      </c>
      <c r="AP99" s="2">
        <f t="shared" si="317"/>
        <v>37800.911890598079</v>
      </c>
      <c r="AQ99" s="2">
        <f t="shared" si="317"/>
        <v>36959.333147208141</v>
      </c>
      <c r="AR99" s="2">
        <f t="shared" si="317"/>
        <v>36117.754403818202</v>
      </c>
      <c r="AS99" s="2">
        <f t="shared" si="317"/>
        <v>35276.175660428264</v>
      </c>
      <c r="AT99" s="2">
        <f t="shared" si="317"/>
        <v>34434.596917038325</v>
      </c>
      <c r="AU99" s="2">
        <f t="shared" si="317"/>
        <v>33593.018173648386</v>
      </c>
      <c r="AV99" s="2">
        <f t="shared" si="317"/>
        <v>32751.439430258448</v>
      </c>
      <c r="AW99" s="2">
        <f t="shared" si="317"/>
        <v>31909.860686868509</v>
      </c>
      <c r="AX99" s="2">
        <f t="shared" si="317"/>
        <v>31068.281943478571</v>
      </c>
      <c r="AY99" s="2">
        <f t="shared" si="317"/>
        <v>30226.703200088632</v>
      </c>
      <c r="AZ99" s="2">
        <f t="shared" si="317"/>
        <v>29385.124456698693</v>
      </c>
      <c r="BA99" s="2">
        <f t="shared" si="317"/>
        <v>28543.545713308755</v>
      </c>
      <c r="BB99" s="2">
        <f t="shared" si="317"/>
        <v>27701.966969918816</v>
      </c>
      <c r="BC99" s="2">
        <f t="shared" si="317"/>
        <v>26860.388226528878</v>
      </c>
      <c r="BD99" s="2">
        <f t="shared" si="317"/>
        <v>26018.809483138939</v>
      </c>
      <c r="BE99" s="2">
        <f t="shared" si="317"/>
        <v>25177.230739749</v>
      </c>
      <c r="BF99" s="2">
        <f t="shared" si="317"/>
        <v>24335.651996359062</v>
      </c>
      <c r="BG99" s="2">
        <f t="shared" si="317"/>
        <v>23494.073252969123</v>
      </c>
      <c r="BH99" s="2">
        <f t="shared" si="317"/>
        <v>22652.494509579185</v>
      </c>
      <c r="BI99" s="2">
        <f t="shared" si="317"/>
        <v>21810.915766189246</v>
      </c>
      <c r="BJ99" s="2">
        <f t="shared" si="317"/>
        <v>20969.337022799307</v>
      </c>
      <c r="BK99" s="2">
        <f t="shared" si="317"/>
        <v>20127.758279409369</v>
      </c>
      <c r="BL99" s="2">
        <f t="shared" si="317"/>
        <v>19286.17953601943</v>
      </c>
      <c r="BM99" s="2">
        <f t="shared" si="317"/>
        <v>18444.600792629491</v>
      </c>
      <c r="BN99" s="2">
        <f t="shared" si="317"/>
        <v>17603.022049239553</v>
      </c>
      <c r="BO99" s="2">
        <f t="shared" si="317"/>
        <v>16761.443305849614</v>
      </c>
    </row>
    <row r="100" spans="1:67" ht="12.75" customHeight="1" outlineLevel="2">
      <c r="B100" s="29" t="s">
        <v>14</v>
      </c>
      <c r="C100" s="10"/>
      <c r="D100" s="10"/>
      <c r="E100" s="10"/>
      <c r="L100" s="2">
        <f t="shared" ref="L100:Q100" si="318">IF(L$10=$C87,(L97+L99)/2*(13-$D87)/12,(L97+L99)/2)</f>
        <v>0</v>
      </c>
      <c r="M100" s="2">
        <f t="shared" si="318"/>
        <v>0</v>
      </c>
      <c r="N100" s="2">
        <f t="shared" si="318"/>
        <v>0</v>
      </c>
      <c r="O100" s="2">
        <f t="shared" si="318"/>
        <v>0</v>
      </c>
      <c r="P100" s="2">
        <f t="shared" si="318"/>
        <v>0</v>
      </c>
      <c r="Q100" s="2">
        <f t="shared" si="318"/>
        <v>0</v>
      </c>
      <c r="R100" s="2">
        <f t="shared" ref="R100" si="319">IF(R$10=$C87,(R97+R99)/2*(13-$D87)/12,(R97+R99)/2)</f>
        <v>0</v>
      </c>
      <c r="S100" s="2">
        <f t="shared" ref="S100" si="320">IF(S$10=$C87,(S97+S99)/2*(13-$D87)/12,(S97+S99)/2)</f>
        <v>0</v>
      </c>
      <c r="T100" s="2">
        <f t="shared" ref="T100" si="321">IF(T$10=$C87,(T97+T99)/2*(13-$D87)/12,(T97+T99)/2)</f>
        <v>0</v>
      </c>
      <c r="U100" s="2">
        <f t="shared" ref="U100" si="322">IF(U$10=$C87,(U97+U99)/2*(13-$D87)/12,(U97+U99)/2)</f>
        <v>0</v>
      </c>
      <c r="V100" s="2">
        <f t="shared" ref="V100" si="323">IF(V$10=$C87,(V97+V99)/2*(13-$D87)/12,(V97+V99)/2)</f>
        <v>0</v>
      </c>
      <c r="W100" s="2">
        <f t="shared" ref="W100" si="324">IF(W$10=$C87,(W97+W99)/2*(13-$D87)/12,(W97+W99)/2)</f>
        <v>0</v>
      </c>
      <c r="X100" s="2">
        <f t="shared" ref="X100" si="325">IF(X$10=$C87,(X97+X99)/2*(13-$D87)/12,(X97+X99)/2)</f>
        <v>0</v>
      </c>
      <c r="Y100" s="2">
        <f t="shared" ref="Y100" si="326">IF(Y$10=$C87,(Y97+Y99)/2*(13-$D87)/12,(Y97+Y99)/2)</f>
        <v>0</v>
      </c>
      <c r="Z100" s="2">
        <f t="shared" ref="Z100" si="327">IF(Z$10=$C87,(Z97+Z99)/2*(13-$D87)/12,(Z97+Z99)/2)</f>
        <v>0</v>
      </c>
      <c r="AA100" s="2">
        <f t="shared" ref="AA100" si="328">IF(AA$10=$C87,(AA97+AA99)/2*(13-$D87)/12,(AA97+AA99)/2)</f>
        <v>4204.9715685351448</v>
      </c>
      <c r="AB100" s="2">
        <f t="shared" ref="AB100" si="329">IF(AB$10=$C87,(AB97+AB99)/2*(13-$D87)/12,(AB97+AB99)/2)</f>
        <v>50003.803669752189</v>
      </c>
      <c r="AC100" s="2">
        <f t="shared" ref="AC100" si="330">IF(AC$10=$C87,(AC97+AC99)/2*(13-$D87)/12,(AC97+AC99)/2)</f>
        <v>49162.224926362251</v>
      </c>
      <c r="AD100" s="2">
        <f t="shared" ref="AD100" si="331">IF(AD$10=$C87,(AD97+AD99)/2*(13-$D87)/12,(AD97+AD99)/2)</f>
        <v>48320.646182972312</v>
      </c>
      <c r="AE100" s="2">
        <f t="shared" ref="AE100" si="332">IF(AE$10=$C87,(AE97+AE99)/2*(13-$D87)/12,(AE97+AE99)/2)</f>
        <v>47479.067439582373</v>
      </c>
      <c r="AF100" s="2">
        <f t="shared" ref="AF100" si="333">IF(AF$10=$C87,(AF97+AF99)/2*(13-$D87)/12,(AF97+AF99)/2)</f>
        <v>46637.488696192435</v>
      </c>
      <c r="AG100" s="2">
        <f t="shared" ref="AG100" si="334">IF(AG$10=$C87,(AG97+AG99)/2*(13-$D87)/12,(AG97+AG99)/2)</f>
        <v>45795.909952802496</v>
      </c>
      <c r="AH100" s="2">
        <f t="shared" ref="AH100" si="335">IF(AH$10=$C87,(AH97+AH99)/2*(13-$D87)/12,(AH97+AH99)/2)</f>
        <v>44954.331209412558</v>
      </c>
      <c r="AI100" s="2">
        <f t="shared" ref="AI100" si="336">IF(AI$10=$C87,(AI97+AI99)/2*(13-$D87)/12,(AI97+AI99)/2)</f>
        <v>44112.752466022619</v>
      </c>
      <c r="AJ100" s="2">
        <f t="shared" ref="AJ100" si="337">IF(AJ$10=$C87,(AJ97+AJ99)/2*(13-$D87)/12,(AJ97+AJ99)/2)</f>
        <v>43271.17372263268</v>
      </c>
      <c r="AK100" s="2">
        <f t="shared" ref="AK100" si="338">IF(AK$10=$C87,(AK97+AK99)/2*(13-$D87)/12,(AK97+AK99)/2)</f>
        <v>42429.594979242742</v>
      </c>
      <c r="AL100" s="2">
        <f t="shared" ref="AL100" si="339">IF(AL$10=$C87,(AL97+AL99)/2*(13-$D87)/12,(AL97+AL99)/2)</f>
        <v>41588.016235852803</v>
      </c>
      <c r="AM100" s="2">
        <f t="shared" ref="AM100" si="340">IF(AM$10=$C87,(AM97+AM99)/2*(13-$D87)/12,(AM97+AM99)/2)</f>
        <v>40746.437492462865</v>
      </c>
      <c r="AN100" s="2">
        <f t="shared" ref="AN100" si="341">IF(AN$10=$C87,(AN97+AN99)/2*(13-$D87)/12,(AN97+AN99)/2)</f>
        <v>39904.858749072926</v>
      </c>
      <c r="AO100" s="2">
        <f t="shared" ref="AO100" si="342">IF(AO$10=$C87,(AO97+AO99)/2*(13-$D87)/12,(AO97+AO99)/2)</f>
        <v>39063.280005682987</v>
      </c>
      <c r="AP100" s="2">
        <f t="shared" ref="AP100" si="343">IF(AP$10=$C87,(AP97+AP99)/2*(13-$D87)/12,(AP97+AP99)/2)</f>
        <v>38221.701262293049</v>
      </c>
      <c r="AQ100" s="2">
        <f t="shared" ref="AQ100" si="344">IF(AQ$10=$C87,(AQ97+AQ99)/2*(13-$D87)/12,(AQ97+AQ99)/2)</f>
        <v>37380.12251890311</v>
      </c>
      <c r="AR100" s="2">
        <f t="shared" ref="AR100" si="345">IF(AR$10=$C87,(AR97+AR99)/2*(13-$D87)/12,(AR97+AR99)/2)</f>
        <v>36538.543775513172</v>
      </c>
      <c r="AS100" s="2">
        <f t="shared" ref="AS100" si="346">IF(AS$10=$C87,(AS97+AS99)/2*(13-$D87)/12,(AS97+AS99)/2)</f>
        <v>35696.965032123233</v>
      </c>
      <c r="AT100" s="2">
        <f t="shared" ref="AT100" si="347">IF(AT$10=$C87,(AT97+AT99)/2*(13-$D87)/12,(AT97+AT99)/2)</f>
        <v>34855.386288733294</v>
      </c>
      <c r="AU100" s="2">
        <f t="shared" ref="AU100" si="348">IF(AU$10=$C87,(AU97+AU99)/2*(13-$D87)/12,(AU97+AU99)/2)</f>
        <v>34013.807545343356</v>
      </c>
      <c r="AV100" s="2">
        <f t="shared" ref="AV100" si="349">IF(AV$10=$C87,(AV97+AV99)/2*(13-$D87)/12,(AV97+AV99)/2)</f>
        <v>33172.228801953417</v>
      </c>
      <c r="AW100" s="2">
        <f t="shared" ref="AW100" si="350">IF(AW$10=$C87,(AW97+AW99)/2*(13-$D87)/12,(AW97+AW99)/2)</f>
        <v>32330.650058563479</v>
      </c>
      <c r="AX100" s="2">
        <f t="shared" ref="AX100" si="351">IF(AX$10=$C87,(AX97+AX99)/2*(13-$D87)/12,(AX97+AX99)/2)</f>
        <v>31489.07131517354</v>
      </c>
      <c r="AY100" s="2">
        <f t="shared" ref="AY100" si="352">IF(AY$10=$C87,(AY97+AY99)/2*(13-$D87)/12,(AY97+AY99)/2)</f>
        <v>30647.492571783601</v>
      </c>
      <c r="AZ100" s="2">
        <f t="shared" ref="AZ100" si="353">IF(AZ$10=$C87,(AZ97+AZ99)/2*(13-$D87)/12,(AZ97+AZ99)/2)</f>
        <v>29805.913828393663</v>
      </c>
      <c r="BA100" s="2">
        <f t="shared" ref="BA100" si="354">IF(BA$10=$C87,(BA97+BA99)/2*(13-$D87)/12,(BA97+BA99)/2)</f>
        <v>28964.335085003724</v>
      </c>
      <c r="BB100" s="2">
        <f t="shared" ref="BB100" si="355">IF(BB$10=$C87,(BB97+BB99)/2*(13-$D87)/12,(BB97+BB99)/2)</f>
        <v>28122.756341613785</v>
      </c>
      <c r="BC100" s="2">
        <f t="shared" ref="BC100" si="356">IF(BC$10=$C87,(BC97+BC99)/2*(13-$D87)/12,(BC97+BC99)/2)</f>
        <v>27281.177598223847</v>
      </c>
      <c r="BD100" s="2">
        <f t="shared" ref="BD100" si="357">IF(BD$10=$C87,(BD97+BD99)/2*(13-$D87)/12,(BD97+BD99)/2)</f>
        <v>26439.598854833908</v>
      </c>
      <c r="BE100" s="2">
        <f t="shared" ref="BE100" si="358">IF(BE$10=$C87,(BE97+BE99)/2*(13-$D87)/12,(BE97+BE99)/2)</f>
        <v>25598.02011144397</v>
      </c>
      <c r="BF100" s="2">
        <f t="shared" ref="BF100" si="359">IF(BF$10=$C87,(BF97+BF99)/2*(13-$D87)/12,(BF97+BF99)/2)</f>
        <v>24756.441368054031</v>
      </c>
      <c r="BG100" s="2">
        <f t="shared" ref="BG100" si="360">IF(BG$10=$C87,(BG97+BG99)/2*(13-$D87)/12,(BG97+BG99)/2)</f>
        <v>23914.862624664092</v>
      </c>
      <c r="BH100" s="2">
        <f t="shared" ref="BH100" si="361">IF(BH$10=$C87,(BH97+BH99)/2*(13-$D87)/12,(BH97+BH99)/2)</f>
        <v>23073.283881274154</v>
      </c>
      <c r="BI100" s="2">
        <f t="shared" ref="BI100" si="362">IF(BI$10=$C87,(BI97+BI99)/2*(13-$D87)/12,(BI97+BI99)/2)</f>
        <v>22231.705137884215</v>
      </c>
      <c r="BJ100" s="2">
        <f t="shared" ref="BJ100" si="363">IF(BJ$10=$C87,(BJ97+BJ99)/2*(13-$D87)/12,(BJ97+BJ99)/2)</f>
        <v>21390.126394494277</v>
      </c>
      <c r="BK100" s="2">
        <f t="shared" ref="BK100" si="364">IF(BK$10=$C87,(BK97+BK99)/2*(13-$D87)/12,(BK97+BK99)/2)</f>
        <v>20548.547651104338</v>
      </c>
      <c r="BL100" s="2">
        <f t="shared" ref="BL100" si="365">IF(BL$10=$C87,(BL97+BL99)/2*(13-$D87)/12,(BL97+BL99)/2)</f>
        <v>19706.968907714399</v>
      </c>
      <c r="BM100" s="2">
        <f t="shared" ref="BM100" si="366">IF(BM$10=$C87,(BM97+BM99)/2*(13-$D87)/12,(BM97+BM99)/2)</f>
        <v>18865.390164324461</v>
      </c>
      <c r="BN100" s="2">
        <f t="shared" ref="BN100" si="367">IF(BN$10=$C87,(BN97+BN99)/2*(13-$D87)/12,(BN97+BN99)/2)</f>
        <v>18023.811420934522</v>
      </c>
      <c r="BO100" s="2">
        <f t="shared" ref="BO100" si="368">IF(BO$10=$C87,(BO97+BO99)/2*(13-$D87)/12,(BO97+BO99)/2)</f>
        <v>17182.232677544584</v>
      </c>
    </row>
    <row r="101" spans="1:67" ht="12.75" customHeight="1" outlineLevel="2">
      <c r="B101" s="29" t="s">
        <v>15</v>
      </c>
      <c r="C101" s="10"/>
      <c r="D101" s="10"/>
      <c r="E101" s="10"/>
      <c r="L101" s="21">
        <f t="shared" ref="L101:AQ101" si="369">+L100*$C$5</f>
        <v>0</v>
      </c>
      <c r="M101" s="21">
        <f t="shared" si="369"/>
        <v>0</v>
      </c>
      <c r="N101" s="21">
        <f t="shared" si="369"/>
        <v>0</v>
      </c>
      <c r="O101" s="21">
        <f t="shared" si="369"/>
        <v>0</v>
      </c>
      <c r="P101" s="21">
        <f t="shared" si="369"/>
        <v>0</v>
      </c>
      <c r="Q101" s="21">
        <f t="shared" si="369"/>
        <v>0</v>
      </c>
      <c r="R101" s="21">
        <f t="shared" si="369"/>
        <v>0</v>
      </c>
      <c r="S101" s="21">
        <f t="shared" si="369"/>
        <v>0</v>
      </c>
      <c r="T101" s="21">
        <f t="shared" si="369"/>
        <v>0</v>
      </c>
      <c r="U101" s="21">
        <f t="shared" si="369"/>
        <v>0</v>
      </c>
      <c r="V101" s="21">
        <f t="shared" si="369"/>
        <v>0</v>
      </c>
      <c r="W101" s="21">
        <f t="shared" si="369"/>
        <v>0</v>
      </c>
      <c r="X101" s="21">
        <f t="shared" si="369"/>
        <v>0</v>
      </c>
      <c r="Y101" s="21">
        <f t="shared" si="369"/>
        <v>0</v>
      </c>
      <c r="Z101" s="21">
        <f t="shared" si="369"/>
        <v>0</v>
      </c>
      <c r="AA101" s="21">
        <f t="shared" si="369"/>
        <v>294.34800979746018</v>
      </c>
      <c r="AB101" s="21">
        <f t="shared" si="369"/>
        <v>3500.2662568826536</v>
      </c>
      <c r="AC101" s="21">
        <f t="shared" si="369"/>
        <v>3441.355744845358</v>
      </c>
      <c r="AD101" s="21">
        <f t="shared" si="369"/>
        <v>3382.445232808062</v>
      </c>
      <c r="AE101" s="21">
        <f t="shared" si="369"/>
        <v>3323.5347207707664</v>
      </c>
      <c r="AF101" s="21">
        <f t="shared" si="369"/>
        <v>3264.6242087334708</v>
      </c>
      <c r="AG101" s="21">
        <f t="shared" si="369"/>
        <v>3205.7136966961752</v>
      </c>
      <c r="AH101" s="21">
        <f t="shared" si="369"/>
        <v>3146.8031846588792</v>
      </c>
      <c r="AI101" s="21">
        <f t="shared" si="369"/>
        <v>3087.8926726215836</v>
      </c>
      <c r="AJ101" s="21">
        <f t="shared" si="369"/>
        <v>3028.9821605842881</v>
      </c>
      <c r="AK101" s="21">
        <f t="shared" si="369"/>
        <v>2970.071648546992</v>
      </c>
      <c r="AL101" s="21">
        <f t="shared" si="369"/>
        <v>2911.1611365096965</v>
      </c>
      <c r="AM101" s="21">
        <f t="shared" si="369"/>
        <v>2852.2506244724009</v>
      </c>
      <c r="AN101" s="21">
        <f t="shared" si="369"/>
        <v>2793.3401124351053</v>
      </c>
      <c r="AO101" s="21">
        <f t="shared" si="369"/>
        <v>2734.4296003978093</v>
      </c>
      <c r="AP101" s="21">
        <f t="shared" si="369"/>
        <v>2675.5190883605137</v>
      </c>
      <c r="AQ101" s="21">
        <f t="shared" si="369"/>
        <v>2616.6085763232181</v>
      </c>
      <c r="AR101" s="21">
        <f t="shared" ref="AR101:BO101" si="370">+AR100*$C$5</f>
        <v>2557.6980642859221</v>
      </c>
      <c r="AS101" s="21">
        <f t="shared" si="370"/>
        <v>2498.7875522486265</v>
      </c>
      <c r="AT101" s="21">
        <f t="shared" si="370"/>
        <v>2439.877040211331</v>
      </c>
      <c r="AU101" s="21">
        <f t="shared" si="370"/>
        <v>2380.9665281740349</v>
      </c>
      <c r="AV101" s="21">
        <f t="shared" si="370"/>
        <v>2322.0560161367393</v>
      </c>
      <c r="AW101" s="21">
        <f t="shared" si="370"/>
        <v>2263.1455040994438</v>
      </c>
      <c r="AX101" s="21">
        <f t="shared" si="370"/>
        <v>2204.2349920621482</v>
      </c>
      <c r="AY101" s="21">
        <f t="shared" si="370"/>
        <v>2145.3244800248522</v>
      </c>
      <c r="AZ101" s="21">
        <f t="shared" si="370"/>
        <v>2086.4139679875566</v>
      </c>
      <c r="BA101" s="21">
        <f t="shared" si="370"/>
        <v>2027.5034559502608</v>
      </c>
      <c r="BB101" s="21">
        <f t="shared" si="370"/>
        <v>1968.5929439129652</v>
      </c>
      <c r="BC101" s="21">
        <f t="shared" si="370"/>
        <v>1909.6824318756694</v>
      </c>
      <c r="BD101" s="21">
        <f t="shared" si="370"/>
        <v>1850.7719198383738</v>
      </c>
      <c r="BE101" s="21">
        <f t="shared" si="370"/>
        <v>1791.861407801078</v>
      </c>
      <c r="BF101" s="21">
        <f t="shared" si="370"/>
        <v>1732.9508957637822</v>
      </c>
      <c r="BG101" s="21">
        <f t="shared" si="370"/>
        <v>1674.0403837264867</v>
      </c>
      <c r="BH101" s="21">
        <f t="shared" si="370"/>
        <v>1615.1298716891908</v>
      </c>
      <c r="BI101" s="21">
        <f t="shared" si="370"/>
        <v>1556.2193596518953</v>
      </c>
      <c r="BJ101" s="21">
        <f t="shared" si="370"/>
        <v>1497.3088476145995</v>
      </c>
      <c r="BK101" s="21">
        <f t="shared" si="370"/>
        <v>1438.3983355773039</v>
      </c>
      <c r="BL101" s="21">
        <f t="shared" si="370"/>
        <v>1379.4878235400081</v>
      </c>
      <c r="BM101" s="21">
        <f t="shared" si="370"/>
        <v>1320.5773115027123</v>
      </c>
      <c r="BN101" s="21">
        <f t="shared" si="370"/>
        <v>1261.6667994654167</v>
      </c>
      <c r="BO101" s="21">
        <f t="shared" si="370"/>
        <v>1202.7562874281209</v>
      </c>
    </row>
    <row r="102" spans="1:67" s="10" customFormat="1" ht="12.75" customHeight="1" outlineLevel="2">
      <c r="B102" s="8" t="s">
        <v>20</v>
      </c>
      <c r="L102" s="23">
        <f>IF(OR(L$10&lt;$C87,L$10&gt;$C87+$F94),0,IF(L$10=$C87,$E94*(13-$D87)/12,IF(L$10=$C87+$F94,$E94*($D87-1)/12,$E94)))</f>
        <v>0</v>
      </c>
      <c r="M102" s="23">
        <f t="shared" ref="M102:BO102" si="371">IF(OR(M$10&lt;$C87,M$10&gt;$C87+$F94),0,IF(M$10=$C87,$E94*(13-$D87)/12,IF(M$10=$C87+$F94,$E94*($D87-1)/12,$E94)))</f>
        <v>0</v>
      </c>
      <c r="N102" s="23">
        <f t="shared" si="371"/>
        <v>0</v>
      </c>
      <c r="O102" s="23">
        <f t="shared" si="371"/>
        <v>0</v>
      </c>
      <c r="P102" s="23">
        <f t="shared" si="371"/>
        <v>0</v>
      </c>
      <c r="Q102" s="23">
        <f t="shared" si="371"/>
        <v>0</v>
      </c>
      <c r="R102" s="23">
        <f t="shared" si="371"/>
        <v>0</v>
      </c>
      <c r="S102" s="23">
        <f t="shared" si="371"/>
        <v>0</v>
      </c>
      <c r="T102" s="23">
        <f t="shared" si="371"/>
        <v>0</v>
      </c>
      <c r="U102" s="23">
        <f t="shared" si="371"/>
        <v>0</v>
      </c>
      <c r="V102" s="23">
        <f t="shared" si="371"/>
        <v>0</v>
      </c>
      <c r="W102" s="23">
        <f t="shared" si="371"/>
        <v>0</v>
      </c>
      <c r="X102" s="23">
        <f t="shared" si="371"/>
        <v>0</v>
      </c>
      <c r="Y102" s="23">
        <f t="shared" si="371"/>
        <v>0</v>
      </c>
      <c r="Z102" s="23">
        <f t="shared" si="371"/>
        <v>0</v>
      </c>
      <c r="AA102" s="23">
        <f t="shared" si="371"/>
        <v>4207.893716949694</v>
      </c>
      <c r="AB102" s="23">
        <f t="shared" si="371"/>
        <v>50494.724603396324</v>
      </c>
      <c r="AC102" s="23">
        <f t="shared" si="371"/>
        <v>50494.724603396324</v>
      </c>
      <c r="AD102" s="23">
        <f t="shared" si="371"/>
        <v>50494.724603396324</v>
      </c>
      <c r="AE102" s="23">
        <f t="shared" si="371"/>
        <v>50494.724603396324</v>
      </c>
      <c r="AF102" s="23">
        <f t="shared" si="371"/>
        <v>50494.724603396324</v>
      </c>
      <c r="AG102" s="23">
        <f t="shared" si="371"/>
        <v>50494.724603396324</v>
      </c>
      <c r="AH102" s="23">
        <f t="shared" si="371"/>
        <v>50494.724603396324</v>
      </c>
      <c r="AI102" s="23">
        <f t="shared" si="371"/>
        <v>50494.724603396324</v>
      </c>
      <c r="AJ102" s="23">
        <f t="shared" si="371"/>
        <v>50494.724603396324</v>
      </c>
      <c r="AK102" s="23">
        <f t="shared" si="371"/>
        <v>50494.724603396324</v>
      </c>
      <c r="AL102" s="23">
        <f t="shared" si="371"/>
        <v>50494.724603396324</v>
      </c>
      <c r="AM102" s="23">
        <f t="shared" si="371"/>
        <v>50494.724603396324</v>
      </c>
      <c r="AN102" s="23">
        <f t="shared" si="371"/>
        <v>50494.724603396324</v>
      </c>
      <c r="AO102" s="23">
        <f t="shared" si="371"/>
        <v>50494.724603396324</v>
      </c>
      <c r="AP102" s="23">
        <f t="shared" si="371"/>
        <v>50494.724603396324</v>
      </c>
      <c r="AQ102" s="23">
        <f t="shared" si="371"/>
        <v>50494.724603396324</v>
      </c>
      <c r="AR102" s="23">
        <f t="shared" si="371"/>
        <v>50494.724603396324</v>
      </c>
      <c r="AS102" s="23">
        <f t="shared" si="371"/>
        <v>50494.724603396324</v>
      </c>
      <c r="AT102" s="23">
        <f t="shared" si="371"/>
        <v>50494.724603396324</v>
      </c>
      <c r="AU102" s="23">
        <f t="shared" si="371"/>
        <v>50494.724603396324</v>
      </c>
      <c r="AV102" s="23">
        <f t="shared" si="371"/>
        <v>50494.724603396324</v>
      </c>
      <c r="AW102" s="23">
        <f t="shared" si="371"/>
        <v>50494.724603396324</v>
      </c>
      <c r="AX102" s="23">
        <f t="shared" si="371"/>
        <v>50494.724603396324</v>
      </c>
      <c r="AY102" s="23">
        <f t="shared" si="371"/>
        <v>50494.724603396324</v>
      </c>
      <c r="AZ102" s="23">
        <f t="shared" si="371"/>
        <v>50494.724603396324</v>
      </c>
      <c r="BA102" s="23">
        <f t="shared" si="371"/>
        <v>50494.724603396324</v>
      </c>
      <c r="BB102" s="23">
        <f t="shared" si="371"/>
        <v>50494.724603396324</v>
      </c>
      <c r="BC102" s="23">
        <f t="shared" si="371"/>
        <v>50494.724603396324</v>
      </c>
      <c r="BD102" s="23">
        <f t="shared" si="371"/>
        <v>50494.724603396324</v>
      </c>
      <c r="BE102" s="23">
        <f t="shared" si="371"/>
        <v>50494.724603396324</v>
      </c>
      <c r="BF102" s="23">
        <f t="shared" si="371"/>
        <v>50494.724603396324</v>
      </c>
      <c r="BG102" s="23">
        <f t="shared" si="371"/>
        <v>50494.724603396324</v>
      </c>
      <c r="BH102" s="23">
        <f t="shared" si="371"/>
        <v>50494.724603396324</v>
      </c>
      <c r="BI102" s="23">
        <f t="shared" si="371"/>
        <v>50494.724603396324</v>
      </c>
      <c r="BJ102" s="23">
        <f t="shared" si="371"/>
        <v>50494.724603396324</v>
      </c>
      <c r="BK102" s="23">
        <f t="shared" si="371"/>
        <v>50494.724603396324</v>
      </c>
      <c r="BL102" s="23">
        <f t="shared" si="371"/>
        <v>50494.724603396324</v>
      </c>
      <c r="BM102" s="23">
        <f t="shared" si="371"/>
        <v>50494.724603396324</v>
      </c>
      <c r="BN102" s="23">
        <f t="shared" si="371"/>
        <v>50494.724603396324</v>
      </c>
      <c r="BO102" s="23">
        <f t="shared" si="371"/>
        <v>50494.724603396324</v>
      </c>
    </row>
    <row r="103" spans="1:67" ht="12.75" customHeight="1" outlineLevel="2">
      <c r="B103" s="8" t="s">
        <v>16</v>
      </c>
      <c r="C103" s="10"/>
      <c r="D103" s="10"/>
      <c r="E103" s="10"/>
      <c r="J103" s="2"/>
      <c r="L103" s="25">
        <f>+L102*$G94</f>
        <v>0</v>
      </c>
      <c r="M103" s="25">
        <f t="shared" ref="M103" si="372">+M102*$G94</f>
        <v>0</v>
      </c>
      <c r="N103" s="25">
        <f t="shared" ref="N103" si="373">+N102*$G94</f>
        <v>0</v>
      </c>
      <c r="O103" s="25">
        <f t="shared" ref="O103" si="374">+O102*$G94</f>
        <v>0</v>
      </c>
      <c r="P103" s="25">
        <f t="shared" ref="P103" si="375">+P102*$G94</f>
        <v>0</v>
      </c>
      <c r="Q103" s="25">
        <f t="shared" ref="Q103" si="376">+Q102*$G94</f>
        <v>0</v>
      </c>
      <c r="R103" s="25">
        <f t="shared" ref="R103" si="377">+R102*$G94</f>
        <v>0</v>
      </c>
      <c r="S103" s="25">
        <f t="shared" ref="S103" si="378">+S102*$G94</f>
        <v>0</v>
      </c>
      <c r="T103" s="25">
        <f t="shared" ref="T103" si="379">+T102*$G94</f>
        <v>0</v>
      </c>
      <c r="U103" s="25">
        <f t="shared" ref="U103" si="380">+U102*$G94</f>
        <v>0</v>
      </c>
      <c r="V103" s="25">
        <f t="shared" ref="V103" si="381">+V102*$G94</f>
        <v>0</v>
      </c>
      <c r="W103" s="25">
        <f t="shared" ref="W103" si="382">+W102*$G94</f>
        <v>0</v>
      </c>
      <c r="X103" s="25">
        <f t="shared" ref="X103" si="383">+X102*$G94</f>
        <v>0</v>
      </c>
      <c r="Y103" s="25">
        <f t="shared" ref="Y103" si="384">+Y102*$G94</f>
        <v>0</v>
      </c>
      <c r="Z103" s="25">
        <f t="shared" ref="Z103" si="385">+Z102*$G94</f>
        <v>0</v>
      </c>
      <c r="AA103" s="25">
        <f t="shared" ref="AA103" si="386">+AA102*$G94</f>
        <v>1.262368115084908</v>
      </c>
      <c r="AB103" s="25">
        <f t="shared" ref="AB103" si="387">+AB102*$G94</f>
        <v>15.148417381018897</v>
      </c>
      <c r="AC103" s="25">
        <f t="shared" ref="AC103" si="388">+AC102*$G94</f>
        <v>15.148417381018897</v>
      </c>
      <c r="AD103" s="25">
        <f t="shared" ref="AD103" si="389">+AD102*$G94</f>
        <v>15.148417381018897</v>
      </c>
      <c r="AE103" s="25">
        <f t="shared" ref="AE103" si="390">+AE102*$G94</f>
        <v>15.148417381018897</v>
      </c>
      <c r="AF103" s="25">
        <f t="shared" ref="AF103" si="391">+AF102*$G94</f>
        <v>15.148417381018897</v>
      </c>
      <c r="AG103" s="25">
        <f t="shared" ref="AG103" si="392">+AG102*$G94</f>
        <v>15.148417381018897</v>
      </c>
      <c r="AH103" s="25">
        <f t="shared" ref="AH103" si="393">+AH102*$G94</f>
        <v>15.148417381018897</v>
      </c>
      <c r="AI103" s="25">
        <f t="shared" ref="AI103" si="394">+AI102*$G94</f>
        <v>15.148417381018897</v>
      </c>
      <c r="AJ103" s="25">
        <f t="shared" ref="AJ103" si="395">+AJ102*$G94</f>
        <v>15.148417381018897</v>
      </c>
      <c r="AK103" s="25">
        <f t="shared" ref="AK103" si="396">+AK102*$G94</f>
        <v>15.148417381018897</v>
      </c>
      <c r="AL103" s="25">
        <f t="shared" ref="AL103" si="397">+AL102*$G94</f>
        <v>15.148417381018897</v>
      </c>
      <c r="AM103" s="25">
        <f t="shared" ref="AM103" si="398">+AM102*$G94</f>
        <v>15.148417381018897</v>
      </c>
      <c r="AN103" s="25">
        <f t="shared" ref="AN103" si="399">+AN102*$G94</f>
        <v>15.148417381018897</v>
      </c>
      <c r="AO103" s="25">
        <f t="shared" ref="AO103" si="400">+AO102*$G94</f>
        <v>15.148417381018897</v>
      </c>
      <c r="AP103" s="25">
        <f t="shared" ref="AP103" si="401">+AP102*$G94</f>
        <v>15.148417381018897</v>
      </c>
      <c r="AQ103" s="25">
        <f t="shared" ref="AQ103" si="402">+AQ102*$G94</f>
        <v>15.148417381018897</v>
      </c>
      <c r="AR103" s="25">
        <f t="shared" ref="AR103" si="403">+AR102*$G94</f>
        <v>15.148417381018897</v>
      </c>
      <c r="AS103" s="25">
        <f t="shared" ref="AS103" si="404">+AS102*$G94</f>
        <v>15.148417381018897</v>
      </c>
      <c r="AT103" s="25">
        <f t="shared" ref="AT103" si="405">+AT102*$G94</f>
        <v>15.148417381018897</v>
      </c>
      <c r="AU103" s="25">
        <f t="shared" ref="AU103" si="406">+AU102*$G94</f>
        <v>15.148417381018897</v>
      </c>
      <c r="AV103" s="25">
        <f t="shared" ref="AV103" si="407">+AV102*$G94</f>
        <v>15.148417381018897</v>
      </c>
      <c r="AW103" s="25">
        <f t="shared" ref="AW103" si="408">+AW102*$G94</f>
        <v>15.148417381018897</v>
      </c>
      <c r="AX103" s="25">
        <f t="shared" ref="AX103" si="409">+AX102*$G94</f>
        <v>15.148417381018897</v>
      </c>
      <c r="AY103" s="25">
        <f t="shared" ref="AY103" si="410">+AY102*$G94</f>
        <v>15.148417381018897</v>
      </c>
      <c r="AZ103" s="25">
        <f t="shared" ref="AZ103" si="411">+AZ102*$G94</f>
        <v>15.148417381018897</v>
      </c>
      <c r="BA103" s="25">
        <f t="shared" ref="BA103" si="412">+BA102*$G94</f>
        <v>15.148417381018897</v>
      </c>
      <c r="BB103" s="25">
        <f t="shared" ref="BB103" si="413">+BB102*$G94</f>
        <v>15.148417381018897</v>
      </c>
      <c r="BC103" s="25">
        <f t="shared" ref="BC103" si="414">+BC102*$G94</f>
        <v>15.148417381018897</v>
      </c>
      <c r="BD103" s="25">
        <f t="shared" ref="BD103" si="415">+BD102*$G94</f>
        <v>15.148417381018897</v>
      </c>
      <c r="BE103" s="25">
        <f t="shared" ref="BE103" si="416">+BE102*$G94</f>
        <v>15.148417381018897</v>
      </c>
      <c r="BF103" s="25">
        <f t="shared" ref="BF103" si="417">+BF102*$G94</f>
        <v>15.148417381018897</v>
      </c>
      <c r="BG103" s="25">
        <f t="shared" ref="BG103" si="418">+BG102*$G94</f>
        <v>15.148417381018897</v>
      </c>
      <c r="BH103" s="25">
        <f t="shared" ref="BH103" si="419">+BH102*$G94</f>
        <v>15.148417381018897</v>
      </c>
      <c r="BI103" s="25">
        <f t="shared" ref="BI103" si="420">+BI102*$G94</f>
        <v>15.148417381018897</v>
      </c>
      <c r="BJ103" s="25">
        <f t="shared" ref="BJ103" si="421">+BJ102*$G94</f>
        <v>15.148417381018897</v>
      </c>
      <c r="BK103" s="25">
        <f t="shared" ref="BK103" si="422">+BK102*$G94</f>
        <v>15.148417381018897</v>
      </c>
      <c r="BL103" s="25">
        <f t="shared" ref="BL103" si="423">+BL102*$G94</f>
        <v>15.148417381018897</v>
      </c>
      <c r="BM103" s="25">
        <f t="shared" ref="BM103" si="424">+BM102*$G94</f>
        <v>15.148417381018897</v>
      </c>
      <c r="BN103" s="25">
        <f t="shared" ref="BN103" si="425">+BN102*$G94</f>
        <v>15.148417381018897</v>
      </c>
      <c r="BO103" s="25">
        <f t="shared" ref="BO103" si="426">+BO102*$G94</f>
        <v>15.148417381018897</v>
      </c>
    </row>
    <row r="104" spans="1:67" ht="13.5" customHeight="1" outlineLevel="2" thickBot="1">
      <c r="B104" s="8" t="s">
        <v>17</v>
      </c>
      <c r="C104" s="10"/>
      <c r="D104" s="10"/>
      <c r="E104" s="10"/>
      <c r="J104" s="2"/>
      <c r="L104" s="24">
        <f>SUM(L98,L101,L103)</f>
        <v>0</v>
      </c>
      <c r="M104" s="24">
        <f t="shared" ref="M104" si="427">SUM(M98,M101,M103)</f>
        <v>0</v>
      </c>
      <c r="N104" s="24">
        <f t="shared" ref="N104" si="428">SUM(N98,N101,N103)</f>
        <v>0</v>
      </c>
      <c r="O104" s="24">
        <f t="shared" ref="O104" si="429">SUM(O98,O101,O103)</f>
        <v>0</v>
      </c>
      <c r="P104" s="24">
        <f t="shared" ref="P104" si="430">SUM(P98,P101,P103)</f>
        <v>0</v>
      </c>
      <c r="Q104" s="24">
        <f t="shared" ref="Q104" si="431">SUM(Q98,Q101,Q103)</f>
        <v>0</v>
      </c>
      <c r="R104" s="24">
        <f t="shared" ref="R104" si="432">SUM(R98,R101,R103)</f>
        <v>0</v>
      </c>
      <c r="S104" s="24">
        <f t="shared" ref="S104" si="433">SUM(S98,S101,S103)</f>
        <v>0</v>
      </c>
      <c r="T104" s="24">
        <f t="shared" ref="T104" si="434">SUM(T98,T101,T103)</f>
        <v>0</v>
      </c>
      <c r="U104" s="24">
        <f t="shared" ref="U104" si="435">SUM(U98,U101,U103)</f>
        <v>0</v>
      </c>
      <c r="V104" s="24">
        <f t="shared" ref="V104" si="436">SUM(V98,V101,V103)</f>
        <v>0</v>
      </c>
      <c r="W104" s="24">
        <f t="shared" ref="W104" si="437">SUM(W98,W101,W103)</f>
        <v>0</v>
      </c>
      <c r="X104" s="24">
        <f t="shared" ref="X104" si="438">SUM(X98,X101,X103)</f>
        <v>0</v>
      </c>
      <c r="Y104" s="24">
        <f t="shared" ref="Y104" si="439">SUM(Y98,Y101,Y103)</f>
        <v>0</v>
      </c>
      <c r="Z104" s="24">
        <f t="shared" ref="Z104" si="440">SUM(Z98,Z101,Z103)</f>
        <v>0</v>
      </c>
      <c r="AA104" s="24">
        <f t="shared" ref="AA104" si="441">SUM(AA98,AA101,AA103)</f>
        <v>365.74193986170661</v>
      </c>
      <c r="AB104" s="24">
        <f t="shared" ref="AB104" si="442">SUM(AB98,AB101,AB103)</f>
        <v>4356.9934176536108</v>
      </c>
      <c r="AC104" s="24">
        <f t="shared" ref="AC104" si="443">SUM(AC98,AC101,AC103)</f>
        <v>4298.0829056163157</v>
      </c>
      <c r="AD104" s="24">
        <f t="shared" ref="AD104" si="444">SUM(AD98,AD101,AD103)</f>
        <v>4239.1723935790196</v>
      </c>
      <c r="AE104" s="24">
        <f t="shared" ref="AE104" si="445">SUM(AE98,AE101,AE103)</f>
        <v>4180.2618815417236</v>
      </c>
      <c r="AF104" s="24">
        <f t="shared" ref="AF104" si="446">SUM(AF98,AF101,AF103)</f>
        <v>4121.3513695044285</v>
      </c>
      <c r="AG104" s="24">
        <f t="shared" ref="AG104" si="447">SUM(AG98,AG101,AG103)</f>
        <v>4062.4408574671329</v>
      </c>
      <c r="AH104" s="24">
        <f t="shared" ref="AH104" si="448">SUM(AH98,AH101,AH103)</f>
        <v>4003.5303454298369</v>
      </c>
      <c r="AI104" s="24">
        <f t="shared" ref="AI104" si="449">SUM(AI98,AI101,AI103)</f>
        <v>3944.6198333925413</v>
      </c>
      <c r="AJ104" s="24">
        <f t="shared" ref="AJ104" si="450">SUM(AJ98,AJ101,AJ103)</f>
        <v>3885.7093213552457</v>
      </c>
      <c r="AK104" s="24">
        <f t="shared" ref="AK104" si="451">SUM(AK98,AK101,AK103)</f>
        <v>3826.7988093179497</v>
      </c>
      <c r="AL104" s="24">
        <f t="shared" ref="AL104" si="452">SUM(AL98,AL101,AL103)</f>
        <v>3767.8882972806541</v>
      </c>
      <c r="AM104" s="24">
        <f t="shared" ref="AM104" si="453">SUM(AM98,AM101,AM103)</f>
        <v>3708.9777852433585</v>
      </c>
      <c r="AN104" s="24">
        <f t="shared" ref="AN104" si="454">SUM(AN98,AN101,AN103)</f>
        <v>3650.067273206063</v>
      </c>
      <c r="AO104" s="24">
        <f t="shared" ref="AO104" si="455">SUM(AO98,AO101,AO103)</f>
        <v>3591.1567611687669</v>
      </c>
      <c r="AP104" s="24">
        <f t="shared" ref="AP104" si="456">SUM(AP98,AP101,AP103)</f>
        <v>3532.2462491314714</v>
      </c>
      <c r="AQ104" s="24">
        <f t="shared" ref="AQ104" si="457">SUM(AQ98,AQ101,AQ103)</f>
        <v>3473.3357370941758</v>
      </c>
      <c r="AR104" s="24">
        <f t="shared" ref="AR104" si="458">SUM(AR98,AR101,AR103)</f>
        <v>3414.4252250568798</v>
      </c>
      <c r="AS104" s="24">
        <f t="shared" ref="AS104" si="459">SUM(AS98,AS101,AS103)</f>
        <v>3355.5147130195842</v>
      </c>
      <c r="AT104" s="24">
        <f t="shared" ref="AT104" si="460">SUM(AT98,AT101,AT103)</f>
        <v>3296.6042009822886</v>
      </c>
      <c r="AU104" s="24">
        <f t="shared" ref="AU104" si="461">SUM(AU98,AU101,AU103)</f>
        <v>3237.6936889449926</v>
      </c>
      <c r="AV104" s="24">
        <f t="shared" ref="AV104" si="462">SUM(AV98,AV101,AV103)</f>
        <v>3178.783176907697</v>
      </c>
      <c r="AW104" s="24">
        <f t="shared" ref="AW104" si="463">SUM(AW98,AW101,AW103)</f>
        <v>3119.8726648704014</v>
      </c>
      <c r="AX104" s="24">
        <f t="shared" ref="AX104" si="464">SUM(AX98,AX101,AX103)</f>
        <v>3060.9621528331058</v>
      </c>
      <c r="AY104" s="24">
        <f t="shared" ref="AY104" si="465">SUM(AY98,AY101,AY103)</f>
        <v>3002.0516407958098</v>
      </c>
      <c r="AZ104" s="24">
        <f t="shared" ref="AZ104" si="466">SUM(AZ98,AZ101,AZ103)</f>
        <v>2943.1411287585142</v>
      </c>
      <c r="BA104" s="24">
        <f t="shared" ref="BA104" si="467">SUM(BA98,BA101,BA103)</f>
        <v>2884.2306167212187</v>
      </c>
      <c r="BB104" s="24">
        <f t="shared" ref="BB104" si="468">SUM(BB98,BB101,BB103)</f>
        <v>2825.3201046839231</v>
      </c>
      <c r="BC104" s="24">
        <f t="shared" ref="BC104" si="469">SUM(BC98,BC101,BC103)</f>
        <v>2766.4095926466271</v>
      </c>
      <c r="BD104" s="24">
        <f t="shared" ref="BD104" si="470">SUM(BD98,BD101,BD103)</f>
        <v>2707.4990806093315</v>
      </c>
      <c r="BE104" s="24">
        <f t="shared" ref="BE104" si="471">SUM(BE98,BE101,BE103)</f>
        <v>2648.5885685720359</v>
      </c>
      <c r="BF104" s="24">
        <f t="shared" ref="BF104" si="472">SUM(BF98,BF101,BF103)</f>
        <v>2589.6780565347399</v>
      </c>
      <c r="BG104" s="24">
        <f t="shared" ref="BG104" si="473">SUM(BG98,BG101,BG103)</f>
        <v>2530.7675444974443</v>
      </c>
      <c r="BH104" s="24">
        <f t="shared" ref="BH104" si="474">SUM(BH98,BH101,BH103)</f>
        <v>2471.8570324601487</v>
      </c>
      <c r="BI104" s="24">
        <f t="shared" ref="BI104" si="475">SUM(BI98,BI101,BI103)</f>
        <v>2412.9465204228532</v>
      </c>
      <c r="BJ104" s="24">
        <f t="shared" ref="BJ104" si="476">SUM(BJ98,BJ101,BJ103)</f>
        <v>2354.0360083855571</v>
      </c>
      <c r="BK104" s="24">
        <f t="shared" ref="BK104" si="477">SUM(BK98,BK101,BK103)</f>
        <v>2295.1254963482615</v>
      </c>
      <c r="BL104" s="24">
        <f t="shared" ref="BL104" si="478">SUM(BL98,BL101,BL103)</f>
        <v>2236.214984310966</v>
      </c>
      <c r="BM104" s="24">
        <f t="shared" ref="BM104" si="479">SUM(BM98,BM101,BM103)</f>
        <v>2177.3044722736699</v>
      </c>
      <c r="BN104" s="24">
        <f t="shared" ref="BN104" si="480">SUM(BN98,BN101,BN103)</f>
        <v>2118.3939602363744</v>
      </c>
      <c r="BO104" s="24">
        <f t="shared" ref="BO104" si="481">SUM(BO98,BO101,BO103)</f>
        <v>2059.4834481990788</v>
      </c>
    </row>
    <row r="105" spans="1:67" ht="12.75" customHeight="1" outlineLevel="2">
      <c r="B105" s="8"/>
    </row>
    <row r="106" spans="1:67" ht="12.75" customHeight="1" outlineLevel="2">
      <c r="B106" s="8"/>
    </row>
    <row r="107" spans="1:67" ht="12.75" customHeight="1" outlineLevel="2">
      <c r="B107" s="8"/>
    </row>
    <row r="108" spans="1:67" ht="12.75" customHeight="1" outlineLevel="2">
      <c r="B108" s="8"/>
    </row>
    <row r="109" spans="1:67" ht="12.75" customHeight="1" outlineLevel="2">
      <c r="B109" s="8"/>
    </row>
    <row r="110" spans="1:67" ht="12.75" customHeight="1" outlineLevel="2">
      <c r="B110" s="8"/>
    </row>
    <row r="111" spans="1:67" ht="12.75" customHeight="1" outlineLevel="2">
      <c r="B111" s="8"/>
    </row>
    <row r="112" spans="1:67" outlineLevel="1">
      <c r="A112" s="10">
        <f>A82+1</f>
        <v>4</v>
      </c>
      <c r="B112" s="27" t="str">
        <f>INDEX(Projects,A112,1)</f>
        <v>50MW CT</v>
      </c>
      <c r="C112" s="19"/>
      <c r="D112" s="10"/>
      <c r="E112" s="10"/>
      <c r="G112" s="152" t="str">
        <f>INDEX(Projects,$A112,Projects!R$1)</f>
        <v>NewGT</v>
      </c>
      <c r="H112" s="11">
        <f>+C117</f>
        <v>2032</v>
      </c>
      <c r="I112" s="2">
        <f>+E124</f>
        <v>125472.82014254527</v>
      </c>
      <c r="J112" s="2">
        <f>NPV($C$4,M112:BO112)+L112</f>
        <v>32199.098793175788</v>
      </c>
      <c r="L112" s="2">
        <f>+L134</f>
        <v>0</v>
      </c>
      <c r="M112" s="2">
        <f t="shared" ref="M112:BO112" si="482">+M134</f>
        <v>0</v>
      </c>
      <c r="N112" s="2">
        <f t="shared" si="482"/>
        <v>0</v>
      </c>
      <c r="O112" s="2">
        <f t="shared" si="482"/>
        <v>0</v>
      </c>
      <c r="P112" s="2">
        <f t="shared" si="482"/>
        <v>0</v>
      </c>
      <c r="Q112" s="2">
        <f t="shared" si="482"/>
        <v>0</v>
      </c>
      <c r="R112" s="2">
        <f t="shared" si="482"/>
        <v>0</v>
      </c>
      <c r="S112" s="2">
        <f t="shared" si="482"/>
        <v>0</v>
      </c>
      <c r="T112" s="2">
        <f t="shared" si="482"/>
        <v>0</v>
      </c>
      <c r="U112" s="2">
        <f t="shared" si="482"/>
        <v>0</v>
      </c>
      <c r="V112" s="2">
        <f t="shared" si="482"/>
        <v>0</v>
      </c>
      <c r="W112" s="2">
        <f t="shared" si="482"/>
        <v>0</v>
      </c>
      <c r="X112" s="2">
        <f t="shared" si="482"/>
        <v>0</v>
      </c>
      <c r="Y112" s="2">
        <f t="shared" si="482"/>
        <v>0</v>
      </c>
      <c r="Z112" s="2">
        <f t="shared" si="482"/>
        <v>0</v>
      </c>
      <c r="AA112" s="2">
        <f t="shared" si="482"/>
        <v>0</v>
      </c>
      <c r="AB112" s="2">
        <f t="shared" si="482"/>
        <v>0</v>
      </c>
      <c r="AC112" s="2">
        <f t="shared" si="482"/>
        <v>0</v>
      </c>
      <c r="AD112" s="2">
        <f t="shared" si="482"/>
        <v>0</v>
      </c>
      <c r="AE112" s="2">
        <f t="shared" si="482"/>
        <v>0</v>
      </c>
      <c r="AF112" s="2">
        <f t="shared" si="482"/>
        <v>1152.0844638366207</v>
      </c>
      <c r="AG112" s="2">
        <f t="shared" si="482"/>
        <v>13634.713122156587</v>
      </c>
      <c r="AH112" s="2">
        <f t="shared" si="482"/>
        <v>13283.389225757459</v>
      </c>
      <c r="AI112" s="2">
        <f t="shared" si="482"/>
        <v>12932.065329358333</v>
      </c>
      <c r="AJ112" s="2">
        <f t="shared" si="482"/>
        <v>12580.741432959207</v>
      </c>
      <c r="AK112" s="2">
        <f t="shared" si="482"/>
        <v>12229.417536560079</v>
      </c>
      <c r="AL112" s="2">
        <f t="shared" si="482"/>
        <v>11878.093640160954</v>
      </c>
      <c r="AM112" s="2">
        <f t="shared" si="482"/>
        <v>11526.769743761826</v>
      </c>
      <c r="AN112" s="2">
        <f t="shared" si="482"/>
        <v>11175.445847362698</v>
      </c>
      <c r="AO112" s="2">
        <f t="shared" si="482"/>
        <v>10824.121950963574</v>
      </c>
      <c r="AP112" s="2">
        <f t="shared" si="482"/>
        <v>10472.798054564446</v>
      </c>
      <c r="AQ112" s="2">
        <f t="shared" si="482"/>
        <v>10121.47415816532</v>
      </c>
      <c r="AR112" s="2">
        <f t="shared" si="482"/>
        <v>9770.1502617661936</v>
      </c>
      <c r="AS112" s="2">
        <f t="shared" si="482"/>
        <v>9418.8263653670656</v>
      </c>
      <c r="AT112" s="2">
        <f t="shared" si="482"/>
        <v>9067.5024689679394</v>
      </c>
      <c r="AU112" s="2">
        <f t="shared" si="482"/>
        <v>8716.1785725688133</v>
      </c>
      <c r="AV112" s="2">
        <f t="shared" si="482"/>
        <v>8364.8546761696853</v>
      </c>
      <c r="AW112" s="2">
        <f t="shared" si="482"/>
        <v>8013.53077977056</v>
      </c>
      <c r="AX112" s="2">
        <f t="shared" si="482"/>
        <v>7662.2068833714338</v>
      </c>
      <c r="AY112" s="2">
        <f t="shared" si="482"/>
        <v>7310.8829869723068</v>
      </c>
      <c r="AZ112" s="2">
        <f t="shared" si="482"/>
        <v>6959.5590905731797</v>
      </c>
      <c r="BA112" s="2">
        <f t="shared" si="482"/>
        <v>6608.2351941740535</v>
      </c>
      <c r="BB112" s="2">
        <f t="shared" si="482"/>
        <v>6256.9112977749264</v>
      </c>
      <c r="BC112" s="2">
        <f t="shared" si="482"/>
        <v>5905.5874013757993</v>
      </c>
      <c r="BD112" s="2">
        <f t="shared" si="482"/>
        <v>5554.2635049766732</v>
      </c>
      <c r="BE112" s="2">
        <f t="shared" si="482"/>
        <v>4796.1985499488237</v>
      </c>
      <c r="BF112" s="2">
        <f t="shared" si="482"/>
        <v>0</v>
      </c>
      <c r="BG112" s="2">
        <f t="shared" si="482"/>
        <v>0</v>
      </c>
      <c r="BH112" s="2">
        <f t="shared" si="482"/>
        <v>0</v>
      </c>
      <c r="BI112" s="2">
        <f t="shared" si="482"/>
        <v>0</v>
      </c>
      <c r="BJ112" s="2">
        <f t="shared" si="482"/>
        <v>0</v>
      </c>
      <c r="BK112" s="2">
        <f t="shared" si="482"/>
        <v>0</v>
      </c>
      <c r="BL112" s="2">
        <f t="shared" si="482"/>
        <v>0</v>
      </c>
      <c r="BM112" s="2">
        <f t="shared" si="482"/>
        <v>0</v>
      </c>
      <c r="BN112" s="2">
        <f t="shared" si="482"/>
        <v>0</v>
      </c>
      <c r="BO112" s="2">
        <f t="shared" si="482"/>
        <v>0</v>
      </c>
    </row>
    <row r="113" spans="2:67" ht="12.75" customHeight="1" outlineLevel="2">
      <c r="B113" s="28" t="str">
        <f>"Jan "&amp;$L$10&amp;" $"</f>
        <v>Jan 2012 $</v>
      </c>
      <c r="C113" s="151">
        <f>INDEX(Projects,A112,Projects!$H$1)</f>
        <v>72099.644</v>
      </c>
      <c r="D113" s="152"/>
      <c r="E113" s="152"/>
      <c r="F113" s="152"/>
      <c r="G113" s="152"/>
      <c r="H113" s="17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2:67" ht="12.75" customHeight="1" outlineLevel="2">
      <c r="B114" s="8" t="s">
        <v>8</v>
      </c>
      <c r="C114" s="153">
        <f>INDEX(Projects,$A112,Projects!I$1)</f>
        <v>1.0500000000000001E-2</v>
      </c>
      <c r="D114" s="153">
        <f>INDEX(Projects,$A112,Projects!J$1)</f>
        <v>0.26740000000000003</v>
      </c>
      <c r="E114" s="153">
        <f>INDEX(Projects,$A112,Projects!K$1)</f>
        <v>0.72209999999999996</v>
      </c>
      <c r="F114" s="153">
        <f>INDEX(Projects,$A112,Projects!L$1)</f>
        <v>0</v>
      </c>
      <c r="G114" s="153">
        <f>INDEX(Projects,$A112,Projects!M$1)</f>
        <v>0</v>
      </c>
      <c r="H114" s="18"/>
      <c r="J114" s="14"/>
      <c r="K114" s="14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</row>
    <row r="115" spans="2:67" ht="12.75" customHeight="1" outlineLevel="2">
      <c r="B115" s="8" t="s">
        <v>1</v>
      </c>
      <c r="C115" s="154">
        <f>INDEX(Projects,$A112,Projects!$N$1)</f>
        <v>2.5499999999999998E-2</v>
      </c>
      <c r="D115" s="152"/>
      <c r="E115" s="152"/>
      <c r="F115" s="152"/>
      <c r="G115" s="152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</row>
    <row r="116" spans="2:67" ht="12.75" customHeight="1" outlineLevel="2">
      <c r="B116" s="8" t="s">
        <v>2</v>
      </c>
      <c r="C116" s="152">
        <f>INDEX(Projects,A112,Projects!$F$1)</f>
        <v>2030</v>
      </c>
      <c r="D116" s="152">
        <f>INDEX(Projects,A112,Projects!$G$1)</f>
        <v>4</v>
      </c>
      <c r="E116" s="152"/>
      <c r="F116" s="152"/>
      <c r="G116" s="152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2:67" ht="12.75" customHeight="1" outlineLevel="2">
      <c r="B117" s="8" t="s">
        <v>3</v>
      </c>
      <c r="C117" s="152">
        <f>INDEX(Projects,A112,Projects!$C$1)</f>
        <v>2032</v>
      </c>
      <c r="D117" s="152">
        <f>INDEX(Projects,A112,Projects!$D$1)</f>
        <v>12</v>
      </c>
      <c r="E117" s="152"/>
      <c r="F117" s="152"/>
      <c r="G117" s="152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2:67" ht="12.75" customHeight="1" outlineLevel="2">
      <c r="B118" s="7" t="s">
        <v>4</v>
      </c>
      <c r="C118" s="10"/>
      <c r="D118" s="10"/>
      <c r="E118" s="10"/>
      <c r="L118" s="9">
        <f t="shared" ref="L118:AQ118" si="483">(1+$C115)^L$21</f>
        <v>1.0126697388586272</v>
      </c>
      <c r="M118" s="9">
        <f t="shared" si="483"/>
        <v>1.0384928171995222</v>
      </c>
      <c r="N118" s="9">
        <f t="shared" si="483"/>
        <v>1.0649743840381101</v>
      </c>
      <c r="O118" s="9">
        <f t="shared" si="483"/>
        <v>1.092131230831082</v>
      </c>
      <c r="P118" s="9">
        <f t="shared" si="483"/>
        <v>1.1199805772172746</v>
      </c>
      <c r="Q118" s="9">
        <f t="shared" si="483"/>
        <v>1.1485400819363152</v>
      </c>
      <c r="R118" s="9">
        <f t="shared" si="483"/>
        <v>1.1778278540256915</v>
      </c>
      <c r="S118" s="9">
        <f t="shared" si="483"/>
        <v>1.2078624643033467</v>
      </c>
      <c r="T118" s="9">
        <f t="shared" si="483"/>
        <v>1.2386629571430821</v>
      </c>
      <c r="U118" s="9">
        <f t="shared" si="483"/>
        <v>1.2702488625502308</v>
      </c>
      <c r="V118" s="9">
        <f t="shared" si="483"/>
        <v>1.3026402085452617</v>
      </c>
      <c r="W118" s="9">
        <f t="shared" si="483"/>
        <v>1.335857533863166</v>
      </c>
      <c r="X118" s="9">
        <f t="shared" si="483"/>
        <v>1.369921900976677</v>
      </c>
      <c r="Y118" s="9">
        <f t="shared" si="483"/>
        <v>1.4048549094515823</v>
      </c>
      <c r="Z118" s="9">
        <f t="shared" si="483"/>
        <v>1.4406787096425977</v>
      </c>
      <c r="AA118" s="9">
        <f t="shared" si="483"/>
        <v>1.477416016738484</v>
      </c>
      <c r="AB118" s="9">
        <f t="shared" si="483"/>
        <v>1.5150901251653155</v>
      </c>
      <c r="AC118" s="9">
        <f t="shared" si="483"/>
        <v>1.5537249233570312</v>
      </c>
      <c r="AD118" s="9">
        <f t="shared" si="483"/>
        <v>1.5933449089026355</v>
      </c>
      <c r="AE118" s="9">
        <f t="shared" si="483"/>
        <v>1.6339752040796529</v>
      </c>
      <c r="AF118" s="9">
        <f t="shared" si="483"/>
        <v>1.6756415717836841</v>
      </c>
      <c r="AG118" s="9">
        <f t="shared" si="483"/>
        <v>1.7183704318641684</v>
      </c>
      <c r="AH118" s="9">
        <f t="shared" si="483"/>
        <v>1.7621888778767048</v>
      </c>
      <c r="AI118" s="9">
        <f t="shared" si="483"/>
        <v>1.8071246942625607</v>
      </c>
      <c r="AJ118" s="9">
        <f t="shared" si="483"/>
        <v>1.8532063739662561</v>
      </c>
      <c r="AK118" s="9">
        <f t="shared" si="483"/>
        <v>1.9004631365023958</v>
      </c>
      <c r="AL118" s="9">
        <f t="shared" si="483"/>
        <v>1.9489249464832072</v>
      </c>
      <c r="AM118" s="9">
        <f t="shared" si="483"/>
        <v>1.998622532618529</v>
      </c>
      <c r="AN118" s="9">
        <f t="shared" si="483"/>
        <v>2.0495874072003017</v>
      </c>
      <c r="AO118" s="9">
        <f t="shared" si="483"/>
        <v>2.1018518860839097</v>
      </c>
      <c r="AP118" s="9">
        <f t="shared" si="483"/>
        <v>2.1554491091790493</v>
      </c>
      <c r="AQ118" s="9">
        <f t="shared" si="483"/>
        <v>2.2104130614631154</v>
      </c>
      <c r="AR118" s="9">
        <f t="shared" ref="AR118:BO118" si="484">(1+$C115)^AR$21</f>
        <v>2.2667785945304249</v>
      </c>
      <c r="AS118" s="9">
        <f t="shared" si="484"/>
        <v>2.3245814486909508</v>
      </c>
      <c r="AT118" s="9">
        <f t="shared" si="484"/>
        <v>2.3838582756325706</v>
      </c>
      <c r="AU118" s="9">
        <f t="shared" si="484"/>
        <v>2.444646661661201</v>
      </c>
      <c r="AV118" s="9">
        <f t="shared" si="484"/>
        <v>2.5069851515335619</v>
      </c>
      <c r="AW118" s="9">
        <f t="shared" si="484"/>
        <v>2.570913272897668</v>
      </c>
      <c r="AX118" s="9">
        <f t="shared" si="484"/>
        <v>2.6364715613565588</v>
      </c>
      <c r="AY118" s="9">
        <f t="shared" si="484"/>
        <v>2.7037015861711513</v>
      </c>
      <c r="AZ118" s="9">
        <f t="shared" si="484"/>
        <v>2.7726459766185156</v>
      </c>
      <c r="BA118" s="9">
        <f t="shared" si="484"/>
        <v>2.8433484490222884</v>
      </c>
      <c r="BB118" s="9">
        <f t="shared" si="484"/>
        <v>2.9158538344723568</v>
      </c>
      <c r="BC118" s="9">
        <f t="shared" si="484"/>
        <v>2.9902081072514015</v>
      </c>
      <c r="BD118" s="9">
        <f t="shared" si="484"/>
        <v>3.0664584139863131</v>
      </c>
      <c r="BE118" s="9">
        <f t="shared" si="484"/>
        <v>3.1446531035429639</v>
      </c>
      <c r="BF118" s="9">
        <f t="shared" si="484"/>
        <v>3.2248417576833104</v>
      </c>
      <c r="BG118" s="9">
        <f t="shared" si="484"/>
        <v>3.3070752225042348</v>
      </c>
      <c r="BH118" s="9">
        <f t="shared" si="484"/>
        <v>3.3914056406780926</v>
      </c>
      <c r="BI118" s="9">
        <f t="shared" si="484"/>
        <v>3.477886484515385</v>
      </c>
      <c r="BJ118" s="9">
        <f t="shared" si="484"/>
        <v>3.5665725898705269</v>
      </c>
      <c r="BK118" s="9">
        <f t="shared" si="484"/>
        <v>3.6575201909122264</v>
      </c>
      <c r="BL118" s="9">
        <f t="shared" si="484"/>
        <v>3.7507869557804878</v>
      </c>
      <c r="BM118" s="9">
        <f t="shared" si="484"/>
        <v>3.8464320231528903</v>
      </c>
      <c r="BN118" s="9">
        <f t="shared" si="484"/>
        <v>3.9445160397432901</v>
      </c>
      <c r="BO118" s="9">
        <f t="shared" si="484"/>
        <v>4.0451011987567442</v>
      </c>
    </row>
    <row r="119" spans="2:67" ht="12.75" customHeight="1" outlineLevel="2">
      <c r="B119" s="8" t="s">
        <v>9</v>
      </c>
      <c r="C119" s="10"/>
      <c r="D119" s="10"/>
      <c r="E119" s="10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</row>
    <row r="120" spans="2:67" ht="12.75" customHeight="1" outlineLevel="2">
      <c r="B120" s="29" t="s">
        <v>5</v>
      </c>
      <c r="C120" s="10"/>
      <c r="D120" s="10"/>
      <c r="E120" s="10"/>
      <c r="L120" s="2">
        <f t="shared" ref="L120:AQ120" si="485">IF(L$10&gt;$C117,0,+K123)</f>
        <v>0</v>
      </c>
      <c r="M120" s="2">
        <f t="shared" si="485"/>
        <v>0</v>
      </c>
      <c r="N120" s="2">
        <f t="shared" si="485"/>
        <v>0</v>
      </c>
      <c r="O120" s="2">
        <f t="shared" si="485"/>
        <v>0</v>
      </c>
      <c r="P120" s="2">
        <f t="shared" si="485"/>
        <v>0</v>
      </c>
      <c r="Q120" s="2">
        <f t="shared" si="485"/>
        <v>0</v>
      </c>
      <c r="R120" s="2">
        <f t="shared" si="485"/>
        <v>0</v>
      </c>
      <c r="S120" s="2">
        <f t="shared" si="485"/>
        <v>0</v>
      </c>
      <c r="T120" s="2">
        <f t="shared" si="485"/>
        <v>0</v>
      </c>
      <c r="U120" s="2">
        <f t="shared" si="485"/>
        <v>0</v>
      </c>
      <c r="V120" s="2">
        <f t="shared" si="485"/>
        <v>0</v>
      </c>
      <c r="W120" s="2">
        <f t="shared" si="485"/>
        <v>0</v>
      </c>
      <c r="X120" s="2">
        <f t="shared" si="485"/>
        <v>0</v>
      </c>
      <c r="Y120" s="2">
        <f t="shared" si="485"/>
        <v>0</v>
      </c>
      <c r="Z120" s="2">
        <f t="shared" si="485"/>
        <v>0</v>
      </c>
      <c r="AA120" s="2">
        <f t="shared" si="485"/>
        <v>0</v>
      </c>
      <c r="AB120" s="2">
        <f t="shared" si="485"/>
        <v>0</v>
      </c>
      <c r="AC120" s="2">
        <f t="shared" si="485"/>
        <v>0</v>
      </c>
      <c r="AD120" s="2">
        <f t="shared" si="485"/>
        <v>0</v>
      </c>
      <c r="AE120" s="2">
        <f t="shared" si="485"/>
        <v>1234.5069590965052</v>
      </c>
      <c r="AF120" s="2">
        <f t="shared" si="485"/>
        <v>33798.240116086854</v>
      </c>
      <c r="AG120" s="2">
        <f t="shared" si="485"/>
        <v>0</v>
      </c>
      <c r="AH120" s="2">
        <f t="shared" si="485"/>
        <v>0</v>
      </c>
      <c r="AI120" s="2">
        <f t="shared" si="485"/>
        <v>0</v>
      </c>
      <c r="AJ120" s="2">
        <f t="shared" si="485"/>
        <v>0</v>
      </c>
      <c r="AK120" s="2">
        <f t="shared" si="485"/>
        <v>0</v>
      </c>
      <c r="AL120" s="2">
        <f t="shared" si="485"/>
        <v>0</v>
      </c>
      <c r="AM120" s="2">
        <f t="shared" si="485"/>
        <v>0</v>
      </c>
      <c r="AN120" s="2">
        <f t="shared" si="485"/>
        <v>0</v>
      </c>
      <c r="AO120" s="2">
        <f t="shared" si="485"/>
        <v>0</v>
      </c>
      <c r="AP120" s="2">
        <f t="shared" si="485"/>
        <v>0</v>
      </c>
      <c r="AQ120" s="2">
        <f t="shared" si="485"/>
        <v>0</v>
      </c>
      <c r="AR120" s="2">
        <f t="shared" ref="AR120:BO120" si="486">IF(AR$10&gt;$C117,0,+AQ123)</f>
        <v>0</v>
      </c>
      <c r="AS120" s="2">
        <f t="shared" si="486"/>
        <v>0</v>
      </c>
      <c r="AT120" s="2">
        <f t="shared" si="486"/>
        <v>0</v>
      </c>
      <c r="AU120" s="2">
        <f t="shared" si="486"/>
        <v>0</v>
      </c>
      <c r="AV120" s="2">
        <f t="shared" si="486"/>
        <v>0</v>
      </c>
      <c r="AW120" s="2">
        <f t="shared" si="486"/>
        <v>0</v>
      </c>
      <c r="AX120" s="2">
        <f t="shared" si="486"/>
        <v>0</v>
      </c>
      <c r="AY120" s="2">
        <f t="shared" si="486"/>
        <v>0</v>
      </c>
      <c r="AZ120" s="2">
        <f t="shared" si="486"/>
        <v>0</v>
      </c>
      <c r="BA120" s="2">
        <f t="shared" si="486"/>
        <v>0</v>
      </c>
      <c r="BB120" s="2">
        <f t="shared" si="486"/>
        <v>0</v>
      </c>
      <c r="BC120" s="2">
        <f t="shared" si="486"/>
        <v>0</v>
      </c>
      <c r="BD120" s="2">
        <f t="shared" si="486"/>
        <v>0</v>
      </c>
      <c r="BE120" s="2">
        <f t="shared" si="486"/>
        <v>0</v>
      </c>
      <c r="BF120" s="2">
        <f t="shared" si="486"/>
        <v>0</v>
      </c>
      <c r="BG120" s="2">
        <f t="shared" si="486"/>
        <v>0</v>
      </c>
      <c r="BH120" s="2">
        <f t="shared" si="486"/>
        <v>0</v>
      </c>
      <c r="BI120" s="2">
        <f t="shared" si="486"/>
        <v>0</v>
      </c>
      <c r="BJ120" s="2">
        <f t="shared" si="486"/>
        <v>0</v>
      </c>
      <c r="BK120" s="2">
        <f t="shared" si="486"/>
        <v>0</v>
      </c>
      <c r="BL120" s="2">
        <f t="shared" si="486"/>
        <v>0</v>
      </c>
      <c r="BM120" s="2">
        <f t="shared" si="486"/>
        <v>0</v>
      </c>
      <c r="BN120" s="2">
        <f t="shared" si="486"/>
        <v>0</v>
      </c>
      <c r="BO120" s="2">
        <f t="shared" si="486"/>
        <v>0</v>
      </c>
    </row>
    <row r="121" spans="2:67" ht="12.75" customHeight="1" outlineLevel="2">
      <c r="B121" s="29" t="s">
        <v>6</v>
      </c>
      <c r="C121" s="10"/>
      <c r="D121" s="10"/>
      <c r="E121" s="10"/>
      <c r="L121" s="2">
        <f t="shared" ref="L121:AQ121" si="487">IF(AND(L$10&gt;=$C116,L$10&lt;=$C117),INDEX($C114:$G114,1,L$10-$C116+1)*$C113*L118,0)</f>
        <v>0</v>
      </c>
      <c r="M121" s="2">
        <f t="shared" si="487"/>
        <v>0</v>
      </c>
      <c r="N121" s="2">
        <f t="shared" si="487"/>
        <v>0</v>
      </c>
      <c r="O121" s="2">
        <f t="shared" si="487"/>
        <v>0</v>
      </c>
      <c r="P121" s="2">
        <f t="shared" si="487"/>
        <v>0</v>
      </c>
      <c r="Q121" s="2">
        <f t="shared" si="487"/>
        <v>0</v>
      </c>
      <c r="R121" s="2">
        <f t="shared" si="487"/>
        <v>0</v>
      </c>
      <c r="S121" s="2">
        <f t="shared" si="487"/>
        <v>0</v>
      </c>
      <c r="T121" s="2">
        <f t="shared" si="487"/>
        <v>0</v>
      </c>
      <c r="U121" s="2">
        <f t="shared" si="487"/>
        <v>0</v>
      </c>
      <c r="V121" s="2">
        <f t="shared" si="487"/>
        <v>0</v>
      </c>
      <c r="W121" s="2">
        <f t="shared" si="487"/>
        <v>0</v>
      </c>
      <c r="X121" s="2">
        <f t="shared" si="487"/>
        <v>0</v>
      </c>
      <c r="Y121" s="2">
        <f t="shared" si="487"/>
        <v>0</v>
      </c>
      <c r="Z121" s="2">
        <f t="shared" si="487"/>
        <v>0</v>
      </c>
      <c r="AA121" s="2">
        <f t="shared" si="487"/>
        <v>0</v>
      </c>
      <c r="AB121" s="2">
        <f t="shared" si="487"/>
        <v>0</v>
      </c>
      <c r="AC121" s="2">
        <f t="shared" si="487"/>
        <v>0</v>
      </c>
      <c r="AD121" s="2">
        <f t="shared" si="487"/>
        <v>1206.2358073614707</v>
      </c>
      <c r="AE121" s="2">
        <f t="shared" si="487"/>
        <v>31502.134760772671</v>
      </c>
      <c r="AF121" s="2">
        <f t="shared" si="487"/>
        <v>87239.183411661055</v>
      </c>
      <c r="AG121" s="2">
        <f t="shared" si="487"/>
        <v>0</v>
      </c>
      <c r="AH121" s="2">
        <f t="shared" si="487"/>
        <v>0</v>
      </c>
      <c r="AI121" s="2">
        <f t="shared" si="487"/>
        <v>0</v>
      </c>
      <c r="AJ121" s="2">
        <f t="shared" si="487"/>
        <v>0</v>
      </c>
      <c r="AK121" s="2">
        <f t="shared" si="487"/>
        <v>0</v>
      </c>
      <c r="AL121" s="2">
        <f t="shared" si="487"/>
        <v>0</v>
      </c>
      <c r="AM121" s="2">
        <f t="shared" si="487"/>
        <v>0</v>
      </c>
      <c r="AN121" s="2">
        <f t="shared" si="487"/>
        <v>0</v>
      </c>
      <c r="AO121" s="2">
        <f t="shared" si="487"/>
        <v>0</v>
      </c>
      <c r="AP121" s="2">
        <f t="shared" si="487"/>
        <v>0</v>
      </c>
      <c r="AQ121" s="2">
        <f t="shared" si="487"/>
        <v>0</v>
      </c>
      <c r="AR121" s="2">
        <f t="shared" ref="AR121:BO121" si="488">IF(AND(AR$10&gt;=$C116,AR$10&lt;=$C117),INDEX($C114:$G114,1,AR$10-$C116+1)*$C113*AR118,0)</f>
        <v>0</v>
      </c>
      <c r="AS121" s="2">
        <f t="shared" si="488"/>
        <v>0</v>
      </c>
      <c r="AT121" s="2">
        <f t="shared" si="488"/>
        <v>0</v>
      </c>
      <c r="AU121" s="2">
        <f t="shared" si="488"/>
        <v>0</v>
      </c>
      <c r="AV121" s="2">
        <f t="shared" si="488"/>
        <v>0</v>
      </c>
      <c r="AW121" s="2">
        <f t="shared" si="488"/>
        <v>0</v>
      </c>
      <c r="AX121" s="2">
        <f t="shared" si="488"/>
        <v>0</v>
      </c>
      <c r="AY121" s="2">
        <f t="shared" si="488"/>
        <v>0</v>
      </c>
      <c r="AZ121" s="2">
        <f t="shared" si="488"/>
        <v>0</v>
      </c>
      <c r="BA121" s="2">
        <f t="shared" si="488"/>
        <v>0</v>
      </c>
      <c r="BB121" s="2">
        <f t="shared" si="488"/>
        <v>0</v>
      </c>
      <c r="BC121" s="2">
        <f t="shared" si="488"/>
        <v>0</v>
      </c>
      <c r="BD121" s="2">
        <f t="shared" si="488"/>
        <v>0</v>
      </c>
      <c r="BE121" s="2">
        <f t="shared" si="488"/>
        <v>0</v>
      </c>
      <c r="BF121" s="2">
        <f t="shared" si="488"/>
        <v>0</v>
      </c>
      <c r="BG121" s="2">
        <f t="shared" si="488"/>
        <v>0</v>
      </c>
      <c r="BH121" s="2">
        <f t="shared" si="488"/>
        <v>0</v>
      </c>
      <c r="BI121" s="2">
        <f t="shared" si="488"/>
        <v>0</v>
      </c>
      <c r="BJ121" s="2">
        <f t="shared" si="488"/>
        <v>0</v>
      </c>
      <c r="BK121" s="2">
        <f t="shared" si="488"/>
        <v>0</v>
      </c>
      <c r="BL121" s="2">
        <f t="shared" si="488"/>
        <v>0</v>
      </c>
      <c r="BM121" s="2">
        <f t="shared" si="488"/>
        <v>0</v>
      </c>
      <c r="BN121" s="2">
        <f t="shared" si="488"/>
        <v>0</v>
      </c>
      <c r="BO121" s="2">
        <f t="shared" si="488"/>
        <v>0</v>
      </c>
    </row>
    <row r="122" spans="2:67" ht="12.75" customHeight="1" outlineLevel="2">
      <c r="B122" s="29" t="s">
        <v>0</v>
      </c>
      <c r="C122" s="154">
        <f>INDEX(Projects,A112,Projects!$O$1)</f>
        <v>6.25E-2</v>
      </c>
      <c r="D122" s="10"/>
      <c r="E122" s="10"/>
      <c r="L122" s="2">
        <f t="shared" ref="L122:AQ122" si="489">SUM(L120,L121/2)*$C122*IF(L$10=$C116,(13-$D116)/12,IF(L$10=$C117,($D117-1)/12,1))</f>
        <v>0</v>
      </c>
      <c r="M122" s="2">
        <f t="shared" si="489"/>
        <v>0</v>
      </c>
      <c r="N122" s="2">
        <f t="shared" si="489"/>
        <v>0</v>
      </c>
      <c r="O122" s="2">
        <f t="shared" si="489"/>
        <v>0</v>
      </c>
      <c r="P122" s="2">
        <f t="shared" si="489"/>
        <v>0</v>
      </c>
      <c r="Q122" s="2">
        <f t="shared" si="489"/>
        <v>0</v>
      </c>
      <c r="R122" s="2">
        <f t="shared" si="489"/>
        <v>0</v>
      </c>
      <c r="S122" s="2">
        <f t="shared" si="489"/>
        <v>0</v>
      </c>
      <c r="T122" s="2">
        <f t="shared" si="489"/>
        <v>0</v>
      </c>
      <c r="U122" s="2">
        <f t="shared" si="489"/>
        <v>0</v>
      </c>
      <c r="V122" s="2">
        <f t="shared" si="489"/>
        <v>0</v>
      </c>
      <c r="W122" s="2">
        <f t="shared" si="489"/>
        <v>0</v>
      </c>
      <c r="X122" s="2">
        <f t="shared" si="489"/>
        <v>0</v>
      </c>
      <c r="Y122" s="2">
        <f t="shared" si="489"/>
        <v>0</v>
      </c>
      <c r="Z122" s="2">
        <f t="shared" si="489"/>
        <v>0</v>
      </c>
      <c r="AA122" s="2">
        <f t="shared" si="489"/>
        <v>0</v>
      </c>
      <c r="AB122" s="2">
        <f t="shared" si="489"/>
        <v>0</v>
      </c>
      <c r="AC122" s="2">
        <f t="shared" si="489"/>
        <v>0</v>
      </c>
      <c r="AD122" s="2">
        <f t="shared" si="489"/>
        <v>28.271151735034472</v>
      </c>
      <c r="AE122" s="2">
        <f t="shared" si="489"/>
        <v>1061.5983962176776</v>
      </c>
      <c r="AF122" s="2">
        <f t="shared" si="489"/>
        <v>4435.3966147973497</v>
      </c>
      <c r="AG122" s="2">
        <f t="shared" si="489"/>
        <v>0</v>
      </c>
      <c r="AH122" s="2">
        <f t="shared" si="489"/>
        <v>0</v>
      </c>
      <c r="AI122" s="2">
        <f t="shared" si="489"/>
        <v>0</v>
      </c>
      <c r="AJ122" s="2">
        <f t="shared" si="489"/>
        <v>0</v>
      </c>
      <c r="AK122" s="2">
        <f t="shared" si="489"/>
        <v>0</v>
      </c>
      <c r="AL122" s="2">
        <f t="shared" si="489"/>
        <v>0</v>
      </c>
      <c r="AM122" s="2">
        <f t="shared" si="489"/>
        <v>0</v>
      </c>
      <c r="AN122" s="2">
        <f t="shared" si="489"/>
        <v>0</v>
      </c>
      <c r="AO122" s="2">
        <f t="shared" si="489"/>
        <v>0</v>
      </c>
      <c r="AP122" s="2">
        <f t="shared" si="489"/>
        <v>0</v>
      </c>
      <c r="AQ122" s="2">
        <f t="shared" si="489"/>
        <v>0</v>
      </c>
      <c r="AR122" s="2">
        <f t="shared" ref="AR122:BO122" si="490">SUM(AR120,AR121/2)*$C122*IF(AR$10=$C116,(13-$D116)/12,IF(AR$10=$C117,($D117-1)/12,1))</f>
        <v>0</v>
      </c>
      <c r="AS122" s="2">
        <f t="shared" si="490"/>
        <v>0</v>
      </c>
      <c r="AT122" s="2">
        <f t="shared" si="490"/>
        <v>0</v>
      </c>
      <c r="AU122" s="2">
        <f t="shared" si="490"/>
        <v>0</v>
      </c>
      <c r="AV122" s="2">
        <f t="shared" si="490"/>
        <v>0</v>
      </c>
      <c r="AW122" s="2">
        <f t="shared" si="490"/>
        <v>0</v>
      </c>
      <c r="AX122" s="2">
        <f t="shared" si="490"/>
        <v>0</v>
      </c>
      <c r="AY122" s="2">
        <f t="shared" si="490"/>
        <v>0</v>
      </c>
      <c r="AZ122" s="2">
        <f t="shared" si="490"/>
        <v>0</v>
      </c>
      <c r="BA122" s="2">
        <f t="shared" si="490"/>
        <v>0</v>
      </c>
      <c r="BB122" s="2">
        <f t="shared" si="490"/>
        <v>0</v>
      </c>
      <c r="BC122" s="2">
        <f t="shared" si="490"/>
        <v>0</v>
      </c>
      <c r="BD122" s="2">
        <f t="shared" si="490"/>
        <v>0</v>
      </c>
      <c r="BE122" s="2">
        <f t="shared" si="490"/>
        <v>0</v>
      </c>
      <c r="BF122" s="2">
        <f t="shared" si="490"/>
        <v>0</v>
      </c>
      <c r="BG122" s="2">
        <f t="shared" si="490"/>
        <v>0</v>
      </c>
      <c r="BH122" s="2">
        <f t="shared" si="490"/>
        <v>0</v>
      </c>
      <c r="BI122" s="2">
        <f t="shared" si="490"/>
        <v>0</v>
      </c>
      <c r="BJ122" s="2">
        <f t="shared" si="490"/>
        <v>0</v>
      </c>
      <c r="BK122" s="2">
        <f t="shared" si="490"/>
        <v>0</v>
      </c>
      <c r="BL122" s="2">
        <f t="shared" si="490"/>
        <v>0</v>
      </c>
      <c r="BM122" s="2">
        <f t="shared" si="490"/>
        <v>0</v>
      </c>
      <c r="BN122" s="2">
        <f t="shared" si="490"/>
        <v>0</v>
      </c>
      <c r="BO122" s="2">
        <f t="shared" si="490"/>
        <v>0</v>
      </c>
    </row>
    <row r="123" spans="2:67" ht="12.75" customHeight="1" outlineLevel="2">
      <c r="B123" s="29" t="s">
        <v>7</v>
      </c>
      <c r="C123" s="10"/>
      <c r="D123" s="10"/>
      <c r="E123" s="10"/>
      <c r="K123" s="16"/>
      <c r="L123" s="2">
        <f t="shared" ref="L123:V123" si="491">SUM(L120:L122)</f>
        <v>0</v>
      </c>
      <c r="M123" s="2">
        <f t="shared" si="491"/>
        <v>0</v>
      </c>
      <c r="N123" s="2">
        <f t="shared" si="491"/>
        <v>0</v>
      </c>
      <c r="O123" s="2">
        <f t="shared" si="491"/>
        <v>0</v>
      </c>
      <c r="P123" s="2">
        <f t="shared" si="491"/>
        <v>0</v>
      </c>
      <c r="Q123" s="2">
        <f t="shared" si="491"/>
        <v>0</v>
      </c>
      <c r="R123" s="2">
        <f t="shared" si="491"/>
        <v>0</v>
      </c>
      <c r="S123" s="2">
        <f t="shared" si="491"/>
        <v>0</v>
      </c>
      <c r="T123" s="2">
        <f t="shared" si="491"/>
        <v>0</v>
      </c>
      <c r="U123" s="2">
        <f t="shared" si="491"/>
        <v>0</v>
      </c>
      <c r="V123" s="2">
        <f t="shared" si="491"/>
        <v>0</v>
      </c>
      <c r="W123" s="2">
        <f t="shared" ref="W123" si="492">SUM(W120:W122)</f>
        <v>0</v>
      </c>
      <c r="X123" s="2">
        <f t="shared" ref="X123" si="493">SUM(X120:X122)</f>
        <v>0</v>
      </c>
      <c r="Y123" s="2">
        <f t="shared" ref="Y123" si="494">SUM(Y120:Y122)</f>
        <v>0</v>
      </c>
      <c r="Z123" s="2">
        <f t="shared" ref="Z123" si="495">SUM(Z120:Z122)</f>
        <v>0</v>
      </c>
      <c r="AA123" s="2">
        <f t="shared" ref="AA123" si="496">SUM(AA120:AA122)</f>
        <v>0</v>
      </c>
      <c r="AB123" s="2">
        <f t="shared" ref="AB123" si="497">SUM(AB120:AB122)</f>
        <v>0</v>
      </c>
      <c r="AC123" s="2">
        <f t="shared" ref="AC123" si="498">SUM(AC120:AC122)</f>
        <v>0</v>
      </c>
      <c r="AD123" s="2">
        <f t="shared" ref="AD123" si="499">SUM(AD120:AD122)</f>
        <v>1234.5069590965052</v>
      </c>
      <c r="AE123" s="2">
        <f t="shared" ref="AE123" si="500">SUM(AE120:AE122)</f>
        <v>33798.240116086854</v>
      </c>
      <c r="AF123" s="2">
        <f t="shared" ref="AF123" si="501">SUM(AF120:AF122)</f>
        <v>125472.82014254527</v>
      </c>
      <c r="AG123" s="2">
        <f t="shared" ref="AG123" si="502">SUM(AG120:AG122)</f>
        <v>0</v>
      </c>
      <c r="AH123" s="2">
        <f t="shared" ref="AH123" si="503">SUM(AH120:AH122)</f>
        <v>0</v>
      </c>
      <c r="AI123" s="2">
        <f t="shared" ref="AI123" si="504">SUM(AI120:AI122)</f>
        <v>0</v>
      </c>
      <c r="AJ123" s="2">
        <f t="shared" ref="AJ123" si="505">SUM(AJ120:AJ122)</f>
        <v>0</v>
      </c>
      <c r="AK123" s="2">
        <f t="shared" ref="AK123" si="506">SUM(AK120:AK122)</f>
        <v>0</v>
      </c>
      <c r="AL123" s="2">
        <f t="shared" ref="AL123" si="507">SUM(AL120:AL122)</f>
        <v>0</v>
      </c>
      <c r="AM123" s="2">
        <f t="shared" ref="AM123" si="508">SUM(AM120:AM122)</f>
        <v>0</v>
      </c>
      <c r="AN123" s="2">
        <f t="shared" ref="AN123" si="509">SUM(AN120:AN122)</f>
        <v>0</v>
      </c>
      <c r="AO123" s="2">
        <f t="shared" ref="AO123" si="510">SUM(AO120:AO122)</f>
        <v>0</v>
      </c>
      <c r="AP123" s="2">
        <f t="shared" ref="AP123" si="511">SUM(AP120:AP122)</f>
        <v>0</v>
      </c>
      <c r="AQ123" s="2">
        <f t="shared" ref="AQ123" si="512">SUM(AQ120:AQ122)</f>
        <v>0</v>
      </c>
      <c r="AR123" s="2">
        <f t="shared" ref="AR123" si="513">SUM(AR120:AR122)</f>
        <v>0</v>
      </c>
      <c r="AS123" s="2">
        <f t="shared" ref="AS123" si="514">SUM(AS120:AS122)</f>
        <v>0</v>
      </c>
      <c r="AT123" s="2">
        <f t="shared" ref="AT123" si="515">SUM(AT120:AT122)</f>
        <v>0</v>
      </c>
      <c r="AU123" s="2">
        <f t="shared" ref="AU123" si="516">SUM(AU120:AU122)</f>
        <v>0</v>
      </c>
      <c r="AV123" s="2">
        <f t="shared" ref="AV123" si="517">SUM(AV120:AV122)</f>
        <v>0</v>
      </c>
      <c r="AW123" s="2">
        <f t="shared" ref="AW123" si="518">SUM(AW120:AW122)</f>
        <v>0</v>
      </c>
      <c r="AX123" s="2">
        <f t="shared" ref="AX123" si="519">SUM(AX120:AX122)</f>
        <v>0</v>
      </c>
      <c r="AY123" s="2">
        <f t="shared" ref="AY123" si="520">SUM(AY120:AY122)</f>
        <v>0</v>
      </c>
      <c r="AZ123" s="2">
        <f t="shared" ref="AZ123" si="521">SUM(AZ120:AZ122)</f>
        <v>0</v>
      </c>
      <c r="BA123" s="2">
        <f t="shared" ref="BA123" si="522">SUM(BA120:BA122)</f>
        <v>0</v>
      </c>
      <c r="BB123" s="2">
        <f t="shared" ref="BB123" si="523">SUM(BB120:BB122)</f>
        <v>0</v>
      </c>
      <c r="BC123" s="2">
        <f t="shared" ref="BC123" si="524">SUM(BC120:BC122)</f>
        <v>0</v>
      </c>
      <c r="BD123" s="2">
        <f t="shared" ref="BD123" si="525">SUM(BD120:BD122)</f>
        <v>0</v>
      </c>
      <c r="BE123" s="2">
        <f t="shared" ref="BE123" si="526">SUM(BE120:BE122)</f>
        <v>0</v>
      </c>
      <c r="BF123" s="2">
        <f t="shared" ref="BF123" si="527">SUM(BF120:BF122)</f>
        <v>0</v>
      </c>
      <c r="BG123" s="2">
        <f t="shared" ref="BG123" si="528">SUM(BG120:BG122)</f>
        <v>0</v>
      </c>
      <c r="BH123" s="2">
        <f t="shared" ref="BH123" si="529">SUM(BH120:BH122)</f>
        <v>0</v>
      </c>
      <c r="BI123" s="2">
        <f t="shared" ref="BI123" si="530">SUM(BI120:BI122)</f>
        <v>0</v>
      </c>
      <c r="BJ123" s="2">
        <f t="shared" ref="BJ123" si="531">SUM(BJ120:BJ122)</f>
        <v>0</v>
      </c>
      <c r="BK123" s="2">
        <f t="shared" ref="BK123" si="532">SUM(BK120:BK122)</f>
        <v>0</v>
      </c>
      <c r="BL123" s="2">
        <f t="shared" ref="BL123" si="533">SUM(BL120:BL122)</f>
        <v>0</v>
      </c>
      <c r="BM123" s="2">
        <f t="shared" ref="BM123" si="534">SUM(BM120:BM122)</f>
        <v>0</v>
      </c>
      <c r="BN123" s="2">
        <f t="shared" ref="BN123" si="535">SUM(BN120:BN122)</f>
        <v>0</v>
      </c>
      <c r="BO123" s="2">
        <f t="shared" ref="BO123" si="536">SUM(BO120:BO122)</f>
        <v>0</v>
      </c>
    </row>
    <row r="124" spans="2:67" ht="12.75" customHeight="1" outlineLevel="2">
      <c r="B124" s="30" t="s">
        <v>41</v>
      </c>
      <c r="C124" s="10"/>
      <c r="D124" s="10"/>
      <c r="E124" s="2">
        <f>MAX(L123:BO123)*(1+$C$8)</f>
        <v>125472.82014254527</v>
      </c>
      <c r="F124" s="152">
        <f>INDEX(Projects,A112,Projects!$E$1)</f>
        <v>25</v>
      </c>
      <c r="G124" s="38">
        <f>+$C$6</f>
        <v>2.9999999999999997E-4</v>
      </c>
      <c r="H124" s="20"/>
      <c r="L124" s="2"/>
      <c r="M124" s="2"/>
      <c r="N124" s="2"/>
      <c r="O124" s="2"/>
      <c r="P124" s="2"/>
      <c r="Q124" s="2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2:67" ht="12.75" customHeight="1" outlineLevel="2">
      <c r="B125" s="8"/>
      <c r="C125" s="10"/>
      <c r="D125" s="10"/>
      <c r="E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2:67" ht="12.75" customHeight="1" outlineLevel="2">
      <c r="B126" s="31" t="s">
        <v>10</v>
      </c>
      <c r="C126" s="10"/>
      <c r="D126" s="10"/>
      <c r="E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2:67" ht="12.75" customHeight="1" outlineLevel="2">
      <c r="B127" s="30" t="s">
        <v>11</v>
      </c>
      <c r="C127" s="10"/>
      <c r="D127" s="10"/>
      <c r="E127" s="10"/>
      <c r="K127" s="2"/>
      <c r="L127" s="2">
        <f t="shared" ref="L127:AQ127" si="537">IF(L$10=$C117,$E124,K129)</f>
        <v>0</v>
      </c>
      <c r="M127" s="2">
        <f t="shared" si="537"/>
        <v>0</v>
      </c>
      <c r="N127" s="2">
        <f t="shared" si="537"/>
        <v>0</v>
      </c>
      <c r="O127" s="2">
        <f t="shared" si="537"/>
        <v>0</v>
      </c>
      <c r="P127" s="2">
        <f t="shared" si="537"/>
        <v>0</v>
      </c>
      <c r="Q127" s="2">
        <f t="shared" si="537"/>
        <v>0</v>
      </c>
      <c r="R127" s="2">
        <f t="shared" si="537"/>
        <v>0</v>
      </c>
      <c r="S127" s="2">
        <f t="shared" si="537"/>
        <v>0</v>
      </c>
      <c r="T127" s="2">
        <f t="shared" si="537"/>
        <v>0</v>
      </c>
      <c r="U127" s="2">
        <f t="shared" si="537"/>
        <v>0</v>
      </c>
      <c r="V127" s="2">
        <f t="shared" si="537"/>
        <v>0</v>
      </c>
      <c r="W127" s="2">
        <f t="shared" si="537"/>
        <v>0</v>
      </c>
      <c r="X127" s="2">
        <f t="shared" si="537"/>
        <v>0</v>
      </c>
      <c r="Y127" s="2">
        <f t="shared" si="537"/>
        <v>0</v>
      </c>
      <c r="Z127" s="2">
        <f t="shared" si="537"/>
        <v>0</v>
      </c>
      <c r="AA127" s="2">
        <f t="shared" si="537"/>
        <v>0</v>
      </c>
      <c r="AB127" s="2">
        <f t="shared" si="537"/>
        <v>0</v>
      </c>
      <c r="AC127" s="2">
        <f t="shared" si="537"/>
        <v>0</v>
      </c>
      <c r="AD127" s="2">
        <f t="shared" si="537"/>
        <v>0</v>
      </c>
      <c r="AE127" s="2">
        <f t="shared" si="537"/>
        <v>0</v>
      </c>
      <c r="AF127" s="2">
        <f t="shared" si="537"/>
        <v>125472.82014254527</v>
      </c>
      <c r="AG127" s="2">
        <f t="shared" si="537"/>
        <v>125054.57740873679</v>
      </c>
      <c r="AH127" s="2">
        <f t="shared" si="537"/>
        <v>120035.66460303498</v>
      </c>
      <c r="AI127" s="2">
        <f t="shared" si="537"/>
        <v>115016.75179733317</v>
      </c>
      <c r="AJ127" s="2">
        <f t="shared" si="537"/>
        <v>109997.83899163136</v>
      </c>
      <c r="AK127" s="2">
        <f t="shared" si="537"/>
        <v>104978.92618592955</v>
      </c>
      <c r="AL127" s="2">
        <f t="shared" si="537"/>
        <v>99960.013380227741</v>
      </c>
      <c r="AM127" s="2">
        <f t="shared" si="537"/>
        <v>94941.100574525932</v>
      </c>
      <c r="AN127" s="2">
        <f t="shared" si="537"/>
        <v>89922.187768824122</v>
      </c>
      <c r="AO127" s="2">
        <f t="shared" si="537"/>
        <v>84903.274963122312</v>
      </c>
      <c r="AP127" s="2">
        <f t="shared" si="537"/>
        <v>79884.362157420503</v>
      </c>
      <c r="AQ127" s="2">
        <f t="shared" si="537"/>
        <v>74865.449351718693</v>
      </c>
      <c r="AR127" s="2">
        <f t="shared" ref="AR127:BO127" si="538">IF(AR$10=$C117,$E124,AQ129)</f>
        <v>69846.536546016883</v>
      </c>
      <c r="AS127" s="2">
        <f t="shared" si="538"/>
        <v>64827.623740315074</v>
      </c>
      <c r="AT127" s="2">
        <f t="shared" si="538"/>
        <v>59808.710934613264</v>
      </c>
      <c r="AU127" s="2">
        <f t="shared" si="538"/>
        <v>54789.798128911454</v>
      </c>
      <c r="AV127" s="2">
        <f t="shared" si="538"/>
        <v>49770.885323209644</v>
      </c>
      <c r="AW127" s="2">
        <f t="shared" si="538"/>
        <v>44751.972517507835</v>
      </c>
      <c r="AX127" s="2">
        <f t="shared" si="538"/>
        <v>39733.059711806025</v>
      </c>
      <c r="AY127" s="2">
        <f t="shared" si="538"/>
        <v>34714.146906104215</v>
      </c>
      <c r="AZ127" s="2">
        <f t="shared" si="538"/>
        <v>29695.234100402406</v>
      </c>
      <c r="BA127" s="2">
        <f t="shared" si="538"/>
        <v>24676.321294700596</v>
      </c>
      <c r="BB127" s="2">
        <f t="shared" si="538"/>
        <v>19657.408488998786</v>
      </c>
      <c r="BC127" s="2">
        <f t="shared" si="538"/>
        <v>14638.495683296976</v>
      </c>
      <c r="BD127" s="2">
        <f t="shared" si="538"/>
        <v>9619.5828775951668</v>
      </c>
      <c r="BE127" s="2">
        <f t="shared" si="538"/>
        <v>4600.6700718933562</v>
      </c>
      <c r="BF127" s="2">
        <f t="shared" si="538"/>
        <v>0</v>
      </c>
      <c r="BG127" s="2">
        <f t="shared" si="538"/>
        <v>0</v>
      </c>
      <c r="BH127" s="2">
        <f t="shared" si="538"/>
        <v>0</v>
      </c>
      <c r="BI127" s="2">
        <f t="shared" si="538"/>
        <v>0</v>
      </c>
      <c r="BJ127" s="2">
        <f t="shared" si="538"/>
        <v>0</v>
      </c>
      <c r="BK127" s="2">
        <f t="shared" si="538"/>
        <v>0</v>
      </c>
      <c r="BL127" s="2">
        <f t="shared" si="538"/>
        <v>0</v>
      </c>
      <c r="BM127" s="2">
        <f t="shared" si="538"/>
        <v>0</v>
      </c>
      <c r="BN127" s="2">
        <f t="shared" si="538"/>
        <v>0</v>
      </c>
      <c r="BO127" s="2">
        <f t="shared" si="538"/>
        <v>0</v>
      </c>
    </row>
    <row r="128" spans="2:67" ht="12.75" customHeight="1" outlineLevel="2">
      <c r="B128" s="29" t="s">
        <v>12</v>
      </c>
      <c r="C128" s="10"/>
      <c r="D128" s="10"/>
      <c r="E128" s="10"/>
      <c r="K128" s="2"/>
      <c r="L128" s="2">
        <f t="shared" ref="L128:AQ128" si="539">IF(L$10=$C117,$E124/$F124*(13-$D117)/12,MIN(K129,$E124/$F124))</f>
        <v>0</v>
      </c>
      <c r="M128" s="2">
        <f t="shared" si="539"/>
        <v>0</v>
      </c>
      <c r="N128" s="2">
        <f t="shared" si="539"/>
        <v>0</v>
      </c>
      <c r="O128" s="2">
        <f t="shared" si="539"/>
        <v>0</v>
      </c>
      <c r="P128" s="2">
        <f t="shared" si="539"/>
        <v>0</v>
      </c>
      <c r="Q128" s="2">
        <f t="shared" si="539"/>
        <v>0</v>
      </c>
      <c r="R128" s="2">
        <f t="shared" si="539"/>
        <v>0</v>
      </c>
      <c r="S128" s="2">
        <f t="shared" si="539"/>
        <v>0</v>
      </c>
      <c r="T128" s="2">
        <f t="shared" si="539"/>
        <v>0</v>
      </c>
      <c r="U128" s="2">
        <f t="shared" si="539"/>
        <v>0</v>
      </c>
      <c r="V128" s="2">
        <f t="shared" si="539"/>
        <v>0</v>
      </c>
      <c r="W128" s="2">
        <f t="shared" si="539"/>
        <v>0</v>
      </c>
      <c r="X128" s="2">
        <f t="shared" si="539"/>
        <v>0</v>
      </c>
      <c r="Y128" s="2">
        <f t="shared" si="539"/>
        <v>0</v>
      </c>
      <c r="Z128" s="2">
        <f t="shared" si="539"/>
        <v>0</v>
      </c>
      <c r="AA128" s="2">
        <f t="shared" si="539"/>
        <v>0</v>
      </c>
      <c r="AB128" s="2">
        <f t="shared" si="539"/>
        <v>0</v>
      </c>
      <c r="AC128" s="2">
        <f t="shared" si="539"/>
        <v>0</v>
      </c>
      <c r="AD128" s="2">
        <f t="shared" si="539"/>
        <v>0</v>
      </c>
      <c r="AE128" s="2">
        <f t="shared" si="539"/>
        <v>0</v>
      </c>
      <c r="AF128" s="2">
        <f t="shared" si="539"/>
        <v>418.24273380848422</v>
      </c>
      <c r="AG128" s="2">
        <f t="shared" si="539"/>
        <v>5018.9128057018106</v>
      </c>
      <c r="AH128" s="2">
        <f t="shared" si="539"/>
        <v>5018.9128057018106</v>
      </c>
      <c r="AI128" s="2">
        <f t="shared" si="539"/>
        <v>5018.9128057018106</v>
      </c>
      <c r="AJ128" s="2">
        <f t="shared" si="539"/>
        <v>5018.9128057018106</v>
      </c>
      <c r="AK128" s="2">
        <f t="shared" si="539"/>
        <v>5018.9128057018106</v>
      </c>
      <c r="AL128" s="2">
        <f t="shared" si="539"/>
        <v>5018.9128057018106</v>
      </c>
      <c r="AM128" s="2">
        <f t="shared" si="539"/>
        <v>5018.9128057018106</v>
      </c>
      <c r="AN128" s="2">
        <f t="shared" si="539"/>
        <v>5018.9128057018106</v>
      </c>
      <c r="AO128" s="2">
        <f t="shared" si="539"/>
        <v>5018.9128057018106</v>
      </c>
      <c r="AP128" s="2">
        <f t="shared" si="539"/>
        <v>5018.9128057018106</v>
      </c>
      <c r="AQ128" s="2">
        <f t="shared" si="539"/>
        <v>5018.9128057018106</v>
      </c>
      <c r="AR128" s="2">
        <f t="shared" ref="AR128:BO128" si="540">IF(AR$10=$C117,$E124/$F124*(13-$D117)/12,MIN(AQ129,$E124/$F124))</f>
        <v>5018.9128057018106</v>
      </c>
      <c r="AS128" s="2">
        <f t="shared" si="540"/>
        <v>5018.9128057018106</v>
      </c>
      <c r="AT128" s="2">
        <f t="shared" si="540"/>
        <v>5018.9128057018106</v>
      </c>
      <c r="AU128" s="2">
        <f t="shared" si="540"/>
        <v>5018.9128057018106</v>
      </c>
      <c r="AV128" s="2">
        <f t="shared" si="540"/>
        <v>5018.9128057018106</v>
      </c>
      <c r="AW128" s="2">
        <f t="shared" si="540"/>
        <v>5018.9128057018106</v>
      </c>
      <c r="AX128" s="2">
        <f t="shared" si="540"/>
        <v>5018.9128057018106</v>
      </c>
      <c r="AY128" s="2">
        <f t="shared" si="540"/>
        <v>5018.9128057018106</v>
      </c>
      <c r="AZ128" s="2">
        <f t="shared" si="540"/>
        <v>5018.9128057018106</v>
      </c>
      <c r="BA128" s="2">
        <f t="shared" si="540"/>
        <v>5018.9128057018106</v>
      </c>
      <c r="BB128" s="2">
        <f t="shared" si="540"/>
        <v>5018.9128057018106</v>
      </c>
      <c r="BC128" s="2">
        <f t="shared" si="540"/>
        <v>5018.9128057018106</v>
      </c>
      <c r="BD128" s="2">
        <f t="shared" si="540"/>
        <v>5018.9128057018106</v>
      </c>
      <c r="BE128" s="2">
        <f t="shared" si="540"/>
        <v>4600.6700718933562</v>
      </c>
      <c r="BF128" s="2">
        <f t="shared" si="540"/>
        <v>0</v>
      </c>
      <c r="BG128" s="2">
        <f t="shared" si="540"/>
        <v>0</v>
      </c>
      <c r="BH128" s="2">
        <f t="shared" si="540"/>
        <v>0</v>
      </c>
      <c r="BI128" s="2">
        <f t="shared" si="540"/>
        <v>0</v>
      </c>
      <c r="BJ128" s="2">
        <f t="shared" si="540"/>
        <v>0</v>
      </c>
      <c r="BK128" s="2">
        <f t="shared" si="540"/>
        <v>0</v>
      </c>
      <c r="BL128" s="2">
        <f t="shared" si="540"/>
        <v>0</v>
      </c>
      <c r="BM128" s="2">
        <f t="shared" si="540"/>
        <v>0</v>
      </c>
      <c r="BN128" s="2">
        <f t="shared" si="540"/>
        <v>0</v>
      </c>
      <c r="BO128" s="2">
        <f t="shared" si="540"/>
        <v>0</v>
      </c>
    </row>
    <row r="129" spans="1:67" ht="12.75" customHeight="1" outlineLevel="2">
      <c r="B129" s="30" t="s">
        <v>13</v>
      </c>
      <c r="C129" s="10"/>
      <c r="D129" s="10"/>
      <c r="E129" s="10"/>
      <c r="K129" s="16">
        <v>0</v>
      </c>
      <c r="L129" s="2">
        <f t="shared" ref="L129:BO129" si="541">+L127-L128</f>
        <v>0</v>
      </c>
      <c r="M129" s="2">
        <f t="shared" si="541"/>
        <v>0</v>
      </c>
      <c r="N129" s="2">
        <f t="shared" si="541"/>
        <v>0</v>
      </c>
      <c r="O129" s="2">
        <f t="shared" si="541"/>
        <v>0</v>
      </c>
      <c r="P129" s="2">
        <f t="shared" si="541"/>
        <v>0</v>
      </c>
      <c r="Q129" s="2">
        <f t="shared" si="541"/>
        <v>0</v>
      </c>
      <c r="R129" s="2">
        <f t="shared" si="541"/>
        <v>0</v>
      </c>
      <c r="S129" s="2">
        <f t="shared" si="541"/>
        <v>0</v>
      </c>
      <c r="T129" s="2">
        <f t="shared" si="541"/>
        <v>0</v>
      </c>
      <c r="U129" s="2">
        <f t="shared" si="541"/>
        <v>0</v>
      </c>
      <c r="V129" s="2">
        <f t="shared" si="541"/>
        <v>0</v>
      </c>
      <c r="W129" s="2">
        <f t="shared" si="541"/>
        <v>0</v>
      </c>
      <c r="X129" s="2">
        <f t="shared" si="541"/>
        <v>0</v>
      </c>
      <c r="Y129" s="2">
        <f t="shared" si="541"/>
        <v>0</v>
      </c>
      <c r="Z129" s="2">
        <f t="shared" si="541"/>
        <v>0</v>
      </c>
      <c r="AA129" s="2">
        <f t="shared" si="541"/>
        <v>0</v>
      </c>
      <c r="AB129" s="2">
        <f t="shared" si="541"/>
        <v>0</v>
      </c>
      <c r="AC129" s="2">
        <f t="shared" si="541"/>
        <v>0</v>
      </c>
      <c r="AD129" s="2">
        <f t="shared" si="541"/>
        <v>0</v>
      </c>
      <c r="AE129" s="2">
        <f t="shared" si="541"/>
        <v>0</v>
      </c>
      <c r="AF129" s="2">
        <f t="shared" si="541"/>
        <v>125054.57740873679</v>
      </c>
      <c r="AG129" s="2">
        <f t="shared" si="541"/>
        <v>120035.66460303498</v>
      </c>
      <c r="AH129" s="2">
        <f t="shared" si="541"/>
        <v>115016.75179733317</v>
      </c>
      <c r="AI129" s="2">
        <f t="shared" si="541"/>
        <v>109997.83899163136</v>
      </c>
      <c r="AJ129" s="2">
        <f t="shared" si="541"/>
        <v>104978.92618592955</v>
      </c>
      <c r="AK129" s="2">
        <f t="shared" si="541"/>
        <v>99960.013380227741</v>
      </c>
      <c r="AL129" s="2">
        <f t="shared" si="541"/>
        <v>94941.100574525932</v>
      </c>
      <c r="AM129" s="2">
        <f t="shared" si="541"/>
        <v>89922.187768824122</v>
      </c>
      <c r="AN129" s="2">
        <f t="shared" si="541"/>
        <v>84903.274963122312</v>
      </c>
      <c r="AO129" s="2">
        <f t="shared" si="541"/>
        <v>79884.362157420503</v>
      </c>
      <c r="AP129" s="2">
        <f t="shared" si="541"/>
        <v>74865.449351718693</v>
      </c>
      <c r="AQ129" s="2">
        <f t="shared" si="541"/>
        <v>69846.536546016883</v>
      </c>
      <c r="AR129" s="2">
        <f t="shared" si="541"/>
        <v>64827.623740315074</v>
      </c>
      <c r="AS129" s="2">
        <f t="shared" si="541"/>
        <v>59808.710934613264</v>
      </c>
      <c r="AT129" s="2">
        <f t="shared" si="541"/>
        <v>54789.798128911454</v>
      </c>
      <c r="AU129" s="2">
        <f t="shared" si="541"/>
        <v>49770.885323209644</v>
      </c>
      <c r="AV129" s="2">
        <f t="shared" si="541"/>
        <v>44751.972517507835</v>
      </c>
      <c r="AW129" s="2">
        <f t="shared" si="541"/>
        <v>39733.059711806025</v>
      </c>
      <c r="AX129" s="2">
        <f t="shared" si="541"/>
        <v>34714.146906104215</v>
      </c>
      <c r="AY129" s="2">
        <f t="shared" si="541"/>
        <v>29695.234100402406</v>
      </c>
      <c r="AZ129" s="2">
        <f t="shared" si="541"/>
        <v>24676.321294700596</v>
      </c>
      <c r="BA129" s="2">
        <f t="shared" si="541"/>
        <v>19657.408488998786</v>
      </c>
      <c r="BB129" s="2">
        <f t="shared" si="541"/>
        <v>14638.495683296976</v>
      </c>
      <c r="BC129" s="2">
        <f t="shared" si="541"/>
        <v>9619.5828775951668</v>
      </c>
      <c r="BD129" s="2">
        <f t="shared" si="541"/>
        <v>4600.6700718933562</v>
      </c>
      <c r="BE129" s="2">
        <f t="shared" si="541"/>
        <v>0</v>
      </c>
      <c r="BF129" s="2">
        <f t="shared" si="541"/>
        <v>0</v>
      </c>
      <c r="BG129" s="2">
        <f t="shared" si="541"/>
        <v>0</v>
      </c>
      <c r="BH129" s="2">
        <f t="shared" si="541"/>
        <v>0</v>
      </c>
      <c r="BI129" s="2">
        <f t="shared" si="541"/>
        <v>0</v>
      </c>
      <c r="BJ129" s="2">
        <f t="shared" si="541"/>
        <v>0</v>
      </c>
      <c r="BK129" s="2">
        <f t="shared" si="541"/>
        <v>0</v>
      </c>
      <c r="BL129" s="2">
        <f t="shared" si="541"/>
        <v>0</v>
      </c>
      <c r="BM129" s="2">
        <f t="shared" si="541"/>
        <v>0</v>
      </c>
      <c r="BN129" s="2">
        <f t="shared" si="541"/>
        <v>0</v>
      </c>
      <c r="BO129" s="2">
        <f t="shared" si="541"/>
        <v>0</v>
      </c>
    </row>
    <row r="130" spans="1:67" ht="12.75" customHeight="1" outlineLevel="2">
      <c r="B130" s="29" t="s">
        <v>14</v>
      </c>
      <c r="C130" s="10"/>
      <c r="D130" s="10"/>
      <c r="E130" s="10"/>
      <c r="L130" s="2">
        <f t="shared" ref="L130:AQ130" si="542">IF(L$10=$C117,(L127+L129)/2*(13-$D117)/12,(L127+L129)/2)</f>
        <v>0</v>
      </c>
      <c r="M130" s="2">
        <f t="shared" si="542"/>
        <v>0</v>
      </c>
      <c r="N130" s="2">
        <f t="shared" si="542"/>
        <v>0</v>
      </c>
      <c r="O130" s="2">
        <f t="shared" si="542"/>
        <v>0</v>
      </c>
      <c r="P130" s="2">
        <f t="shared" si="542"/>
        <v>0</v>
      </c>
      <c r="Q130" s="2">
        <f t="shared" si="542"/>
        <v>0</v>
      </c>
      <c r="R130" s="2">
        <f t="shared" si="542"/>
        <v>0</v>
      </c>
      <c r="S130" s="2">
        <f t="shared" si="542"/>
        <v>0</v>
      </c>
      <c r="T130" s="2">
        <f t="shared" si="542"/>
        <v>0</v>
      </c>
      <c r="U130" s="2">
        <f t="shared" si="542"/>
        <v>0</v>
      </c>
      <c r="V130" s="2">
        <f t="shared" si="542"/>
        <v>0</v>
      </c>
      <c r="W130" s="2">
        <f t="shared" si="542"/>
        <v>0</v>
      </c>
      <c r="X130" s="2">
        <f t="shared" si="542"/>
        <v>0</v>
      </c>
      <c r="Y130" s="2">
        <f t="shared" si="542"/>
        <v>0</v>
      </c>
      <c r="Z130" s="2">
        <f t="shared" si="542"/>
        <v>0</v>
      </c>
      <c r="AA130" s="2">
        <f t="shared" si="542"/>
        <v>0</v>
      </c>
      <c r="AB130" s="2">
        <f t="shared" si="542"/>
        <v>0</v>
      </c>
      <c r="AC130" s="2">
        <f t="shared" si="542"/>
        <v>0</v>
      </c>
      <c r="AD130" s="2">
        <f t="shared" si="542"/>
        <v>0</v>
      </c>
      <c r="AE130" s="2">
        <f t="shared" si="542"/>
        <v>0</v>
      </c>
      <c r="AF130" s="2">
        <f t="shared" si="542"/>
        <v>10438.641564636753</v>
      </c>
      <c r="AG130" s="2">
        <f t="shared" si="542"/>
        <v>122545.12100588589</v>
      </c>
      <c r="AH130" s="2">
        <f t="shared" si="542"/>
        <v>117526.20820018408</v>
      </c>
      <c r="AI130" s="2">
        <f t="shared" si="542"/>
        <v>112507.29539448227</v>
      </c>
      <c r="AJ130" s="2">
        <f t="shared" si="542"/>
        <v>107488.38258878046</v>
      </c>
      <c r="AK130" s="2">
        <f t="shared" si="542"/>
        <v>102469.46978307865</v>
      </c>
      <c r="AL130" s="2">
        <f t="shared" si="542"/>
        <v>97450.556977376837</v>
      </c>
      <c r="AM130" s="2">
        <f t="shared" si="542"/>
        <v>92431.644171675027</v>
      </c>
      <c r="AN130" s="2">
        <f t="shared" si="542"/>
        <v>87412.731365973217</v>
      </c>
      <c r="AO130" s="2">
        <f t="shared" si="542"/>
        <v>82393.818560271407</v>
      </c>
      <c r="AP130" s="2">
        <f t="shared" si="542"/>
        <v>77374.905754569598</v>
      </c>
      <c r="AQ130" s="2">
        <f t="shared" si="542"/>
        <v>72355.992948867788</v>
      </c>
      <c r="AR130" s="2">
        <f t="shared" ref="AR130:BO130" si="543">IF(AR$10=$C117,(AR127+AR129)/2*(13-$D117)/12,(AR127+AR129)/2)</f>
        <v>67337.080143165978</v>
      </c>
      <c r="AS130" s="2">
        <f t="shared" si="543"/>
        <v>62318.167337464169</v>
      </c>
      <c r="AT130" s="2">
        <f t="shared" si="543"/>
        <v>57299.254531762359</v>
      </c>
      <c r="AU130" s="2">
        <f t="shared" si="543"/>
        <v>52280.341726060549</v>
      </c>
      <c r="AV130" s="2">
        <f t="shared" si="543"/>
        <v>47261.42892035874</v>
      </c>
      <c r="AW130" s="2">
        <f t="shared" si="543"/>
        <v>42242.51611465693</v>
      </c>
      <c r="AX130" s="2">
        <f t="shared" si="543"/>
        <v>37223.60330895512</v>
      </c>
      <c r="AY130" s="2">
        <f t="shared" si="543"/>
        <v>32204.69050325331</v>
      </c>
      <c r="AZ130" s="2">
        <f t="shared" si="543"/>
        <v>27185.777697551501</v>
      </c>
      <c r="BA130" s="2">
        <f t="shared" si="543"/>
        <v>22166.864891849691</v>
      </c>
      <c r="BB130" s="2">
        <f t="shared" si="543"/>
        <v>17147.952086147881</v>
      </c>
      <c r="BC130" s="2">
        <f t="shared" si="543"/>
        <v>12129.039280446072</v>
      </c>
      <c r="BD130" s="2">
        <f t="shared" si="543"/>
        <v>7110.1264747442619</v>
      </c>
      <c r="BE130" s="2">
        <f t="shared" si="543"/>
        <v>2300.3350359466781</v>
      </c>
      <c r="BF130" s="2">
        <f t="shared" si="543"/>
        <v>0</v>
      </c>
      <c r="BG130" s="2">
        <f t="shared" si="543"/>
        <v>0</v>
      </c>
      <c r="BH130" s="2">
        <f t="shared" si="543"/>
        <v>0</v>
      </c>
      <c r="BI130" s="2">
        <f t="shared" si="543"/>
        <v>0</v>
      </c>
      <c r="BJ130" s="2">
        <f t="shared" si="543"/>
        <v>0</v>
      </c>
      <c r="BK130" s="2">
        <f t="shared" si="543"/>
        <v>0</v>
      </c>
      <c r="BL130" s="2">
        <f t="shared" si="543"/>
        <v>0</v>
      </c>
      <c r="BM130" s="2">
        <f t="shared" si="543"/>
        <v>0</v>
      </c>
      <c r="BN130" s="2">
        <f t="shared" si="543"/>
        <v>0</v>
      </c>
      <c r="BO130" s="2">
        <f t="shared" si="543"/>
        <v>0</v>
      </c>
    </row>
    <row r="131" spans="1:67" ht="12.75" customHeight="1" outlineLevel="2">
      <c r="B131" s="29" t="s">
        <v>15</v>
      </c>
      <c r="C131" s="10"/>
      <c r="D131" s="10"/>
      <c r="E131" s="10"/>
      <c r="L131" s="21">
        <f t="shared" ref="L131:AQ131" si="544">+L130*$C$5</f>
        <v>0</v>
      </c>
      <c r="M131" s="21">
        <f t="shared" si="544"/>
        <v>0</v>
      </c>
      <c r="N131" s="21">
        <f t="shared" si="544"/>
        <v>0</v>
      </c>
      <c r="O131" s="21">
        <f t="shared" si="544"/>
        <v>0</v>
      </c>
      <c r="P131" s="21">
        <f t="shared" si="544"/>
        <v>0</v>
      </c>
      <c r="Q131" s="21">
        <f t="shared" si="544"/>
        <v>0</v>
      </c>
      <c r="R131" s="21">
        <f t="shared" si="544"/>
        <v>0</v>
      </c>
      <c r="S131" s="21">
        <f t="shared" si="544"/>
        <v>0</v>
      </c>
      <c r="T131" s="21">
        <f t="shared" si="544"/>
        <v>0</v>
      </c>
      <c r="U131" s="21">
        <f t="shared" si="544"/>
        <v>0</v>
      </c>
      <c r="V131" s="21">
        <f t="shared" si="544"/>
        <v>0</v>
      </c>
      <c r="W131" s="21">
        <f t="shared" si="544"/>
        <v>0</v>
      </c>
      <c r="X131" s="21">
        <f t="shared" si="544"/>
        <v>0</v>
      </c>
      <c r="Y131" s="21">
        <f t="shared" si="544"/>
        <v>0</v>
      </c>
      <c r="Z131" s="21">
        <f t="shared" si="544"/>
        <v>0</v>
      </c>
      <c r="AA131" s="21">
        <f t="shared" si="544"/>
        <v>0</v>
      </c>
      <c r="AB131" s="21">
        <f t="shared" si="544"/>
        <v>0</v>
      </c>
      <c r="AC131" s="21">
        <f t="shared" si="544"/>
        <v>0</v>
      </c>
      <c r="AD131" s="21">
        <f t="shared" si="544"/>
        <v>0</v>
      </c>
      <c r="AE131" s="21">
        <f t="shared" si="544"/>
        <v>0</v>
      </c>
      <c r="AF131" s="21">
        <f t="shared" si="544"/>
        <v>730.70490952457283</v>
      </c>
      <c r="AG131" s="21">
        <f t="shared" si="544"/>
        <v>8578.1584704120123</v>
      </c>
      <c r="AH131" s="21">
        <f t="shared" si="544"/>
        <v>8226.8345740128862</v>
      </c>
      <c r="AI131" s="21">
        <f t="shared" si="544"/>
        <v>7875.5106776137591</v>
      </c>
      <c r="AJ131" s="21">
        <f t="shared" si="544"/>
        <v>7524.1867812146329</v>
      </c>
      <c r="AK131" s="21">
        <f t="shared" si="544"/>
        <v>7172.8628848155058</v>
      </c>
      <c r="AL131" s="21">
        <f t="shared" si="544"/>
        <v>6821.5389884163797</v>
      </c>
      <c r="AM131" s="21">
        <f t="shared" si="544"/>
        <v>6470.2150920172526</v>
      </c>
      <c r="AN131" s="21">
        <f t="shared" si="544"/>
        <v>6118.8911956181255</v>
      </c>
      <c r="AO131" s="21">
        <f t="shared" si="544"/>
        <v>5767.5672992189993</v>
      </c>
      <c r="AP131" s="21">
        <f t="shared" si="544"/>
        <v>5416.2434028198722</v>
      </c>
      <c r="AQ131" s="21">
        <f t="shared" si="544"/>
        <v>5064.9195064207461</v>
      </c>
      <c r="AR131" s="21">
        <f t="shared" ref="AR131:BO131" si="545">+AR130*$C$5</f>
        <v>4713.595610021619</v>
      </c>
      <c r="AS131" s="21">
        <f t="shared" si="545"/>
        <v>4362.2717136224919</v>
      </c>
      <c r="AT131" s="21">
        <f t="shared" si="545"/>
        <v>4010.9478172233653</v>
      </c>
      <c r="AU131" s="21">
        <f t="shared" si="545"/>
        <v>3659.6239208242387</v>
      </c>
      <c r="AV131" s="21">
        <f t="shared" si="545"/>
        <v>3308.300024425112</v>
      </c>
      <c r="AW131" s="21">
        <f t="shared" si="545"/>
        <v>2956.9761280259854</v>
      </c>
      <c r="AX131" s="21">
        <f t="shared" si="545"/>
        <v>2605.6522316268588</v>
      </c>
      <c r="AY131" s="21">
        <f t="shared" si="545"/>
        <v>2254.3283352277322</v>
      </c>
      <c r="AZ131" s="21">
        <f t="shared" si="545"/>
        <v>1903.0044388286053</v>
      </c>
      <c r="BA131" s="21">
        <f t="shared" si="545"/>
        <v>1551.6805424294785</v>
      </c>
      <c r="BB131" s="21">
        <f t="shared" si="545"/>
        <v>1200.3566460303518</v>
      </c>
      <c r="BC131" s="21">
        <f t="shared" si="545"/>
        <v>849.0327496312251</v>
      </c>
      <c r="BD131" s="21">
        <f t="shared" si="545"/>
        <v>497.70885323209836</v>
      </c>
      <c r="BE131" s="21">
        <f t="shared" si="545"/>
        <v>161.02345251626747</v>
      </c>
      <c r="BF131" s="21">
        <f t="shared" si="545"/>
        <v>0</v>
      </c>
      <c r="BG131" s="21">
        <f t="shared" si="545"/>
        <v>0</v>
      </c>
      <c r="BH131" s="21">
        <f t="shared" si="545"/>
        <v>0</v>
      </c>
      <c r="BI131" s="21">
        <f t="shared" si="545"/>
        <v>0</v>
      </c>
      <c r="BJ131" s="21">
        <f t="shared" si="545"/>
        <v>0</v>
      </c>
      <c r="BK131" s="21">
        <f t="shared" si="545"/>
        <v>0</v>
      </c>
      <c r="BL131" s="21">
        <f t="shared" si="545"/>
        <v>0</v>
      </c>
      <c r="BM131" s="21">
        <f t="shared" si="545"/>
        <v>0</v>
      </c>
      <c r="BN131" s="21">
        <f t="shared" si="545"/>
        <v>0</v>
      </c>
      <c r="BO131" s="21">
        <f t="shared" si="545"/>
        <v>0</v>
      </c>
    </row>
    <row r="132" spans="1:67" s="10" customFormat="1" ht="12.75" customHeight="1" outlineLevel="2">
      <c r="B132" s="8" t="s">
        <v>20</v>
      </c>
      <c r="L132" s="23">
        <f t="shared" ref="L132:AQ132" si="546">IF(OR(L$10&lt;$C117,L$10&gt;$C117+$F124),0,IF(L$10=$C117,$E124*(13-$D117)/12,IF(L$10=$C117+$F124,$E124*($D117-1)/12,$E124)))</f>
        <v>0</v>
      </c>
      <c r="M132" s="23">
        <f t="shared" si="546"/>
        <v>0</v>
      </c>
      <c r="N132" s="23">
        <f t="shared" si="546"/>
        <v>0</v>
      </c>
      <c r="O132" s="23">
        <f t="shared" si="546"/>
        <v>0</v>
      </c>
      <c r="P132" s="23">
        <f t="shared" si="546"/>
        <v>0</v>
      </c>
      <c r="Q132" s="23">
        <f t="shared" si="546"/>
        <v>0</v>
      </c>
      <c r="R132" s="23">
        <f t="shared" si="546"/>
        <v>0</v>
      </c>
      <c r="S132" s="23">
        <f t="shared" si="546"/>
        <v>0</v>
      </c>
      <c r="T132" s="23">
        <f t="shared" si="546"/>
        <v>0</v>
      </c>
      <c r="U132" s="23">
        <f t="shared" si="546"/>
        <v>0</v>
      </c>
      <c r="V132" s="23">
        <f t="shared" si="546"/>
        <v>0</v>
      </c>
      <c r="W132" s="23">
        <f t="shared" si="546"/>
        <v>0</v>
      </c>
      <c r="X132" s="23">
        <f t="shared" si="546"/>
        <v>0</v>
      </c>
      <c r="Y132" s="23">
        <f t="shared" si="546"/>
        <v>0</v>
      </c>
      <c r="Z132" s="23">
        <f t="shared" si="546"/>
        <v>0</v>
      </c>
      <c r="AA132" s="23">
        <f t="shared" si="546"/>
        <v>0</v>
      </c>
      <c r="AB132" s="23">
        <f t="shared" si="546"/>
        <v>0</v>
      </c>
      <c r="AC132" s="23">
        <f t="shared" si="546"/>
        <v>0</v>
      </c>
      <c r="AD132" s="23">
        <f t="shared" si="546"/>
        <v>0</v>
      </c>
      <c r="AE132" s="23">
        <f t="shared" si="546"/>
        <v>0</v>
      </c>
      <c r="AF132" s="23">
        <f t="shared" si="546"/>
        <v>10456.068345212107</v>
      </c>
      <c r="AG132" s="23">
        <f t="shared" si="546"/>
        <v>125472.82014254527</v>
      </c>
      <c r="AH132" s="23">
        <f t="shared" si="546"/>
        <v>125472.82014254527</v>
      </c>
      <c r="AI132" s="23">
        <f t="shared" si="546"/>
        <v>125472.82014254527</v>
      </c>
      <c r="AJ132" s="23">
        <f t="shared" si="546"/>
        <v>125472.82014254527</v>
      </c>
      <c r="AK132" s="23">
        <f t="shared" si="546"/>
        <v>125472.82014254527</v>
      </c>
      <c r="AL132" s="23">
        <f t="shared" si="546"/>
        <v>125472.82014254527</v>
      </c>
      <c r="AM132" s="23">
        <f t="shared" si="546"/>
        <v>125472.82014254527</v>
      </c>
      <c r="AN132" s="23">
        <f t="shared" si="546"/>
        <v>125472.82014254527</v>
      </c>
      <c r="AO132" s="23">
        <f t="shared" si="546"/>
        <v>125472.82014254527</v>
      </c>
      <c r="AP132" s="23">
        <f t="shared" si="546"/>
        <v>125472.82014254527</v>
      </c>
      <c r="AQ132" s="23">
        <f t="shared" si="546"/>
        <v>125472.82014254527</v>
      </c>
      <c r="AR132" s="23">
        <f t="shared" ref="AR132:BO132" si="547">IF(OR(AR$10&lt;$C117,AR$10&gt;$C117+$F124),0,IF(AR$10=$C117,$E124*(13-$D117)/12,IF(AR$10=$C117+$F124,$E124*($D117-1)/12,$E124)))</f>
        <v>125472.82014254527</v>
      </c>
      <c r="AS132" s="23">
        <f t="shared" si="547"/>
        <v>125472.82014254527</v>
      </c>
      <c r="AT132" s="23">
        <f t="shared" si="547"/>
        <v>125472.82014254527</v>
      </c>
      <c r="AU132" s="23">
        <f t="shared" si="547"/>
        <v>125472.82014254527</v>
      </c>
      <c r="AV132" s="23">
        <f t="shared" si="547"/>
        <v>125472.82014254527</v>
      </c>
      <c r="AW132" s="23">
        <f t="shared" si="547"/>
        <v>125472.82014254527</v>
      </c>
      <c r="AX132" s="23">
        <f t="shared" si="547"/>
        <v>125472.82014254527</v>
      </c>
      <c r="AY132" s="23">
        <f t="shared" si="547"/>
        <v>125472.82014254527</v>
      </c>
      <c r="AZ132" s="23">
        <f t="shared" si="547"/>
        <v>125472.82014254527</v>
      </c>
      <c r="BA132" s="23">
        <f t="shared" si="547"/>
        <v>125472.82014254527</v>
      </c>
      <c r="BB132" s="23">
        <f t="shared" si="547"/>
        <v>125472.82014254527</v>
      </c>
      <c r="BC132" s="23">
        <f t="shared" si="547"/>
        <v>125472.82014254527</v>
      </c>
      <c r="BD132" s="23">
        <f t="shared" si="547"/>
        <v>125472.82014254527</v>
      </c>
      <c r="BE132" s="23">
        <f t="shared" si="547"/>
        <v>115016.75179733317</v>
      </c>
      <c r="BF132" s="23">
        <f t="shared" si="547"/>
        <v>0</v>
      </c>
      <c r="BG132" s="23">
        <f t="shared" si="547"/>
        <v>0</v>
      </c>
      <c r="BH132" s="23">
        <f t="shared" si="547"/>
        <v>0</v>
      </c>
      <c r="BI132" s="23">
        <f t="shared" si="547"/>
        <v>0</v>
      </c>
      <c r="BJ132" s="23">
        <f t="shared" si="547"/>
        <v>0</v>
      </c>
      <c r="BK132" s="23">
        <f t="shared" si="547"/>
        <v>0</v>
      </c>
      <c r="BL132" s="23">
        <f t="shared" si="547"/>
        <v>0</v>
      </c>
      <c r="BM132" s="23">
        <f t="shared" si="547"/>
        <v>0</v>
      </c>
      <c r="BN132" s="23">
        <f t="shared" si="547"/>
        <v>0</v>
      </c>
      <c r="BO132" s="23">
        <f t="shared" si="547"/>
        <v>0</v>
      </c>
    </row>
    <row r="133" spans="1:67" ht="12.75" customHeight="1" outlineLevel="2">
      <c r="B133" s="8" t="s">
        <v>16</v>
      </c>
      <c r="C133" s="10"/>
      <c r="D133" s="10"/>
      <c r="E133" s="10"/>
      <c r="J133" s="2"/>
      <c r="L133" s="25">
        <f>+L132*$G124</f>
        <v>0</v>
      </c>
      <c r="M133" s="25">
        <f t="shared" ref="M133" si="548">+M132*$G124</f>
        <v>0</v>
      </c>
      <c r="N133" s="25">
        <f t="shared" ref="N133" si="549">+N132*$G124</f>
        <v>0</v>
      </c>
      <c r="O133" s="25">
        <f t="shared" ref="O133" si="550">+O132*$G124</f>
        <v>0</v>
      </c>
      <c r="P133" s="25">
        <f t="shared" ref="P133" si="551">+P132*$G124</f>
        <v>0</v>
      </c>
      <c r="Q133" s="25">
        <f t="shared" ref="Q133" si="552">+Q132*$G124</f>
        <v>0</v>
      </c>
      <c r="R133" s="25">
        <f t="shared" ref="R133" si="553">+R132*$G124</f>
        <v>0</v>
      </c>
      <c r="S133" s="25">
        <f t="shared" ref="S133" si="554">+S132*$G124</f>
        <v>0</v>
      </c>
      <c r="T133" s="25">
        <f t="shared" ref="T133" si="555">+T132*$G124</f>
        <v>0</v>
      </c>
      <c r="U133" s="25">
        <f t="shared" ref="U133" si="556">+U132*$G124</f>
        <v>0</v>
      </c>
      <c r="V133" s="25">
        <f t="shared" ref="V133" si="557">+V132*$G124</f>
        <v>0</v>
      </c>
      <c r="W133" s="25">
        <f t="shared" ref="W133" si="558">+W132*$G124</f>
        <v>0</v>
      </c>
      <c r="X133" s="25">
        <f t="shared" ref="X133" si="559">+X132*$G124</f>
        <v>0</v>
      </c>
      <c r="Y133" s="25">
        <f t="shared" ref="Y133" si="560">+Y132*$G124</f>
        <v>0</v>
      </c>
      <c r="Z133" s="25">
        <f t="shared" ref="Z133" si="561">+Z132*$G124</f>
        <v>0</v>
      </c>
      <c r="AA133" s="25">
        <f t="shared" ref="AA133" si="562">+AA132*$G124</f>
        <v>0</v>
      </c>
      <c r="AB133" s="25">
        <f t="shared" ref="AB133" si="563">+AB132*$G124</f>
        <v>0</v>
      </c>
      <c r="AC133" s="25">
        <f t="shared" ref="AC133" si="564">+AC132*$G124</f>
        <v>0</v>
      </c>
      <c r="AD133" s="25">
        <f t="shared" ref="AD133" si="565">+AD132*$G124</f>
        <v>0</v>
      </c>
      <c r="AE133" s="25">
        <f t="shared" ref="AE133" si="566">+AE132*$G124</f>
        <v>0</v>
      </c>
      <c r="AF133" s="25">
        <f t="shared" ref="AF133" si="567">+AF132*$G124</f>
        <v>3.1368205035636318</v>
      </c>
      <c r="AG133" s="25">
        <f t="shared" ref="AG133" si="568">+AG132*$G124</f>
        <v>37.641846042763575</v>
      </c>
      <c r="AH133" s="25">
        <f t="shared" ref="AH133" si="569">+AH132*$G124</f>
        <v>37.641846042763575</v>
      </c>
      <c r="AI133" s="25">
        <f t="shared" ref="AI133" si="570">+AI132*$G124</f>
        <v>37.641846042763575</v>
      </c>
      <c r="AJ133" s="25">
        <f t="shared" ref="AJ133" si="571">+AJ132*$G124</f>
        <v>37.641846042763575</v>
      </c>
      <c r="AK133" s="25">
        <f t="shared" ref="AK133" si="572">+AK132*$G124</f>
        <v>37.641846042763575</v>
      </c>
      <c r="AL133" s="25">
        <f t="shared" ref="AL133" si="573">+AL132*$G124</f>
        <v>37.641846042763575</v>
      </c>
      <c r="AM133" s="25">
        <f t="shared" ref="AM133" si="574">+AM132*$G124</f>
        <v>37.641846042763575</v>
      </c>
      <c r="AN133" s="25">
        <f t="shared" ref="AN133" si="575">+AN132*$G124</f>
        <v>37.641846042763575</v>
      </c>
      <c r="AO133" s="25">
        <f t="shared" ref="AO133" si="576">+AO132*$G124</f>
        <v>37.641846042763575</v>
      </c>
      <c r="AP133" s="25">
        <f t="shared" ref="AP133" si="577">+AP132*$G124</f>
        <v>37.641846042763575</v>
      </c>
      <c r="AQ133" s="25">
        <f t="shared" ref="AQ133" si="578">+AQ132*$G124</f>
        <v>37.641846042763575</v>
      </c>
      <c r="AR133" s="25">
        <f t="shared" ref="AR133" si="579">+AR132*$G124</f>
        <v>37.641846042763575</v>
      </c>
      <c r="AS133" s="25">
        <f t="shared" ref="AS133" si="580">+AS132*$G124</f>
        <v>37.641846042763575</v>
      </c>
      <c r="AT133" s="25">
        <f t="shared" ref="AT133" si="581">+AT132*$G124</f>
        <v>37.641846042763575</v>
      </c>
      <c r="AU133" s="25">
        <f t="shared" ref="AU133" si="582">+AU132*$G124</f>
        <v>37.641846042763575</v>
      </c>
      <c r="AV133" s="25">
        <f t="shared" ref="AV133" si="583">+AV132*$G124</f>
        <v>37.641846042763575</v>
      </c>
      <c r="AW133" s="25">
        <f t="shared" ref="AW133" si="584">+AW132*$G124</f>
        <v>37.641846042763575</v>
      </c>
      <c r="AX133" s="25">
        <f t="shared" ref="AX133" si="585">+AX132*$G124</f>
        <v>37.641846042763575</v>
      </c>
      <c r="AY133" s="25">
        <f t="shared" ref="AY133" si="586">+AY132*$G124</f>
        <v>37.641846042763575</v>
      </c>
      <c r="AZ133" s="25">
        <f t="shared" ref="AZ133" si="587">+AZ132*$G124</f>
        <v>37.641846042763575</v>
      </c>
      <c r="BA133" s="25">
        <f t="shared" ref="BA133" si="588">+BA132*$G124</f>
        <v>37.641846042763575</v>
      </c>
      <c r="BB133" s="25">
        <f t="shared" ref="BB133" si="589">+BB132*$G124</f>
        <v>37.641846042763575</v>
      </c>
      <c r="BC133" s="25">
        <f t="shared" ref="BC133" si="590">+BC132*$G124</f>
        <v>37.641846042763575</v>
      </c>
      <c r="BD133" s="25">
        <f t="shared" ref="BD133" si="591">+BD132*$G124</f>
        <v>37.641846042763575</v>
      </c>
      <c r="BE133" s="25">
        <f t="shared" ref="BE133" si="592">+BE132*$G124</f>
        <v>34.505025539199949</v>
      </c>
      <c r="BF133" s="25">
        <f t="shared" ref="BF133" si="593">+BF132*$G124</f>
        <v>0</v>
      </c>
      <c r="BG133" s="25">
        <f t="shared" ref="BG133" si="594">+BG132*$G124</f>
        <v>0</v>
      </c>
      <c r="BH133" s="25">
        <f t="shared" ref="BH133" si="595">+BH132*$G124</f>
        <v>0</v>
      </c>
      <c r="BI133" s="25">
        <f t="shared" ref="BI133" si="596">+BI132*$G124</f>
        <v>0</v>
      </c>
      <c r="BJ133" s="25">
        <f t="shared" ref="BJ133" si="597">+BJ132*$G124</f>
        <v>0</v>
      </c>
      <c r="BK133" s="25">
        <f t="shared" ref="BK133" si="598">+BK132*$G124</f>
        <v>0</v>
      </c>
      <c r="BL133" s="25">
        <f t="shared" ref="BL133" si="599">+BL132*$G124</f>
        <v>0</v>
      </c>
      <c r="BM133" s="25">
        <f t="shared" ref="BM133" si="600">+BM132*$G124</f>
        <v>0</v>
      </c>
      <c r="BN133" s="25">
        <f t="shared" ref="BN133" si="601">+BN132*$G124</f>
        <v>0</v>
      </c>
      <c r="BO133" s="25">
        <f t="shared" ref="BO133" si="602">+BO132*$G124</f>
        <v>0</v>
      </c>
    </row>
    <row r="134" spans="1:67" ht="13.5" customHeight="1" outlineLevel="2" thickBot="1">
      <c r="B134" s="8" t="s">
        <v>17</v>
      </c>
      <c r="C134" s="10"/>
      <c r="D134" s="10"/>
      <c r="E134" s="10"/>
      <c r="J134" s="2"/>
      <c r="L134" s="24">
        <f t="shared" ref="L134:AQ134" si="603">SUM(L128,L131,L133)</f>
        <v>0</v>
      </c>
      <c r="M134" s="24">
        <f t="shared" si="603"/>
        <v>0</v>
      </c>
      <c r="N134" s="24">
        <f t="shared" si="603"/>
        <v>0</v>
      </c>
      <c r="O134" s="24">
        <f t="shared" si="603"/>
        <v>0</v>
      </c>
      <c r="P134" s="24">
        <f t="shared" si="603"/>
        <v>0</v>
      </c>
      <c r="Q134" s="24">
        <f t="shared" si="603"/>
        <v>0</v>
      </c>
      <c r="R134" s="24">
        <f t="shared" si="603"/>
        <v>0</v>
      </c>
      <c r="S134" s="24">
        <f t="shared" si="603"/>
        <v>0</v>
      </c>
      <c r="T134" s="24">
        <f t="shared" si="603"/>
        <v>0</v>
      </c>
      <c r="U134" s="24">
        <f t="shared" si="603"/>
        <v>0</v>
      </c>
      <c r="V134" s="24">
        <f t="shared" si="603"/>
        <v>0</v>
      </c>
      <c r="W134" s="24">
        <f t="shared" si="603"/>
        <v>0</v>
      </c>
      <c r="X134" s="24">
        <f t="shared" si="603"/>
        <v>0</v>
      </c>
      <c r="Y134" s="24">
        <f t="shared" si="603"/>
        <v>0</v>
      </c>
      <c r="Z134" s="24">
        <f t="shared" si="603"/>
        <v>0</v>
      </c>
      <c r="AA134" s="24">
        <f t="shared" si="603"/>
        <v>0</v>
      </c>
      <c r="AB134" s="24">
        <f t="shared" si="603"/>
        <v>0</v>
      </c>
      <c r="AC134" s="24">
        <f t="shared" si="603"/>
        <v>0</v>
      </c>
      <c r="AD134" s="24">
        <f t="shared" si="603"/>
        <v>0</v>
      </c>
      <c r="AE134" s="24">
        <f t="shared" si="603"/>
        <v>0</v>
      </c>
      <c r="AF134" s="24">
        <f t="shared" si="603"/>
        <v>1152.0844638366207</v>
      </c>
      <c r="AG134" s="24">
        <f t="shared" si="603"/>
        <v>13634.713122156587</v>
      </c>
      <c r="AH134" s="24">
        <f t="shared" si="603"/>
        <v>13283.389225757459</v>
      </c>
      <c r="AI134" s="24">
        <f t="shared" si="603"/>
        <v>12932.065329358333</v>
      </c>
      <c r="AJ134" s="24">
        <f t="shared" si="603"/>
        <v>12580.741432959207</v>
      </c>
      <c r="AK134" s="24">
        <f t="shared" si="603"/>
        <v>12229.417536560079</v>
      </c>
      <c r="AL134" s="24">
        <f t="shared" si="603"/>
        <v>11878.093640160954</v>
      </c>
      <c r="AM134" s="24">
        <f t="shared" si="603"/>
        <v>11526.769743761826</v>
      </c>
      <c r="AN134" s="24">
        <f t="shared" si="603"/>
        <v>11175.445847362698</v>
      </c>
      <c r="AO134" s="24">
        <f t="shared" si="603"/>
        <v>10824.121950963574</v>
      </c>
      <c r="AP134" s="24">
        <f t="shared" si="603"/>
        <v>10472.798054564446</v>
      </c>
      <c r="AQ134" s="24">
        <f t="shared" si="603"/>
        <v>10121.47415816532</v>
      </c>
      <c r="AR134" s="24">
        <f t="shared" ref="AR134:BO134" si="604">SUM(AR128,AR131,AR133)</f>
        <v>9770.1502617661936</v>
      </c>
      <c r="AS134" s="24">
        <f t="shared" si="604"/>
        <v>9418.8263653670656</v>
      </c>
      <c r="AT134" s="24">
        <f t="shared" si="604"/>
        <v>9067.5024689679394</v>
      </c>
      <c r="AU134" s="24">
        <f t="shared" si="604"/>
        <v>8716.1785725688133</v>
      </c>
      <c r="AV134" s="24">
        <f t="shared" si="604"/>
        <v>8364.8546761696853</v>
      </c>
      <c r="AW134" s="24">
        <f t="shared" si="604"/>
        <v>8013.53077977056</v>
      </c>
      <c r="AX134" s="24">
        <f t="shared" si="604"/>
        <v>7662.2068833714338</v>
      </c>
      <c r="AY134" s="24">
        <f t="shared" si="604"/>
        <v>7310.8829869723068</v>
      </c>
      <c r="AZ134" s="24">
        <f t="shared" si="604"/>
        <v>6959.5590905731797</v>
      </c>
      <c r="BA134" s="24">
        <f t="shared" si="604"/>
        <v>6608.2351941740535</v>
      </c>
      <c r="BB134" s="24">
        <f t="shared" si="604"/>
        <v>6256.9112977749264</v>
      </c>
      <c r="BC134" s="24">
        <f t="shared" si="604"/>
        <v>5905.5874013757993</v>
      </c>
      <c r="BD134" s="24">
        <f t="shared" si="604"/>
        <v>5554.2635049766732</v>
      </c>
      <c r="BE134" s="24">
        <f t="shared" si="604"/>
        <v>4796.1985499488237</v>
      </c>
      <c r="BF134" s="24">
        <f t="shared" si="604"/>
        <v>0</v>
      </c>
      <c r="BG134" s="24">
        <f t="shared" si="604"/>
        <v>0</v>
      </c>
      <c r="BH134" s="24">
        <f t="shared" si="604"/>
        <v>0</v>
      </c>
      <c r="BI134" s="24">
        <f t="shared" si="604"/>
        <v>0</v>
      </c>
      <c r="BJ134" s="24">
        <f t="shared" si="604"/>
        <v>0</v>
      </c>
      <c r="BK134" s="24">
        <f t="shared" si="604"/>
        <v>0</v>
      </c>
      <c r="BL134" s="24">
        <f t="shared" si="604"/>
        <v>0</v>
      </c>
      <c r="BM134" s="24">
        <f t="shared" si="604"/>
        <v>0</v>
      </c>
      <c r="BN134" s="24">
        <f t="shared" si="604"/>
        <v>0</v>
      </c>
      <c r="BO134" s="24">
        <f t="shared" si="604"/>
        <v>0</v>
      </c>
    </row>
    <row r="135" spans="1:67" ht="12.75" customHeight="1" outlineLevel="2">
      <c r="B135" s="8"/>
    </row>
    <row r="136" spans="1:67" ht="12.75" customHeight="1" outlineLevel="2">
      <c r="B136" s="8"/>
    </row>
    <row r="137" spans="1:67" ht="12.75" customHeight="1" outlineLevel="2">
      <c r="B137" s="8"/>
    </row>
    <row r="138" spans="1:67" ht="12.75" customHeight="1" outlineLevel="2">
      <c r="B138" s="8"/>
    </row>
    <row r="139" spans="1:67" ht="12.75" customHeight="1" outlineLevel="2">
      <c r="B139" s="8"/>
    </row>
    <row r="140" spans="1:67" ht="12.75" customHeight="1" outlineLevel="2">
      <c r="B140" s="8"/>
    </row>
    <row r="141" spans="1:67" ht="12.75" customHeight="1" outlineLevel="2">
      <c r="B141" s="8"/>
    </row>
    <row r="142" spans="1:67" outlineLevel="1">
      <c r="A142" s="10">
        <f>A112+1</f>
        <v>5</v>
      </c>
      <c r="B142" s="27" t="str">
        <f>INDEX(Projects,A142,1)</f>
        <v>Holyrood CP4</v>
      </c>
      <c r="C142" s="19"/>
      <c r="D142" s="10"/>
      <c r="E142" s="10"/>
      <c r="G142" s="152" t="str">
        <f>INDEX(Projects,$A142,Projects!R$1)</f>
        <v>HRD</v>
      </c>
      <c r="H142" s="11">
        <f>+C147</f>
        <v>2032</v>
      </c>
      <c r="I142" s="2">
        <f>+E154</f>
        <v>27740.184269371763</v>
      </c>
      <c r="J142" s="2">
        <f>NPV($C$4,M142:BO142)+L142</f>
        <v>6905.429195770851</v>
      </c>
      <c r="L142" s="2">
        <f>+L164</f>
        <v>0</v>
      </c>
      <c r="M142" s="2">
        <f t="shared" ref="M142:BO142" si="605">+M164</f>
        <v>0</v>
      </c>
      <c r="N142" s="2">
        <f t="shared" si="605"/>
        <v>0</v>
      </c>
      <c r="O142" s="2">
        <f t="shared" si="605"/>
        <v>0</v>
      </c>
      <c r="P142" s="2">
        <f t="shared" si="605"/>
        <v>0</v>
      </c>
      <c r="Q142" s="2">
        <f t="shared" si="605"/>
        <v>0</v>
      </c>
      <c r="R142" s="2">
        <f t="shared" si="605"/>
        <v>0</v>
      </c>
      <c r="S142" s="2">
        <f t="shared" si="605"/>
        <v>0</v>
      </c>
      <c r="T142" s="2">
        <f t="shared" si="605"/>
        <v>0</v>
      </c>
      <c r="U142" s="2">
        <f t="shared" si="605"/>
        <v>0</v>
      </c>
      <c r="V142" s="2">
        <f t="shared" si="605"/>
        <v>0</v>
      </c>
      <c r="W142" s="2">
        <f t="shared" si="605"/>
        <v>0</v>
      </c>
      <c r="X142" s="2">
        <f t="shared" si="605"/>
        <v>0</v>
      </c>
      <c r="Y142" s="2">
        <f t="shared" si="605"/>
        <v>0</v>
      </c>
      <c r="Z142" s="2">
        <f t="shared" si="605"/>
        <v>0</v>
      </c>
      <c r="AA142" s="2">
        <f t="shared" si="605"/>
        <v>0</v>
      </c>
      <c r="AB142" s="2">
        <f t="shared" si="605"/>
        <v>0</v>
      </c>
      <c r="AC142" s="2">
        <f t="shared" si="605"/>
        <v>0</v>
      </c>
      <c r="AD142" s="2">
        <f t="shared" si="605"/>
        <v>0</v>
      </c>
      <c r="AE142" s="2">
        <f t="shared" si="605"/>
        <v>0</v>
      </c>
      <c r="AF142" s="2">
        <f t="shared" si="605"/>
        <v>200.92690645388362</v>
      </c>
      <c r="AG142" s="2">
        <f t="shared" si="605"/>
        <v>2393.5926221097088</v>
      </c>
      <c r="AH142" s="2">
        <f t="shared" si="605"/>
        <v>2361.2290737954418</v>
      </c>
      <c r="AI142" s="2">
        <f t="shared" si="605"/>
        <v>2328.8655254811747</v>
      </c>
      <c r="AJ142" s="2">
        <f t="shared" si="605"/>
        <v>2296.5019771669081</v>
      </c>
      <c r="AK142" s="2">
        <f t="shared" si="605"/>
        <v>2264.138428852641</v>
      </c>
      <c r="AL142" s="2">
        <f t="shared" si="605"/>
        <v>2231.774880538374</v>
      </c>
      <c r="AM142" s="2">
        <f t="shared" si="605"/>
        <v>2199.4113322241069</v>
      </c>
      <c r="AN142" s="2">
        <f t="shared" si="605"/>
        <v>2167.0477839098398</v>
      </c>
      <c r="AO142" s="2">
        <f t="shared" si="605"/>
        <v>2134.6842355955732</v>
      </c>
      <c r="AP142" s="2">
        <f t="shared" si="605"/>
        <v>2102.3206872813062</v>
      </c>
      <c r="AQ142" s="2">
        <f t="shared" si="605"/>
        <v>2069.9571389670391</v>
      </c>
      <c r="AR142" s="2">
        <f t="shared" si="605"/>
        <v>2037.593590652772</v>
      </c>
      <c r="AS142" s="2">
        <f t="shared" si="605"/>
        <v>2005.2300423385054</v>
      </c>
      <c r="AT142" s="2">
        <f t="shared" si="605"/>
        <v>1972.8664940242384</v>
      </c>
      <c r="AU142" s="2">
        <f t="shared" si="605"/>
        <v>1940.5029457099713</v>
      </c>
      <c r="AV142" s="2">
        <f t="shared" si="605"/>
        <v>1908.1393973957042</v>
      </c>
      <c r="AW142" s="2">
        <f t="shared" si="605"/>
        <v>1875.7758490814376</v>
      </c>
      <c r="AX142" s="2">
        <f t="shared" si="605"/>
        <v>1843.4123007671706</v>
      </c>
      <c r="AY142" s="2">
        <f t="shared" si="605"/>
        <v>1811.0487524529035</v>
      </c>
      <c r="AZ142" s="2">
        <f t="shared" si="605"/>
        <v>1778.6852041386364</v>
      </c>
      <c r="BA142" s="2">
        <f t="shared" si="605"/>
        <v>1746.3216558243694</v>
      </c>
      <c r="BB142" s="2">
        <f t="shared" si="605"/>
        <v>1713.9581075101028</v>
      </c>
      <c r="BC142" s="2">
        <f t="shared" si="605"/>
        <v>1681.5945591958357</v>
      </c>
      <c r="BD142" s="2">
        <f t="shared" si="605"/>
        <v>1649.2310108815686</v>
      </c>
      <c r="BE142" s="2">
        <f t="shared" si="605"/>
        <v>1616.8674625673016</v>
      </c>
      <c r="BF142" s="2">
        <f t="shared" si="605"/>
        <v>1584.5039142530345</v>
      </c>
      <c r="BG142" s="2">
        <f t="shared" si="605"/>
        <v>1552.1403659387674</v>
      </c>
      <c r="BH142" s="2">
        <f t="shared" si="605"/>
        <v>1519.7768176245004</v>
      </c>
      <c r="BI142" s="2">
        <f t="shared" si="605"/>
        <v>1487.4132693102333</v>
      </c>
      <c r="BJ142" s="2">
        <f t="shared" si="605"/>
        <v>1455.0497209959663</v>
      </c>
      <c r="BK142" s="2">
        <f t="shared" si="605"/>
        <v>1422.6861726816992</v>
      </c>
      <c r="BL142" s="2">
        <f t="shared" si="605"/>
        <v>1390.3226243674321</v>
      </c>
      <c r="BM142" s="2">
        <f t="shared" si="605"/>
        <v>1357.9590760531651</v>
      </c>
      <c r="BN142" s="2">
        <f t="shared" si="605"/>
        <v>1325.595527738898</v>
      </c>
      <c r="BO142" s="2">
        <f t="shared" si="605"/>
        <v>1293.2319794246309</v>
      </c>
    </row>
    <row r="143" spans="1:67" ht="12.75" customHeight="1" outlineLevel="2">
      <c r="B143" s="28" t="str">
        <f>"Jan "&amp;$L$10&amp;" $"</f>
        <v>Jan 2012 $</v>
      </c>
      <c r="C143" s="151">
        <f>INDEX(Projects,A142,Projects!$H$1)</f>
        <v>17710.634534033437</v>
      </c>
      <c r="D143" s="152"/>
      <c r="E143" s="152"/>
      <c r="F143" s="152"/>
      <c r="G143" s="152"/>
      <c r="H143" s="17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ht="12.75" customHeight="1" outlineLevel="2">
      <c r="B144" s="8" t="s">
        <v>8</v>
      </c>
      <c r="C144" s="153">
        <f>INDEX(Projects,$A142,Projects!I$1)</f>
        <v>0.38240000000000002</v>
      </c>
      <c r="D144" s="153">
        <f>INDEX(Projects,$A142,Projects!J$1)</f>
        <v>0.1537</v>
      </c>
      <c r="E144" s="153">
        <f>INDEX(Projects,$A142,Projects!K$1)</f>
        <v>0.21959999999999999</v>
      </c>
      <c r="F144" s="153">
        <f>INDEX(Projects,$A142,Projects!L$1)</f>
        <v>6.8099999999999994E-2</v>
      </c>
      <c r="G144" s="153">
        <f>INDEX(Projects,$A142,Projects!M$1)</f>
        <v>0.1762</v>
      </c>
      <c r="H144" s="18"/>
      <c r="J144" s="14"/>
      <c r="K144" s="14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2:67" ht="12.75" customHeight="1" outlineLevel="2">
      <c r="B145" s="8" t="s">
        <v>1</v>
      </c>
      <c r="C145" s="154">
        <f>INDEX(Projects,$A142,Projects!$N$1)</f>
        <v>2.52E-2</v>
      </c>
      <c r="D145" s="152"/>
      <c r="E145" s="152"/>
      <c r="F145" s="152"/>
      <c r="G145" s="152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</row>
    <row r="146" spans="2:67" ht="12.75" customHeight="1" outlineLevel="2">
      <c r="B146" s="8" t="s">
        <v>2</v>
      </c>
      <c r="C146" s="152">
        <f>INDEX(Projects,A142,Projects!$F$1)</f>
        <v>2028</v>
      </c>
      <c r="D146" s="152">
        <f>INDEX(Projects,A142,Projects!$G$1)</f>
        <v>1</v>
      </c>
      <c r="E146" s="152"/>
      <c r="F146" s="152"/>
      <c r="G146" s="152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2:67" ht="12.75" customHeight="1" outlineLevel="2">
      <c r="B147" s="8" t="s">
        <v>3</v>
      </c>
      <c r="C147" s="152">
        <f>INDEX(Projects,A142,Projects!$C$1)</f>
        <v>2032</v>
      </c>
      <c r="D147" s="152">
        <f>INDEX(Projects,A142,Projects!$D$1)</f>
        <v>12</v>
      </c>
      <c r="E147" s="152"/>
      <c r="F147" s="152"/>
      <c r="G147" s="152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2:67" ht="12.75" customHeight="1" outlineLevel="2">
      <c r="B148" s="7" t="s">
        <v>4</v>
      </c>
      <c r="C148" s="10"/>
      <c r="D148" s="10"/>
      <c r="E148" s="10"/>
      <c r="L148" s="9">
        <f t="shared" ref="L148:AQ148" si="606">(1+$C145)^L$21</f>
        <v>1.0125216047077712</v>
      </c>
      <c r="M148" s="9">
        <f t="shared" si="606"/>
        <v>1.0380371491464069</v>
      </c>
      <c r="N148" s="9">
        <f t="shared" si="606"/>
        <v>1.0641956853048962</v>
      </c>
      <c r="O148" s="9">
        <f t="shared" si="606"/>
        <v>1.0910134165745795</v>
      </c>
      <c r="P148" s="9">
        <f t="shared" si="606"/>
        <v>1.1185069546722588</v>
      </c>
      <c r="Q148" s="9">
        <f t="shared" si="606"/>
        <v>1.1466933299299995</v>
      </c>
      <c r="R148" s="9">
        <f t="shared" si="606"/>
        <v>1.1755900018442353</v>
      </c>
      <c r="S148" s="9">
        <f t="shared" si="606"/>
        <v>1.2052148698907099</v>
      </c>
      <c r="T148" s="9">
        <f t="shared" si="606"/>
        <v>1.2355862846119556</v>
      </c>
      <c r="U148" s="9">
        <f t="shared" si="606"/>
        <v>1.2667230589841769</v>
      </c>
      <c r="V148" s="9">
        <f t="shared" si="606"/>
        <v>1.2986444800705779</v>
      </c>
      <c r="W148" s="9">
        <f t="shared" si="606"/>
        <v>1.3313703209683565</v>
      </c>
      <c r="X148" s="9">
        <f t="shared" si="606"/>
        <v>1.3649208530567589</v>
      </c>
      <c r="Y148" s="9">
        <f t="shared" si="606"/>
        <v>1.399316858553789</v>
      </c>
      <c r="Z148" s="9">
        <f t="shared" si="606"/>
        <v>1.4345796433893443</v>
      </c>
      <c r="AA148" s="9">
        <f t="shared" si="606"/>
        <v>1.4707310504027555</v>
      </c>
      <c r="AB148" s="9">
        <f t="shared" si="606"/>
        <v>1.507793472872905</v>
      </c>
      <c r="AC148" s="9">
        <f t="shared" si="606"/>
        <v>1.5457898683893019</v>
      </c>
      <c r="AD148" s="9">
        <f t="shared" si="606"/>
        <v>1.5847437730727121</v>
      </c>
      <c r="AE148" s="9">
        <f t="shared" si="606"/>
        <v>1.6246793161541444</v>
      </c>
      <c r="AF148" s="9">
        <f t="shared" si="606"/>
        <v>1.6656212349212287</v>
      </c>
      <c r="AG148" s="9">
        <f t="shared" si="606"/>
        <v>1.7075948900412434</v>
      </c>
      <c r="AH148" s="9">
        <f t="shared" si="606"/>
        <v>1.7506262812702824</v>
      </c>
      <c r="AI148" s="9">
        <f t="shared" si="606"/>
        <v>1.7947420635582936</v>
      </c>
      <c r="AJ148" s="9">
        <f t="shared" si="606"/>
        <v>1.8399695635599622</v>
      </c>
      <c r="AK148" s="9">
        <f t="shared" si="606"/>
        <v>1.8863367965616731</v>
      </c>
      <c r="AL148" s="9">
        <f t="shared" si="606"/>
        <v>1.933872483835027</v>
      </c>
      <c r="AM148" s="9">
        <f t="shared" si="606"/>
        <v>1.9826060704276696</v>
      </c>
      <c r="AN148" s="9">
        <f t="shared" si="606"/>
        <v>2.0325677434024465</v>
      </c>
      <c r="AO148" s="9">
        <f t="shared" si="606"/>
        <v>2.0837884505361881</v>
      </c>
      <c r="AP148" s="9">
        <f t="shared" si="606"/>
        <v>2.1362999194896997</v>
      </c>
      <c r="AQ148" s="9">
        <f t="shared" si="606"/>
        <v>2.1901346774608399</v>
      </c>
      <c r="AR148" s="9">
        <f t="shared" ref="AR148:BO148" si="607">(1+$C145)^AR$21</f>
        <v>2.2453260713328529</v>
      </c>
      <c r="AS148" s="9">
        <f t="shared" si="607"/>
        <v>2.3019082883304405</v>
      </c>
      <c r="AT148" s="9">
        <f t="shared" si="607"/>
        <v>2.3599163771963672</v>
      </c>
      <c r="AU148" s="9">
        <f t="shared" si="607"/>
        <v>2.4193862699017155</v>
      </c>
      <c r="AV148" s="9">
        <f t="shared" si="607"/>
        <v>2.4803548039032384</v>
      </c>
      <c r="AW148" s="9">
        <f t="shared" si="607"/>
        <v>2.5428597449615999</v>
      </c>
      <c r="AX148" s="9">
        <f t="shared" si="607"/>
        <v>2.606939810534632</v>
      </c>
      <c r="AY148" s="9">
        <f t="shared" si="607"/>
        <v>2.672634693760104</v>
      </c>
      <c r="AZ148" s="9">
        <f t="shared" si="607"/>
        <v>2.7399850880428587</v>
      </c>
      <c r="BA148" s="9">
        <f t="shared" si="607"/>
        <v>2.8090327122615379</v>
      </c>
      <c r="BB148" s="9">
        <f t="shared" si="607"/>
        <v>2.8798203366105284</v>
      </c>
      <c r="BC148" s="9">
        <f t="shared" si="607"/>
        <v>2.9523918090931134</v>
      </c>
      <c r="BD148" s="9">
        <f t="shared" si="607"/>
        <v>3.0267920826822596</v>
      </c>
      <c r="BE148" s="9">
        <f t="shared" si="607"/>
        <v>3.1030672431658526</v>
      </c>
      <c r="BF148" s="9">
        <f t="shared" si="607"/>
        <v>3.1812645376936315</v>
      </c>
      <c r="BG148" s="9">
        <f t="shared" si="607"/>
        <v>3.2614324040435108</v>
      </c>
      <c r="BH148" s="9">
        <f t="shared" si="607"/>
        <v>3.3436205006254069</v>
      </c>
      <c r="BI148" s="9">
        <f t="shared" si="607"/>
        <v>3.4278797372411671</v>
      </c>
      <c r="BJ148" s="9">
        <f t="shared" si="607"/>
        <v>3.5142623066196435</v>
      </c>
      <c r="BK148" s="9">
        <f t="shared" si="607"/>
        <v>3.6028217167464582</v>
      </c>
      <c r="BL148" s="9">
        <f t="shared" si="607"/>
        <v>3.6936128240084685</v>
      </c>
      <c r="BM148" s="9">
        <f t="shared" si="607"/>
        <v>3.7866918671734817</v>
      </c>
      <c r="BN148" s="9">
        <f t="shared" si="607"/>
        <v>3.8821165022262529</v>
      </c>
      <c r="BO148" s="9">
        <f t="shared" si="607"/>
        <v>3.979945838082354</v>
      </c>
    </row>
    <row r="149" spans="2:67" ht="12.75" customHeight="1" outlineLevel="2">
      <c r="B149" s="8" t="s">
        <v>9</v>
      </c>
      <c r="C149" s="10"/>
      <c r="D149" s="10"/>
      <c r="E149" s="10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2:67" ht="12.75" customHeight="1" outlineLevel="2">
      <c r="B150" s="29" t="s">
        <v>5</v>
      </c>
      <c r="C150" s="10"/>
      <c r="D150" s="10"/>
      <c r="E150" s="10"/>
      <c r="L150" s="2">
        <f t="shared" ref="L150:AQ150" si="608">IF(L$10&gt;$C147,0,+K153)</f>
        <v>0</v>
      </c>
      <c r="M150" s="2">
        <f t="shared" si="608"/>
        <v>0</v>
      </c>
      <c r="N150" s="2">
        <f t="shared" si="608"/>
        <v>0</v>
      </c>
      <c r="O150" s="2">
        <f t="shared" si="608"/>
        <v>0</v>
      </c>
      <c r="P150" s="2">
        <f t="shared" si="608"/>
        <v>0</v>
      </c>
      <c r="Q150" s="2">
        <f t="shared" si="608"/>
        <v>0</v>
      </c>
      <c r="R150" s="2">
        <f t="shared" si="608"/>
        <v>0</v>
      </c>
      <c r="S150" s="2">
        <f t="shared" si="608"/>
        <v>0</v>
      </c>
      <c r="T150" s="2">
        <f t="shared" si="608"/>
        <v>0</v>
      </c>
      <c r="U150" s="2">
        <f t="shared" si="608"/>
        <v>0</v>
      </c>
      <c r="V150" s="2">
        <f t="shared" si="608"/>
        <v>0</v>
      </c>
      <c r="W150" s="2">
        <f t="shared" si="608"/>
        <v>0</v>
      </c>
      <c r="X150" s="2">
        <f t="shared" si="608"/>
        <v>0</v>
      </c>
      <c r="Y150" s="2">
        <f t="shared" si="608"/>
        <v>0</v>
      </c>
      <c r="Z150" s="2">
        <f t="shared" si="608"/>
        <v>0</v>
      </c>
      <c r="AA150" s="2">
        <f t="shared" si="608"/>
        <v>0</v>
      </c>
      <c r="AB150" s="2">
        <f t="shared" si="608"/>
        <v>0</v>
      </c>
      <c r="AC150" s="2">
        <f t="shared" si="608"/>
        <v>10211.601627286218</v>
      </c>
      <c r="AD150" s="2">
        <f t="shared" si="608"/>
        <v>14419.434142978585</v>
      </c>
      <c r="AE150" s="2">
        <f t="shared" si="608"/>
        <v>20582.907330755319</v>
      </c>
      <c r="AF150" s="2">
        <f t="shared" si="608"/>
        <v>22542.423649947501</v>
      </c>
      <c r="AG150" s="2">
        <f t="shared" si="608"/>
        <v>0</v>
      </c>
      <c r="AH150" s="2">
        <f t="shared" si="608"/>
        <v>0</v>
      </c>
      <c r="AI150" s="2">
        <f t="shared" si="608"/>
        <v>0</v>
      </c>
      <c r="AJ150" s="2">
        <f t="shared" si="608"/>
        <v>0</v>
      </c>
      <c r="AK150" s="2">
        <f t="shared" si="608"/>
        <v>0</v>
      </c>
      <c r="AL150" s="2">
        <f t="shared" si="608"/>
        <v>0</v>
      </c>
      <c r="AM150" s="2">
        <f t="shared" si="608"/>
        <v>0</v>
      </c>
      <c r="AN150" s="2">
        <f t="shared" si="608"/>
        <v>0</v>
      </c>
      <c r="AO150" s="2">
        <f t="shared" si="608"/>
        <v>0</v>
      </c>
      <c r="AP150" s="2">
        <f t="shared" si="608"/>
        <v>0</v>
      </c>
      <c r="AQ150" s="2">
        <f t="shared" si="608"/>
        <v>0</v>
      </c>
      <c r="AR150" s="2">
        <f t="shared" ref="AR150:BO150" si="609">IF(AR$10&gt;$C147,0,+AQ153)</f>
        <v>0</v>
      </c>
      <c r="AS150" s="2">
        <f t="shared" si="609"/>
        <v>0</v>
      </c>
      <c r="AT150" s="2">
        <f t="shared" si="609"/>
        <v>0</v>
      </c>
      <c r="AU150" s="2">
        <f t="shared" si="609"/>
        <v>0</v>
      </c>
      <c r="AV150" s="2">
        <f t="shared" si="609"/>
        <v>0</v>
      </c>
      <c r="AW150" s="2">
        <f t="shared" si="609"/>
        <v>0</v>
      </c>
      <c r="AX150" s="2">
        <f t="shared" si="609"/>
        <v>0</v>
      </c>
      <c r="AY150" s="2">
        <f t="shared" si="609"/>
        <v>0</v>
      </c>
      <c r="AZ150" s="2">
        <f t="shared" si="609"/>
        <v>0</v>
      </c>
      <c r="BA150" s="2">
        <f t="shared" si="609"/>
        <v>0</v>
      </c>
      <c r="BB150" s="2">
        <f t="shared" si="609"/>
        <v>0</v>
      </c>
      <c r="BC150" s="2">
        <f t="shared" si="609"/>
        <v>0</v>
      </c>
      <c r="BD150" s="2">
        <f t="shared" si="609"/>
        <v>0</v>
      </c>
      <c r="BE150" s="2">
        <f t="shared" si="609"/>
        <v>0</v>
      </c>
      <c r="BF150" s="2">
        <f t="shared" si="609"/>
        <v>0</v>
      </c>
      <c r="BG150" s="2">
        <f t="shared" si="609"/>
        <v>0</v>
      </c>
      <c r="BH150" s="2">
        <f t="shared" si="609"/>
        <v>0</v>
      </c>
      <c r="BI150" s="2">
        <f t="shared" si="609"/>
        <v>0</v>
      </c>
      <c r="BJ150" s="2">
        <f t="shared" si="609"/>
        <v>0</v>
      </c>
      <c r="BK150" s="2">
        <f t="shared" si="609"/>
        <v>0</v>
      </c>
      <c r="BL150" s="2">
        <f t="shared" si="609"/>
        <v>0</v>
      </c>
      <c r="BM150" s="2">
        <f t="shared" si="609"/>
        <v>0</v>
      </c>
      <c r="BN150" s="2">
        <f t="shared" si="609"/>
        <v>0</v>
      </c>
      <c r="BO150" s="2">
        <f t="shared" si="609"/>
        <v>0</v>
      </c>
    </row>
    <row r="151" spans="2:67" ht="12.75" customHeight="1" outlineLevel="2">
      <c r="B151" s="29" t="s">
        <v>6</v>
      </c>
      <c r="C151" s="10"/>
      <c r="D151" s="10"/>
      <c r="E151" s="10"/>
      <c r="L151" s="2">
        <f t="shared" ref="L151:AQ151" si="610">IF(AND(L$10&gt;=$C146,L$10&lt;=$C147),INDEX($C144:$G144,1,L$10-$C146+1)*$C143*L148,0)</f>
        <v>0</v>
      </c>
      <c r="M151" s="2">
        <f t="shared" si="610"/>
        <v>0</v>
      </c>
      <c r="N151" s="2">
        <f t="shared" si="610"/>
        <v>0</v>
      </c>
      <c r="O151" s="2">
        <f t="shared" si="610"/>
        <v>0</v>
      </c>
      <c r="P151" s="2">
        <f t="shared" si="610"/>
        <v>0</v>
      </c>
      <c r="Q151" s="2">
        <f t="shared" si="610"/>
        <v>0</v>
      </c>
      <c r="R151" s="2">
        <f t="shared" si="610"/>
        <v>0</v>
      </c>
      <c r="S151" s="2">
        <f t="shared" si="610"/>
        <v>0</v>
      </c>
      <c r="T151" s="2">
        <f t="shared" si="610"/>
        <v>0</v>
      </c>
      <c r="U151" s="2">
        <f t="shared" si="610"/>
        <v>0</v>
      </c>
      <c r="V151" s="2">
        <f t="shared" si="610"/>
        <v>0</v>
      </c>
      <c r="W151" s="2">
        <f t="shared" si="610"/>
        <v>0</v>
      </c>
      <c r="X151" s="2">
        <f t="shared" si="610"/>
        <v>0</v>
      </c>
      <c r="Y151" s="2">
        <f t="shared" si="610"/>
        <v>0</v>
      </c>
      <c r="Z151" s="2">
        <f t="shared" si="610"/>
        <v>0</v>
      </c>
      <c r="AA151" s="2">
        <f t="shared" si="610"/>
        <v>0</v>
      </c>
      <c r="AB151" s="2">
        <f t="shared" si="610"/>
        <v>10211.601627286218</v>
      </c>
      <c r="AC151" s="2">
        <f t="shared" si="610"/>
        <v>4207.8325156923675</v>
      </c>
      <c r="AD151" s="2">
        <f t="shared" si="610"/>
        <v>6163.4731877767344</v>
      </c>
      <c r="AE151" s="2">
        <f t="shared" si="610"/>
        <v>1959.5163191921813</v>
      </c>
      <c r="AF151" s="2">
        <f t="shared" si="610"/>
        <v>5197.7606194242617</v>
      </c>
      <c r="AG151" s="2">
        <f t="shared" si="610"/>
        <v>0</v>
      </c>
      <c r="AH151" s="2">
        <f t="shared" si="610"/>
        <v>0</v>
      </c>
      <c r="AI151" s="2">
        <f t="shared" si="610"/>
        <v>0</v>
      </c>
      <c r="AJ151" s="2">
        <f t="shared" si="610"/>
        <v>0</v>
      </c>
      <c r="AK151" s="2">
        <f t="shared" si="610"/>
        <v>0</v>
      </c>
      <c r="AL151" s="2">
        <f t="shared" si="610"/>
        <v>0</v>
      </c>
      <c r="AM151" s="2">
        <f t="shared" si="610"/>
        <v>0</v>
      </c>
      <c r="AN151" s="2">
        <f t="shared" si="610"/>
        <v>0</v>
      </c>
      <c r="AO151" s="2">
        <f t="shared" si="610"/>
        <v>0</v>
      </c>
      <c r="AP151" s="2">
        <f t="shared" si="610"/>
        <v>0</v>
      </c>
      <c r="AQ151" s="2">
        <f t="shared" si="610"/>
        <v>0</v>
      </c>
      <c r="AR151" s="2">
        <f t="shared" ref="AR151:BO151" si="611">IF(AND(AR$10&gt;=$C146,AR$10&lt;=$C147),INDEX($C144:$G144,1,AR$10-$C146+1)*$C143*AR148,0)</f>
        <v>0</v>
      </c>
      <c r="AS151" s="2">
        <f t="shared" si="611"/>
        <v>0</v>
      </c>
      <c r="AT151" s="2">
        <f t="shared" si="611"/>
        <v>0</v>
      </c>
      <c r="AU151" s="2">
        <f t="shared" si="611"/>
        <v>0</v>
      </c>
      <c r="AV151" s="2">
        <f t="shared" si="611"/>
        <v>0</v>
      </c>
      <c r="AW151" s="2">
        <f t="shared" si="611"/>
        <v>0</v>
      </c>
      <c r="AX151" s="2">
        <f t="shared" si="611"/>
        <v>0</v>
      </c>
      <c r="AY151" s="2">
        <f t="shared" si="611"/>
        <v>0</v>
      </c>
      <c r="AZ151" s="2">
        <f t="shared" si="611"/>
        <v>0</v>
      </c>
      <c r="BA151" s="2">
        <f t="shared" si="611"/>
        <v>0</v>
      </c>
      <c r="BB151" s="2">
        <f t="shared" si="611"/>
        <v>0</v>
      </c>
      <c r="BC151" s="2">
        <f t="shared" si="611"/>
        <v>0</v>
      </c>
      <c r="BD151" s="2">
        <f t="shared" si="611"/>
        <v>0</v>
      </c>
      <c r="BE151" s="2">
        <f t="shared" si="611"/>
        <v>0</v>
      </c>
      <c r="BF151" s="2">
        <f t="shared" si="611"/>
        <v>0</v>
      </c>
      <c r="BG151" s="2">
        <f t="shared" si="611"/>
        <v>0</v>
      </c>
      <c r="BH151" s="2">
        <f t="shared" si="611"/>
        <v>0</v>
      </c>
      <c r="BI151" s="2">
        <f t="shared" si="611"/>
        <v>0</v>
      </c>
      <c r="BJ151" s="2">
        <f t="shared" si="611"/>
        <v>0</v>
      </c>
      <c r="BK151" s="2">
        <f t="shared" si="611"/>
        <v>0</v>
      </c>
      <c r="BL151" s="2">
        <f t="shared" si="611"/>
        <v>0</v>
      </c>
      <c r="BM151" s="2">
        <f t="shared" si="611"/>
        <v>0</v>
      </c>
      <c r="BN151" s="2">
        <f t="shared" si="611"/>
        <v>0</v>
      </c>
      <c r="BO151" s="2">
        <f t="shared" si="611"/>
        <v>0</v>
      </c>
    </row>
    <row r="152" spans="2:67" ht="12.75" customHeight="1" outlineLevel="2">
      <c r="B152" s="29" t="s">
        <v>0</v>
      </c>
      <c r="C152" s="154">
        <f>INDEX(Projects,A142,Projects!$O$1)</f>
        <v>0</v>
      </c>
      <c r="D152" s="10"/>
      <c r="E152" s="10"/>
      <c r="L152" s="2">
        <f t="shared" ref="L152:AQ152" si="612">SUM(L150,L151/2)*$C152*IF(L$10=$C146,(13-$D146)/12,IF(L$10=$C147,($D147-1)/12,1))</f>
        <v>0</v>
      </c>
      <c r="M152" s="2">
        <f t="shared" si="612"/>
        <v>0</v>
      </c>
      <c r="N152" s="2">
        <f t="shared" si="612"/>
        <v>0</v>
      </c>
      <c r="O152" s="2">
        <f t="shared" si="612"/>
        <v>0</v>
      </c>
      <c r="P152" s="2">
        <f t="shared" si="612"/>
        <v>0</v>
      </c>
      <c r="Q152" s="2">
        <f t="shared" si="612"/>
        <v>0</v>
      </c>
      <c r="R152" s="2">
        <f t="shared" si="612"/>
        <v>0</v>
      </c>
      <c r="S152" s="2">
        <f t="shared" si="612"/>
        <v>0</v>
      </c>
      <c r="T152" s="2">
        <f t="shared" si="612"/>
        <v>0</v>
      </c>
      <c r="U152" s="2">
        <f t="shared" si="612"/>
        <v>0</v>
      </c>
      <c r="V152" s="2">
        <f t="shared" si="612"/>
        <v>0</v>
      </c>
      <c r="W152" s="2">
        <f t="shared" si="612"/>
        <v>0</v>
      </c>
      <c r="X152" s="2">
        <f t="shared" si="612"/>
        <v>0</v>
      </c>
      <c r="Y152" s="2">
        <f t="shared" si="612"/>
        <v>0</v>
      </c>
      <c r="Z152" s="2">
        <f t="shared" si="612"/>
        <v>0</v>
      </c>
      <c r="AA152" s="2">
        <f t="shared" si="612"/>
        <v>0</v>
      </c>
      <c r="AB152" s="2">
        <f t="shared" si="612"/>
        <v>0</v>
      </c>
      <c r="AC152" s="2">
        <f t="shared" si="612"/>
        <v>0</v>
      </c>
      <c r="AD152" s="2">
        <f t="shared" si="612"/>
        <v>0</v>
      </c>
      <c r="AE152" s="2">
        <f t="shared" si="612"/>
        <v>0</v>
      </c>
      <c r="AF152" s="2">
        <f t="shared" si="612"/>
        <v>0</v>
      </c>
      <c r="AG152" s="2">
        <f t="shared" si="612"/>
        <v>0</v>
      </c>
      <c r="AH152" s="2">
        <f t="shared" si="612"/>
        <v>0</v>
      </c>
      <c r="AI152" s="2">
        <f t="shared" si="612"/>
        <v>0</v>
      </c>
      <c r="AJ152" s="2">
        <f t="shared" si="612"/>
        <v>0</v>
      </c>
      <c r="AK152" s="2">
        <f t="shared" si="612"/>
        <v>0</v>
      </c>
      <c r="AL152" s="2">
        <f t="shared" si="612"/>
        <v>0</v>
      </c>
      <c r="AM152" s="2">
        <f t="shared" si="612"/>
        <v>0</v>
      </c>
      <c r="AN152" s="2">
        <f t="shared" si="612"/>
        <v>0</v>
      </c>
      <c r="AO152" s="2">
        <f t="shared" si="612"/>
        <v>0</v>
      </c>
      <c r="AP152" s="2">
        <f t="shared" si="612"/>
        <v>0</v>
      </c>
      <c r="AQ152" s="2">
        <f t="shared" si="612"/>
        <v>0</v>
      </c>
      <c r="AR152" s="2">
        <f t="shared" ref="AR152:BO152" si="613">SUM(AR150,AR151/2)*$C152*IF(AR$10=$C146,(13-$D146)/12,IF(AR$10=$C147,($D147-1)/12,1))</f>
        <v>0</v>
      </c>
      <c r="AS152" s="2">
        <f t="shared" si="613"/>
        <v>0</v>
      </c>
      <c r="AT152" s="2">
        <f t="shared" si="613"/>
        <v>0</v>
      </c>
      <c r="AU152" s="2">
        <f t="shared" si="613"/>
        <v>0</v>
      </c>
      <c r="AV152" s="2">
        <f t="shared" si="613"/>
        <v>0</v>
      </c>
      <c r="AW152" s="2">
        <f t="shared" si="613"/>
        <v>0</v>
      </c>
      <c r="AX152" s="2">
        <f t="shared" si="613"/>
        <v>0</v>
      </c>
      <c r="AY152" s="2">
        <f t="shared" si="613"/>
        <v>0</v>
      </c>
      <c r="AZ152" s="2">
        <f t="shared" si="613"/>
        <v>0</v>
      </c>
      <c r="BA152" s="2">
        <f t="shared" si="613"/>
        <v>0</v>
      </c>
      <c r="BB152" s="2">
        <f t="shared" si="613"/>
        <v>0</v>
      </c>
      <c r="BC152" s="2">
        <f t="shared" si="613"/>
        <v>0</v>
      </c>
      <c r="BD152" s="2">
        <f t="shared" si="613"/>
        <v>0</v>
      </c>
      <c r="BE152" s="2">
        <f t="shared" si="613"/>
        <v>0</v>
      </c>
      <c r="BF152" s="2">
        <f t="shared" si="613"/>
        <v>0</v>
      </c>
      <c r="BG152" s="2">
        <f t="shared" si="613"/>
        <v>0</v>
      </c>
      <c r="BH152" s="2">
        <f t="shared" si="613"/>
        <v>0</v>
      </c>
      <c r="BI152" s="2">
        <f t="shared" si="613"/>
        <v>0</v>
      </c>
      <c r="BJ152" s="2">
        <f t="shared" si="613"/>
        <v>0</v>
      </c>
      <c r="BK152" s="2">
        <f t="shared" si="613"/>
        <v>0</v>
      </c>
      <c r="BL152" s="2">
        <f t="shared" si="613"/>
        <v>0</v>
      </c>
      <c r="BM152" s="2">
        <f t="shared" si="613"/>
        <v>0</v>
      </c>
      <c r="BN152" s="2">
        <f t="shared" si="613"/>
        <v>0</v>
      </c>
      <c r="BO152" s="2">
        <f t="shared" si="613"/>
        <v>0</v>
      </c>
    </row>
    <row r="153" spans="2:67" ht="12.75" customHeight="1" outlineLevel="2">
      <c r="B153" s="29" t="s">
        <v>7</v>
      </c>
      <c r="C153" s="10"/>
      <c r="D153" s="10"/>
      <c r="E153" s="10"/>
      <c r="K153" s="16"/>
      <c r="L153" s="2">
        <f t="shared" ref="L153:V153" si="614">SUM(L150:L152)</f>
        <v>0</v>
      </c>
      <c r="M153" s="2">
        <f t="shared" si="614"/>
        <v>0</v>
      </c>
      <c r="N153" s="2">
        <f t="shared" si="614"/>
        <v>0</v>
      </c>
      <c r="O153" s="2">
        <f t="shared" si="614"/>
        <v>0</v>
      </c>
      <c r="P153" s="2">
        <f t="shared" si="614"/>
        <v>0</v>
      </c>
      <c r="Q153" s="2">
        <f t="shared" si="614"/>
        <v>0</v>
      </c>
      <c r="R153" s="2">
        <f t="shared" si="614"/>
        <v>0</v>
      </c>
      <c r="S153" s="2">
        <f t="shared" si="614"/>
        <v>0</v>
      </c>
      <c r="T153" s="2">
        <f t="shared" si="614"/>
        <v>0</v>
      </c>
      <c r="U153" s="2">
        <f t="shared" si="614"/>
        <v>0</v>
      </c>
      <c r="V153" s="2">
        <f t="shared" si="614"/>
        <v>0</v>
      </c>
      <c r="W153" s="2">
        <f t="shared" ref="W153" si="615">SUM(W150:W152)</f>
        <v>0</v>
      </c>
      <c r="X153" s="2">
        <f t="shared" ref="X153" si="616">SUM(X150:X152)</f>
        <v>0</v>
      </c>
      <c r="Y153" s="2">
        <f t="shared" ref="Y153" si="617">SUM(Y150:Y152)</f>
        <v>0</v>
      </c>
      <c r="Z153" s="2">
        <f t="shared" ref="Z153" si="618">SUM(Z150:Z152)</f>
        <v>0</v>
      </c>
      <c r="AA153" s="2">
        <f t="shared" ref="AA153" si="619">SUM(AA150:AA152)</f>
        <v>0</v>
      </c>
      <c r="AB153" s="2">
        <f t="shared" ref="AB153" si="620">SUM(AB150:AB152)</f>
        <v>10211.601627286218</v>
      </c>
      <c r="AC153" s="2">
        <f t="shared" ref="AC153" si="621">SUM(AC150:AC152)</f>
        <v>14419.434142978585</v>
      </c>
      <c r="AD153" s="2">
        <f t="shared" ref="AD153" si="622">SUM(AD150:AD152)</f>
        <v>20582.907330755319</v>
      </c>
      <c r="AE153" s="2">
        <f t="shared" ref="AE153" si="623">SUM(AE150:AE152)</f>
        <v>22542.423649947501</v>
      </c>
      <c r="AF153" s="2">
        <f t="shared" ref="AF153" si="624">SUM(AF150:AF152)</f>
        <v>27740.184269371763</v>
      </c>
      <c r="AG153" s="2">
        <f t="shared" ref="AG153" si="625">SUM(AG150:AG152)</f>
        <v>0</v>
      </c>
      <c r="AH153" s="2">
        <f t="shared" ref="AH153" si="626">SUM(AH150:AH152)</f>
        <v>0</v>
      </c>
      <c r="AI153" s="2">
        <f t="shared" ref="AI153" si="627">SUM(AI150:AI152)</f>
        <v>0</v>
      </c>
      <c r="AJ153" s="2">
        <f t="shared" ref="AJ153" si="628">SUM(AJ150:AJ152)</f>
        <v>0</v>
      </c>
      <c r="AK153" s="2">
        <f t="shared" ref="AK153" si="629">SUM(AK150:AK152)</f>
        <v>0</v>
      </c>
      <c r="AL153" s="2">
        <f t="shared" ref="AL153" si="630">SUM(AL150:AL152)</f>
        <v>0</v>
      </c>
      <c r="AM153" s="2">
        <f t="shared" ref="AM153" si="631">SUM(AM150:AM152)</f>
        <v>0</v>
      </c>
      <c r="AN153" s="2">
        <f t="shared" ref="AN153" si="632">SUM(AN150:AN152)</f>
        <v>0</v>
      </c>
      <c r="AO153" s="2">
        <f t="shared" ref="AO153" si="633">SUM(AO150:AO152)</f>
        <v>0</v>
      </c>
      <c r="AP153" s="2">
        <f t="shared" ref="AP153" si="634">SUM(AP150:AP152)</f>
        <v>0</v>
      </c>
      <c r="AQ153" s="2">
        <f t="shared" ref="AQ153" si="635">SUM(AQ150:AQ152)</f>
        <v>0</v>
      </c>
      <c r="AR153" s="2">
        <f t="shared" ref="AR153" si="636">SUM(AR150:AR152)</f>
        <v>0</v>
      </c>
      <c r="AS153" s="2">
        <f t="shared" ref="AS153" si="637">SUM(AS150:AS152)</f>
        <v>0</v>
      </c>
      <c r="AT153" s="2">
        <f t="shared" ref="AT153" si="638">SUM(AT150:AT152)</f>
        <v>0</v>
      </c>
      <c r="AU153" s="2">
        <f t="shared" ref="AU153" si="639">SUM(AU150:AU152)</f>
        <v>0</v>
      </c>
      <c r="AV153" s="2">
        <f t="shared" ref="AV153" si="640">SUM(AV150:AV152)</f>
        <v>0</v>
      </c>
      <c r="AW153" s="2">
        <f t="shared" ref="AW153" si="641">SUM(AW150:AW152)</f>
        <v>0</v>
      </c>
      <c r="AX153" s="2">
        <f t="shared" ref="AX153" si="642">SUM(AX150:AX152)</f>
        <v>0</v>
      </c>
      <c r="AY153" s="2">
        <f t="shared" ref="AY153" si="643">SUM(AY150:AY152)</f>
        <v>0</v>
      </c>
      <c r="AZ153" s="2">
        <f t="shared" ref="AZ153" si="644">SUM(AZ150:AZ152)</f>
        <v>0</v>
      </c>
      <c r="BA153" s="2">
        <f t="shared" ref="BA153" si="645">SUM(BA150:BA152)</f>
        <v>0</v>
      </c>
      <c r="BB153" s="2">
        <f t="shared" ref="BB153" si="646">SUM(BB150:BB152)</f>
        <v>0</v>
      </c>
      <c r="BC153" s="2">
        <f t="shared" ref="BC153" si="647">SUM(BC150:BC152)</f>
        <v>0</v>
      </c>
      <c r="BD153" s="2">
        <f t="shared" ref="BD153" si="648">SUM(BD150:BD152)</f>
        <v>0</v>
      </c>
      <c r="BE153" s="2">
        <f t="shared" ref="BE153" si="649">SUM(BE150:BE152)</f>
        <v>0</v>
      </c>
      <c r="BF153" s="2">
        <f t="shared" ref="BF153" si="650">SUM(BF150:BF152)</f>
        <v>0</v>
      </c>
      <c r="BG153" s="2">
        <f t="shared" ref="BG153" si="651">SUM(BG150:BG152)</f>
        <v>0</v>
      </c>
      <c r="BH153" s="2">
        <f t="shared" ref="BH153" si="652">SUM(BH150:BH152)</f>
        <v>0</v>
      </c>
      <c r="BI153" s="2">
        <f t="shared" ref="BI153" si="653">SUM(BI150:BI152)</f>
        <v>0</v>
      </c>
      <c r="BJ153" s="2">
        <f t="shared" ref="BJ153" si="654">SUM(BJ150:BJ152)</f>
        <v>0</v>
      </c>
      <c r="BK153" s="2">
        <f t="shared" ref="BK153" si="655">SUM(BK150:BK152)</f>
        <v>0</v>
      </c>
      <c r="BL153" s="2">
        <f t="shared" ref="BL153" si="656">SUM(BL150:BL152)</f>
        <v>0</v>
      </c>
      <c r="BM153" s="2">
        <f t="shared" ref="BM153" si="657">SUM(BM150:BM152)</f>
        <v>0</v>
      </c>
      <c r="BN153" s="2">
        <f t="shared" ref="BN153" si="658">SUM(BN150:BN152)</f>
        <v>0</v>
      </c>
      <c r="BO153" s="2">
        <f t="shared" ref="BO153" si="659">SUM(BO150:BO152)</f>
        <v>0</v>
      </c>
    </row>
    <row r="154" spans="2:67" ht="12.75" customHeight="1" outlineLevel="2">
      <c r="B154" s="30" t="s">
        <v>41</v>
      </c>
      <c r="C154" s="10"/>
      <c r="D154" s="10"/>
      <c r="E154" s="2">
        <f>MAX(L153:BO153)*(1+$C$8)</f>
        <v>27740.184269371763</v>
      </c>
      <c r="F154" s="152">
        <f>INDEX(Projects,A142,Projects!$E$1)</f>
        <v>60</v>
      </c>
      <c r="G154" s="38">
        <f>+$C$6</f>
        <v>2.9999999999999997E-4</v>
      </c>
      <c r="H154" s="20"/>
      <c r="L154" s="2"/>
      <c r="M154" s="2"/>
      <c r="N154" s="2"/>
      <c r="O154" s="2"/>
      <c r="P154" s="2"/>
      <c r="Q154" s="2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2:67" ht="12.75" customHeight="1" outlineLevel="2">
      <c r="B155" s="8"/>
      <c r="C155" s="10"/>
      <c r="D155" s="10"/>
      <c r="E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2:67" ht="12.75" customHeight="1" outlineLevel="2">
      <c r="B156" s="31" t="s">
        <v>10</v>
      </c>
      <c r="C156" s="10"/>
      <c r="D156" s="10"/>
      <c r="E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2:67" ht="12.75" customHeight="1" outlineLevel="2">
      <c r="B157" s="30" t="s">
        <v>11</v>
      </c>
      <c r="C157" s="10"/>
      <c r="D157" s="10"/>
      <c r="E157" s="10"/>
      <c r="K157" s="2"/>
      <c r="L157" s="2">
        <f t="shared" ref="L157:AQ157" si="660">IF(L$10=$C147,$E154,K159)</f>
        <v>0</v>
      </c>
      <c r="M157" s="2">
        <f t="shared" si="660"/>
        <v>0</v>
      </c>
      <c r="N157" s="2">
        <f t="shared" si="660"/>
        <v>0</v>
      </c>
      <c r="O157" s="2">
        <f t="shared" si="660"/>
        <v>0</v>
      </c>
      <c r="P157" s="2">
        <f t="shared" si="660"/>
        <v>0</v>
      </c>
      <c r="Q157" s="2">
        <f t="shared" si="660"/>
        <v>0</v>
      </c>
      <c r="R157" s="2">
        <f t="shared" si="660"/>
        <v>0</v>
      </c>
      <c r="S157" s="2">
        <f t="shared" si="660"/>
        <v>0</v>
      </c>
      <c r="T157" s="2">
        <f t="shared" si="660"/>
        <v>0</v>
      </c>
      <c r="U157" s="2">
        <f t="shared" si="660"/>
        <v>0</v>
      </c>
      <c r="V157" s="2">
        <f t="shared" si="660"/>
        <v>0</v>
      </c>
      <c r="W157" s="2">
        <f t="shared" si="660"/>
        <v>0</v>
      </c>
      <c r="X157" s="2">
        <f t="shared" si="660"/>
        <v>0</v>
      </c>
      <c r="Y157" s="2">
        <f t="shared" si="660"/>
        <v>0</v>
      </c>
      <c r="Z157" s="2">
        <f t="shared" si="660"/>
        <v>0</v>
      </c>
      <c r="AA157" s="2">
        <f t="shared" si="660"/>
        <v>0</v>
      </c>
      <c r="AB157" s="2">
        <f t="shared" si="660"/>
        <v>0</v>
      </c>
      <c r="AC157" s="2">
        <f t="shared" si="660"/>
        <v>0</v>
      </c>
      <c r="AD157" s="2">
        <f t="shared" si="660"/>
        <v>0</v>
      </c>
      <c r="AE157" s="2">
        <f t="shared" si="660"/>
        <v>0</v>
      </c>
      <c r="AF157" s="2">
        <f t="shared" si="660"/>
        <v>27740.184269371763</v>
      </c>
      <c r="AG157" s="2">
        <f t="shared" si="660"/>
        <v>27701.656235664301</v>
      </c>
      <c r="AH157" s="2">
        <f t="shared" si="660"/>
        <v>27239.319831174773</v>
      </c>
      <c r="AI157" s="2">
        <f t="shared" si="660"/>
        <v>26776.983426685245</v>
      </c>
      <c r="AJ157" s="2">
        <f t="shared" si="660"/>
        <v>26314.647022195717</v>
      </c>
      <c r="AK157" s="2">
        <f t="shared" si="660"/>
        <v>25852.310617706189</v>
      </c>
      <c r="AL157" s="2">
        <f t="shared" si="660"/>
        <v>25389.974213216661</v>
      </c>
      <c r="AM157" s="2">
        <f t="shared" si="660"/>
        <v>24927.637808727133</v>
      </c>
      <c r="AN157" s="2">
        <f t="shared" si="660"/>
        <v>24465.301404237605</v>
      </c>
      <c r="AO157" s="2">
        <f t="shared" si="660"/>
        <v>24002.964999748077</v>
      </c>
      <c r="AP157" s="2">
        <f t="shared" si="660"/>
        <v>23540.628595258549</v>
      </c>
      <c r="AQ157" s="2">
        <f t="shared" si="660"/>
        <v>23078.292190769022</v>
      </c>
      <c r="AR157" s="2">
        <f t="shared" ref="AR157:BO157" si="661">IF(AR$10=$C147,$E154,AQ159)</f>
        <v>22615.955786279494</v>
      </c>
      <c r="AS157" s="2">
        <f t="shared" si="661"/>
        <v>22153.619381789966</v>
      </c>
      <c r="AT157" s="2">
        <f t="shared" si="661"/>
        <v>21691.282977300438</v>
      </c>
      <c r="AU157" s="2">
        <f t="shared" si="661"/>
        <v>21228.94657281091</v>
      </c>
      <c r="AV157" s="2">
        <f t="shared" si="661"/>
        <v>20766.610168321382</v>
      </c>
      <c r="AW157" s="2">
        <f t="shared" si="661"/>
        <v>20304.273763831854</v>
      </c>
      <c r="AX157" s="2">
        <f t="shared" si="661"/>
        <v>19841.937359342326</v>
      </c>
      <c r="AY157" s="2">
        <f t="shared" si="661"/>
        <v>19379.600954852798</v>
      </c>
      <c r="AZ157" s="2">
        <f t="shared" si="661"/>
        <v>18917.26455036327</v>
      </c>
      <c r="BA157" s="2">
        <f t="shared" si="661"/>
        <v>18454.928145873742</v>
      </c>
      <c r="BB157" s="2">
        <f t="shared" si="661"/>
        <v>17992.591741384214</v>
      </c>
      <c r="BC157" s="2">
        <f t="shared" si="661"/>
        <v>17530.255336894686</v>
      </c>
      <c r="BD157" s="2">
        <f t="shared" si="661"/>
        <v>17067.918932405159</v>
      </c>
      <c r="BE157" s="2">
        <f t="shared" si="661"/>
        <v>16605.582527915631</v>
      </c>
      <c r="BF157" s="2">
        <f t="shared" si="661"/>
        <v>16143.246123426101</v>
      </c>
      <c r="BG157" s="2">
        <f t="shared" si="661"/>
        <v>15680.909718936571</v>
      </c>
      <c r="BH157" s="2">
        <f t="shared" si="661"/>
        <v>15218.573314447041</v>
      </c>
      <c r="BI157" s="2">
        <f t="shared" si="661"/>
        <v>14756.236909957512</v>
      </c>
      <c r="BJ157" s="2">
        <f t="shared" si="661"/>
        <v>14293.900505467982</v>
      </c>
      <c r="BK157" s="2">
        <f t="shared" si="661"/>
        <v>13831.564100978452</v>
      </c>
      <c r="BL157" s="2">
        <f t="shared" si="661"/>
        <v>13369.227696488922</v>
      </c>
      <c r="BM157" s="2">
        <f t="shared" si="661"/>
        <v>12906.891291999393</v>
      </c>
      <c r="BN157" s="2">
        <f t="shared" si="661"/>
        <v>12444.554887509863</v>
      </c>
      <c r="BO157" s="2">
        <f t="shared" si="661"/>
        <v>11982.218483020333</v>
      </c>
    </row>
    <row r="158" spans="2:67" ht="12.75" customHeight="1" outlineLevel="2">
      <c r="B158" s="29" t="s">
        <v>12</v>
      </c>
      <c r="C158" s="10"/>
      <c r="D158" s="10"/>
      <c r="E158" s="10"/>
      <c r="K158" s="2"/>
      <c r="L158" s="2">
        <f t="shared" ref="L158:AQ158" si="662">IF(L$10=$C147,$E154/$F154*(13-$D147)/12,MIN(K159,$E154/$F154))</f>
        <v>0</v>
      </c>
      <c r="M158" s="2">
        <f t="shared" si="662"/>
        <v>0</v>
      </c>
      <c r="N158" s="2">
        <f t="shared" si="662"/>
        <v>0</v>
      </c>
      <c r="O158" s="2">
        <f t="shared" si="662"/>
        <v>0</v>
      </c>
      <c r="P158" s="2">
        <f t="shared" si="662"/>
        <v>0</v>
      </c>
      <c r="Q158" s="2">
        <f t="shared" si="662"/>
        <v>0</v>
      </c>
      <c r="R158" s="2">
        <f t="shared" si="662"/>
        <v>0</v>
      </c>
      <c r="S158" s="2">
        <f t="shared" si="662"/>
        <v>0</v>
      </c>
      <c r="T158" s="2">
        <f t="shared" si="662"/>
        <v>0</v>
      </c>
      <c r="U158" s="2">
        <f t="shared" si="662"/>
        <v>0</v>
      </c>
      <c r="V158" s="2">
        <f t="shared" si="662"/>
        <v>0</v>
      </c>
      <c r="W158" s="2">
        <f t="shared" si="662"/>
        <v>0</v>
      </c>
      <c r="X158" s="2">
        <f t="shared" si="662"/>
        <v>0</v>
      </c>
      <c r="Y158" s="2">
        <f t="shared" si="662"/>
        <v>0</v>
      </c>
      <c r="Z158" s="2">
        <f t="shared" si="662"/>
        <v>0</v>
      </c>
      <c r="AA158" s="2">
        <f t="shared" si="662"/>
        <v>0</v>
      </c>
      <c r="AB158" s="2">
        <f t="shared" si="662"/>
        <v>0</v>
      </c>
      <c r="AC158" s="2">
        <f t="shared" si="662"/>
        <v>0</v>
      </c>
      <c r="AD158" s="2">
        <f t="shared" si="662"/>
        <v>0</v>
      </c>
      <c r="AE158" s="2">
        <f t="shared" si="662"/>
        <v>0</v>
      </c>
      <c r="AF158" s="2">
        <f t="shared" si="662"/>
        <v>38.528033707460786</v>
      </c>
      <c r="AG158" s="2">
        <f t="shared" si="662"/>
        <v>462.3364044895294</v>
      </c>
      <c r="AH158" s="2">
        <f t="shared" si="662"/>
        <v>462.3364044895294</v>
      </c>
      <c r="AI158" s="2">
        <f t="shared" si="662"/>
        <v>462.3364044895294</v>
      </c>
      <c r="AJ158" s="2">
        <f t="shared" si="662"/>
        <v>462.3364044895294</v>
      </c>
      <c r="AK158" s="2">
        <f t="shared" si="662"/>
        <v>462.3364044895294</v>
      </c>
      <c r="AL158" s="2">
        <f t="shared" si="662"/>
        <v>462.3364044895294</v>
      </c>
      <c r="AM158" s="2">
        <f t="shared" si="662"/>
        <v>462.3364044895294</v>
      </c>
      <c r="AN158" s="2">
        <f t="shared" si="662"/>
        <v>462.3364044895294</v>
      </c>
      <c r="AO158" s="2">
        <f t="shared" si="662"/>
        <v>462.3364044895294</v>
      </c>
      <c r="AP158" s="2">
        <f t="shared" si="662"/>
        <v>462.3364044895294</v>
      </c>
      <c r="AQ158" s="2">
        <f t="shared" si="662"/>
        <v>462.3364044895294</v>
      </c>
      <c r="AR158" s="2">
        <f t="shared" ref="AR158:BO158" si="663">IF(AR$10=$C147,$E154/$F154*(13-$D147)/12,MIN(AQ159,$E154/$F154))</f>
        <v>462.3364044895294</v>
      </c>
      <c r="AS158" s="2">
        <f t="shared" si="663"/>
        <v>462.3364044895294</v>
      </c>
      <c r="AT158" s="2">
        <f t="shared" si="663"/>
        <v>462.3364044895294</v>
      </c>
      <c r="AU158" s="2">
        <f t="shared" si="663"/>
        <v>462.3364044895294</v>
      </c>
      <c r="AV158" s="2">
        <f t="shared" si="663"/>
        <v>462.3364044895294</v>
      </c>
      <c r="AW158" s="2">
        <f t="shared" si="663"/>
        <v>462.3364044895294</v>
      </c>
      <c r="AX158" s="2">
        <f t="shared" si="663"/>
        <v>462.3364044895294</v>
      </c>
      <c r="AY158" s="2">
        <f t="shared" si="663"/>
        <v>462.3364044895294</v>
      </c>
      <c r="AZ158" s="2">
        <f t="shared" si="663"/>
        <v>462.3364044895294</v>
      </c>
      <c r="BA158" s="2">
        <f t="shared" si="663"/>
        <v>462.3364044895294</v>
      </c>
      <c r="BB158" s="2">
        <f t="shared" si="663"/>
        <v>462.3364044895294</v>
      </c>
      <c r="BC158" s="2">
        <f t="shared" si="663"/>
        <v>462.3364044895294</v>
      </c>
      <c r="BD158" s="2">
        <f t="shared" si="663"/>
        <v>462.3364044895294</v>
      </c>
      <c r="BE158" s="2">
        <f t="shared" si="663"/>
        <v>462.3364044895294</v>
      </c>
      <c r="BF158" s="2">
        <f t="shared" si="663"/>
        <v>462.3364044895294</v>
      </c>
      <c r="BG158" s="2">
        <f t="shared" si="663"/>
        <v>462.3364044895294</v>
      </c>
      <c r="BH158" s="2">
        <f t="shared" si="663"/>
        <v>462.3364044895294</v>
      </c>
      <c r="BI158" s="2">
        <f t="shared" si="663"/>
        <v>462.3364044895294</v>
      </c>
      <c r="BJ158" s="2">
        <f t="shared" si="663"/>
        <v>462.3364044895294</v>
      </c>
      <c r="BK158" s="2">
        <f t="shared" si="663"/>
        <v>462.3364044895294</v>
      </c>
      <c r="BL158" s="2">
        <f t="shared" si="663"/>
        <v>462.3364044895294</v>
      </c>
      <c r="BM158" s="2">
        <f t="shared" si="663"/>
        <v>462.3364044895294</v>
      </c>
      <c r="BN158" s="2">
        <f t="shared" si="663"/>
        <v>462.3364044895294</v>
      </c>
      <c r="BO158" s="2">
        <f t="shared" si="663"/>
        <v>462.3364044895294</v>
      </c>
    </row>
    <row r="159" spans="2:67" ht="12.75" customHeight="1" outlineLevel="2">
      <c r="B159" s="30" t="s">
        <v>13</v>
      </c>
      <c r="C159" s="10"/>
      <c r="D159" s="10"/>
      <c r="E159" s="10"/>
      <c r="K159" s="16">
        <v>0</v>
      </c>
      <c r="L159" s="2">
        <f t="shared" ref="L159:BO159" si="664">+L157-L158</f>
        <v>0</v>
      </c>
      <c r="M159" s="2">
        <f t="shared" si="664"/>
        <v>0</v>
      </c>
      <c r="N159" s="2">
        <f t="shared" si="664"/>
        <v>0</v>
      </c>
      <c r="O159" s="2">
        <f t="shared" si="664"/>
        <v>0</v>
      </c>
      <c r="P159" s="2">
        <f t="shared" si="664"/>
        <v>0</v>
      </c>
      <c r="Q159" s="2">
        <f t="shared" si="664"/>
        <v>0</v>
      </c>
      <c r="R159" s="2">
        <f t="shared" si="664"/>
        <v>0</v>
      </c>
      <c r="S159" s="2">
        <f t="shared" si="664"/>
        <v>0</v>
      </c>
      <c r="T159" s="2">
        <f t="shared" si="664"/>
        <v>0</v>
      </c>
      <c r="U159" s="2">
        <f t="shared" si="664"/>
        <v>0</v>
      </c>
      <c r="V159" s="2">
        <f t="shared" si="664"/>
        <v>0</v>
      </c>
      <c r="W159" s="2">
        <f t="shared" si="664"/>
        <v>0</v>
      </c>
      <c r="X159" s="2">
        <f t="shared" si="664"/>
        <v>0</v>
      </c>
      <c r="Y159" s="2">
        <f t="shared" si="664"/>
        <v>0</v>
      </c>
      <c r="Z159" s="2">
        <f t="shared" si="664"/>
        <v>0</v>
      </c>
      <c r="AA159" s="2">
        <f t="shared" si="664"/>
        <v>0</v>
      </c>
      <c r="AB159" s="2">
        <f t="shared" si="664"/>
        <v>0</v>
      </c>
      <c r="AC159" s="2">
        <f t="shared" si="664"/>
        <v>0</v>
      </c>
      <c r="AD159" s="2">
        <f t="shared" si="664"/>
        <v>0</v>
      </c>
      <c r="AE159" s="2">
        <f t="shared" si="664"/>
        <v>0</v>
      </c>
      <c r="AF159" s="2">
        <f t="shared" si="664"/>
        <v>27701.656235664301</v>
      </c>
      <c r="AG159" s="2">
        <f t="shared" si="664"/>
        <v>27239.319831174773</v>
      </c>
      <c r="AH159" s="2">
        <f t="shared" si="664"/>
        <v>26776.983426685245</v>
      </c>
      <c r="AI159" s="2">
        <f t="shared" si="664"/>
        <v>26314.647022195717</v>
      </c>
      <c r="AJ159" s="2">
        <f t="shared" si="664"/>
        <v>25852.310617706189</v>
      </c>
      <c r="AK159" s="2">
        <f t="shared" si="664"/>
        <v>25389.974213216661</v>
      </c>
      <c r="AL159" s="2">
        <f t="shared" si="664"/>
        <v>24927.637808727133</v>
      </c>
      <c r="AM159" s="2">
        <f t="shared" si="664"/>
        <v>24465.301404237605</v>
      </c>
      <c r="AN159" s="2">
        <f t="shared" si="664"/>
        <v>24002.964999748077</v>
      </c>
      <c r="AO159" s="2">
        <f t="shared" si="664"/>
        <v>23540.628595258549</v>
      </c>
      <c r="AP159" s="2">
        <f t="shared" si="664"/>
        <v>23078.292190769022</v>
      </c>
      <c r="AQ159" s="2">
        <f t="shared" si="664"/>
        <v>22615.955786279494</v>
      </c>
      <c r="AR159" s="2">
        <f t="shared" si="664"/>
        <v>22153.619381789966</v>
      </c>
      <c r="AS159" s="2">
        <f t="shared" si="664"/>
        <v>21691.282977300438</v>
      </c>
      <c r="AT159" s="2">
        <f t="shared" si="664"/>
        <v>21228.94657281091</v>
      </c>
      <c r="AU159" s="2">
        <f t="shared" si="664"/>
        <v>20766.610168321382</v>
      </c>
      <c r="AV159" s="2">
        <f t="shared" si="664"/>
        <v>20304.273763831854</v>
      </c>
      <c r="AW159" s="2">
        <f t="shared" si="664"/>
        <v>19841.937359342326</v>
      </c>
      <c r="AX159" s="2">
        <f t="shared" si="664"/>
        <v>19379.600954852798</v>
      </c>
      <c r="AY159" s="2">
        <f t="shared" si="664"/>
        <v>18917.26455036327</v>
      </c>
      <c r="AZ159" s="2">
        <f t="shared" si="664"/>
        <v>18454.928145873742</v>
      </c>
      <c r="BA159" s="2">
        <f t="shared" si="664"/>
        <v>17992.591741384214</v>
      </c>
      <c r="BB159" s="2">
        <f t="shared" si="664"/>
        <v>17530.255336894686</v>
      </c>
      <c r="BC159" s="2">
        <f t="shared" si="664"/>
        <v>17067.918932405159</v>
      </c>
      <c r="BD159" s="2">
        <f t="shared" si="664"/>
        <v>16605.582527915631</v>
      </c>
      <c r="BE159" s="2">
        <f t="shared" si="664"/>
        <v>16143.246123426101</v>
      </c>
      <c r="BF159" s="2">
        <f t="shared" si="664"/>
        <v>15680.909718936571</v>
      </c>
      <c r="BG159" s="2">
        <f t="shared" si="664"/>
        <v>15218.573314447041</v>
      </c>
      <c r="BH159" s="2">
        <f t="shared" si="664"/>
        <v>14756.236909957512</v>
      </c>
      <c r="BI159" s="2">
        <f t="shared" si="664"/>
        <v>14293.900505467982</v>
      </c>
      <c r="BJ159" s="2">
        <f t="shared" si="664"/>
        <v>13831.564100978452</v>
      </c>
      <c r="BK159" s="2">
        <f t="shared" si="664"/>
        <v>13369.227696488922</v>
      </c>
      <c r="BL159" s="2">
        <f t="shared" si="664"/>
        <v>12906.891291999393</v>
      </c>
      <c r="BM159" s="2">
        <f t="shared" si="664"/>
        <v>12444.554887509863</v>
      </c>
      <c r="BN159" s="2">
        <f t="shared" si="664"/>
        <v>11982.218483020333</v>
      </c>
      <c r="BO159" s="2">
        <f t="shared" si="664"/>
        <v>11519.882078530803</v>
      </c>
    </row>
    <row r="160" spans="2:67" ht="12.75" customHeight="1" outlineLevel="2">
      <c r="B160" s="29" t="s">
        <v>14</v>
      </c>
      <c r="C160" s="10"/>
      <c r="D160" s="10"/>
      <c r="E160" s="10"/>
      <c r="L160" s="2">
        <f t="shared" ref="L160:AQ160" si="665">IF(L$10=$C147,(L157+L159)/2*(13-$D147)/12,(L157+L159)/2)</f>
        <v>0</v>
      </c>
      <c r="M160" s="2">
        <f t="shared" si="665"/>
        <v>0</v>
      </c>
      <c r="N160" s="2">
        <f t="shared" si="665"/>
        <v>0</v>
      </c>
      <c r="O160" s="2">
        <f t="shared" si="665"/>
        <v>0</v>
      </c>
      <c r="P160" s="2">
        <f t="shared" si="665"/>
        <v>0</v>
      </c>
      <c r="Q160" s="2">
        <f t="shared" si="665"/>
        <v>0</v>
      </c>
      <c r="R160" s="2">
        <f t="shared" si="665"/>
        <v>0</v>
      </c>
      <c r="S160" s="2">
        <f t="shared" si="665"/>
        <v>0</v>
      </c>
      <c r="T160" s="2">
        <f t="shared" si="665"/>
        <v>0</v>
      </c>
      <c r="U160" s="2">
        <f t="shared" si="665"/>
        <v>0</v>
      </c>
      <c r="V160" s="2">
        <f t="shared" si="665"/>
        <v>0</v>
      </c>
      <c r="W160" s="2">
        <f t="shared" si="665"/>
        <v>0</v>
      </c>
      <c r="X160" s="2">
        <f t="shared" si="665"/>
        <v>0</v>
      </c>
      <c r="Y160" s="2">
        <f t="shared" si="665"/>
        <v>0</v>
      </c>
      <c r="Z160" s="2">
        <f t="shared" si="665"/>
        <v>0</v>
      </c>
      <c r="AA160" s="2">
        <f t="shared" si="665"/>
        <v>0</v>
      </c>
      <c r="AB160" s="2">
        <f t="shared" si="665"/>
        <v>0</v>
      </c>
      <c r="AC160" s="2">
        <f t="shared" si="665"/>
        <v>0</v>
      </c>
      <c r="AD160" s="2">
        <f t="shared" si="665"/>
        <v>0</v>
      </c>
      <c r="AE160" s="2">
        <f t="shared" si="665"/>
        <v>0</v>
      </c>
      <c r="AF160" s="2">
        <f t="shared" si="665"/>
        <v>2310.0766877098358</v>
      </c>
      <c r="AG160" s="2">
        <f t="shared" si="665"/>
        <v>27470.488033419537</v>
      </c>
      <c r="AH160" s="2">
        <f t="shared" si="665"/>
        <v>27008.151628930009</v>
      </c>
      <c r="AI160" s="2">
        <f t="shared" si="665"/>
        <v>26545.815224440481</v>
      </c>
      <c r="AJ160" s="2">
        <f t="shared" si="665"/>
        <v>26083.478819950953</v>
      </c>
      <c r="AK160" s="2">
        <f t="shared" si="665"/>
        <v>25621.142415461425</v>
      </c>
      <c r="AL160" s="2">
        <f t="shared" si="665"/>
        <v>25158.806010971897</v>
      </c>
      <c r="AM160" s="2">
        <f t="shared" si="665"/>
        <v>24696.469606482369</v>
      </c>
      <c r="AN160" s="2">
        <f t="shared" si="665"/>
        <v>24234.133201992841</v>
      </c>
      <c r="AO160" s="2">
        <f t="shared" si="665"/>
        <v>23771.796797503313</v>
      </c>
      <c r="AP160" s="2">
        <f t="shared" si="665"/>
        <v>23309.460393013786</v>
      </c>
      <c r="AQ160" s="2">
        <f t="shared" si="665"/>
        <v>22847.123988524258</v>
      </c>
      <c r="AR160" s="2">
        <f t="shared" ref="AR160:BO160" si="666">IF(AR$10=$C147,(AR157+AR159)/2*(13-$D147)/12,(AR157+AR159)/2)</f>
        <v>22384.78758403473</v>
      </c>
      <c r="AS160" s="2">
        <f t="shared" si="666"/>
        <v>21922.451179545202</v>
      </c>
      <c r="AT160" s="2">
        <f t="shared" si="666"/>
        <v>21460.114775055674</v>
      </c>
      <c r="AU160" s="2">
        <f t="shared" si="666"/>
        <v>20997.778370566146</v>
      </c>
      <c r="AV160" s="2">
        <f t="shared" si="666"/>
        <v>20535.441966076618</v>
      </c>
      <c r="AW160" s="2">
        <f t="shared" si="666"/>
        <v>20073.10556158709</v>
      </c>
      <c r="AX160" s="2">
        <f t="shared" si="666"/>
        <v>19610.769157097562</v>
      </c>
      <c r="AY160" s="2">
        <f t="shared" si="666"/>
        <v>19148.432752608034</v>
      </c>
      <c r="AZ160" s="2">
        <f t="shared" si="666"/>
        <v>18686.096348118506</v>
      </c>
      <c r="BA160" s="2">
        <f t="shared" si="666"/>
        <v>18223.759943628978</v>
      </c>
      <c r="BB160" s="2">
        <f t="shared" si="666"/>
        <v>17761.42353913945</v>
      </c>
      <c r="BC160" s="2">
        <f t="shared" si="666"/>
        <v>17299.087134649923</v>
      </c>
      <c r="BD160" s="2">
        <f t="shared" si="666"/>
        <v>16836.750730160395</v>
      </c>
      <c r="BE160" s="2">
        <f t="shared" si="666"/>
        <v>16374.414325670867</v>
      </c>
      <c r="BF160" s="2">
        <f t="shared" si="666"/>
        <v>15912.077921181335</v>
      </c>
      <c r="BG160" s="2">
        <f t="shared" si="666"/>
        <v>15449.741516691807</v>
      </c>
      <c r="BH160" s="2">
        <f t="shared" si="666"/>
        <v>14987.405112202276</v>
      </c>
      <c r="BI160" s="2">
        <f t="shared" si="666"/>
        <v>14525.068707712748</v>
      </c>
      <c r="BJ160" s="2">
        <f t="shared" si="666"/>
        <v>14062.732303223216</v>
      </c>
      <c r="BK160" s="2">
        <f t="shared" si="666"/>
        <v>13600.395898733688</v>
      </c>
      <c r="BL160" s="2">
        <f t="shared" si="666"/>
        <v>13138.059494244157</v>
      </c>
      <c r="BM160" s="2">
        <f t="shared" si="666"/>
        <v>12675.723089754629</v>
      </c>
      <c r="BN160" s="2">
        <f t="shared" si="666"/>
        <v>12213.386685265097</v>
      </c>
      <c r="BO160" s="2">
        <f t="shared" si="666"/>
        <v>11751.050280775569</v>
      </c>
    </row>
    <row r="161" spans="1:67" ht="12.75" customHeight="1" outlineLevel="2">
      <c r="B161" s="29" t="s">
        <v>15</v>
      </c>
      <c r="C161" s="10"/>
      <c r="D161" s="10"/>
      <c r="E161" s="10"/>
      <c r="L161" s="21">
        <f t="shared" ref="L161:AQ161" si="667">+L160*$C$5</f>
        <v>0</v>
      </c>
      <c r="M161" s="21">
        <f t="shared" si="667"/>
        <v>0</v>
      </c>
      <c r="N161" s="21">
        <f t="shared" si="667"/>
        <v>0</v>
      </c>
      <c r="O161" s="21">
        <f t="shared" si="667"/>
        <v>0</v>
      </c>
      <c r="P161" s="21">
        <f t="shared" si="667"/>
        <v>0</v>
      </c>
      <c r="Q161" s="21">
        <f t="shared" si="667"/>
        <v>0</v>
      </c>
      <c r="R161" s="21">
        <f t="shared" si="667"/>
        <v>0</v>
      </c>
      <c r="S161" s="21">
        <f t="shared" si="667"/>
        <v>0</v>
      </c>
      <c r="T161" s="21">
        <f t="shared" si="667"/>
        <v>0</v>
      </c>
      <c r="U161" s="21">
        <f t="shared" si="667"/>
        <v>0</v>
      </c>
      <c r="V161" s="21">
        <f t="shared" si="667"/>
        <v>0</v>
      </c>
      <c r="W161" s="21">
        <f t="shared" si="667"/>
        <v>0</v>
      </c>
      <c r="X161" s="21">
        <f t="shared" si="667"/>
        <v>0</v>
      </c>
      <c r="Y161" s="21">
        <f t="shared" si="667"/>
        <v>0</v>
      </c>
      <c r="Z161" s="21">
        <f t="shared" si="667"/>
        <v>0</v>
      </c>
      <c r="AA161" s="21">
        <f t="shared" si="667"/>
        <v>0</v>
      </c>
      <c r="AB161" s="21">
        <f t="shared" si="667"/>
        <v>0</v>
      </c>
      <c r="AC161" s="21">
        <f t="shared" si="667"/>
        <v>0</v>
      </c>
      <c r="AD161" s="21">
        <f t="shared" si="667"/>
        <v>0</v>
      </c>
      <c r="AE161" s="21">
        <f t="shared" si="667"/>
        <v>0</v>
      </c>
      <c r="AF161" s="21">
        <f t="shared" si="667"/>
        <v>161.70536813968852</v>
      </c>
      <c r="AG161" s="21">
        <f t="shared" si="667"/>
        <v>1922.9341623393677</v>
      </c>
      <c r="AH161" s="21">
        <f t="shared" si="667"/>
        <v>1890.5706140251009</v>
      </c>
      <c r="AI161" s="21">
        <f t="shared" si="667"/>
        <v>1858.2070657108338</v>
      </c>
      <c r="AJ161" s="21">
        <f t="shared" si="667"/>
        <v>1825.843517396567</v>
      </c>
      <c r="AK161" s="21">
        <f t="shared" si="667"/>
        <v>1793.4799690822999</v>
      </c>
      <c r="AL161" s="21">
        <f t="shared" si="667"/>
        <v>1761.1164207680329</v>
      </c>
      <c r="AM161" s="21">
        <f t="shared" si="667"/>
        <v>1728.752872453766</v>
      </c>
      <c r="AN161" s="21">
        <f t="shared" si="667"/>
        <v>1696.389324139499</v>
      </c>
      <c r="AO161" s="21">
        <f t="shared" si="667"/>
        <v>1664.0257758252321</v>
      </c>
      <c r="AP161" s="21">
        <f t="shared" si="667"/>
        <v>1631.6622275109651</v>
      </c>
      <c r="AQ161" s="21">
        <f t="shared" si="667"/>
        <v>1599.2986791966982</v>
      </c>
      <c r="AR161" s="21">
        <f t="shared" ref="AR161:BO161" si="668">+AR160*$C$5</f>
        <v>1566.9351308824312</v>
      </c>
      <c r="AS161" s="21">
        <f t="shared" si="668"/>
        <v>1534.5715825681643</v>
      </c>
      <c r="AT161" s="21">
        <f t="shared" si="668"/>
        <v>1502.2080342538973</v>
      </c>
      <c r="AU161" s="21">
        <f t="shared" si="668"/>
        <v>1469.8444859396304</v>
      </c>
      <c r="AV161" s="21">
        <f t="shared" si="668"/>
        <v>1437.4809376253634</v>
      </c>
      <c r="AW161" s="21">
        <f t="shared" si="668"/>
        <v>1405.1173893110965</v>
      </c>
      <c r="AX161" s="21">
        <f t="shared" si="668"/>
        <v>1372.7538409968295</v>
      </c>
      <c r="AY161" s="21">
        <f t="shared" si="668"/>
        <v>1340.3902926825626</v>
      </c>
      <c r="AZ161" s="21">
        <f t="shared" si="668"/>
        <v>1308.0267443682956</v>
      </c>
      <c r="BA161" s="21">
        <f t="shared" si="668"/>
        <v>1275.6631960540285</v>
      </c>
      <c r="BB161" s="21">
        <f t="shared" si="668"/>
        <v>1243.2996477397617</v>
      </c>
      <c r="BC161" s="21">
        <f t="shared" si="668"/>
        <v>1210.9360994254946</v>
      </c>
      <c r="BD161" s="21">
        <f t="shared" si="668"/>
        <v>1178.5725511112278</v>
      </c>
      <c r="BE161" s="21">
        <f t="shared" si="668"/>
        <v>1146.2090027969607</v>
      </c>
      <c r="BF161" s="21">
        <f t="shared" si="668"/>
        <v>1113.8454544826936</v>
      </c>
      <c r="BG161" s="21">
        <f t="shared" si="668"/>
        <v>1081.4819061684266</v>
      </c>
      <c r="BH161" s="21">
        <f t="shared" si="668"/>
        <v>1049.1183578541593</v>
      </c>
      <c r="BI161" s="21">
        <f t="shared" si="668"/>
        <v>1016.7548095398924</v>
      </c>
      <c r="BJ161" s="21">
        <f t="shared" si="668"/>
        <v>984.39126122562527</v>
      </c>
      <c r="BK161" s="21">
        <f t="shared" si="668"/>
        <v>952.02771291135832</v>
      </c>
      <c r="BL161" s="21">
        <f t="shared" si="668"/>
        <v>919.66416459709103</v>
      </c>
      <c r="BM161" s="21">
        <f t="shared" si="668"/>
        <v>887.30061628282408</v>
      </c>
      <c r="BN161" s="21">
        <f t="shared" si="668"/>
        <v>854.9370679685569</v>
      </c>
      <c r="BO161" s="21">
        <f t="shared" si="668"/>
        <v>822.57351965428995</v>
      </c>
    </row>
    <row r="162" spans="1:67" ht="12.75" customHeight="1" outlineLevel="2">
      <c r="B162" s="8" t="s">
        <v>20</v>
      </c>
      <c r="C162" s="10"/>
      <c r="D162" s="10"/>
      <c r="E162" s="10"/>
      <c r="L162" s="23">
        <f t="shared" ref="L162:AQ162" si="669">IF(OR(L$10&lt;$C147,L$10&gt;$C147+$F154),0,IF(L$10=$C147,$E154*(13-$D147)/12,IF(L$10=$C147+$F154,$E154*($D147-1)/12,$E154)))</f>
        <v>0</v>
      </c>
      <c r="M162" s="23">
        <f t="shared" si="669"/>
        <v>0</v>
      </c>
      <c r="N162" s="23">
        <f t="shared" si="669"/>
        <v>0</v>
      </c>
      <c r="O162" s="23">
        <f t="shared" si="669"/>
        <v>0</v>
      </c>
      <c r="P162" s="23">
        <f t="shared" si="669"/>
        <v>0</v>
      </c>
      <c r="Q162" s="23">
        <f t="shared" si="669"/>
        <v>0</v>
      </c>
      <c r="R162" s="23">
        <f t="shared" si="669"/>
        <v>0</v>
      </c>
      <c r="S162" s="23">
        <f t="shared" si="669"/>
        <v>0</v>
      </c>
      <c r="T162" s="23">
        <f t="shared" si="669"/>
        <v>0</v>
      </c>
      <c r="U162" s="23">
        <f t="shared" si="669"/>
        <v>0</v>
      </c>
      <c r="V162" s="23">
        <f t="shared" si="669"/>
        <v>0</v>
      </c>
      <c r="W162" s="23">
        <f t="shared" si="669"/>
        <v>0</v>
      </c>
      <c r="X162" s="23">
        <f t="shared" si="669"/>
        <v>0</v>
      </c>
      <c r="Y162" s="23">
        <f t="shared" si="669"/>
        <v>0</v>
      </c>
      <c r="Z162" s="23">
        <f t="shared" si="669"/>
        <v>0</v>
      </c>
      <c r="AA162" s="23">
        <f t="shared" si="669"/>
        <v>0</v>
      </c>
      <c r="AB162" s="23">
        <f t="shared" si="669"/>
        <v>0</v>
      </c>
      <c r="AC162" s="23">
        <f t="shared" si="669"/>
        <v>0</v>
      </c>
      <c r="AD162" s="23">
        <f t="shared" si="669"/>
        <v>0</v>
      </c>
      <c r="AE162" s="23">
        <f t="shared" si="669"/>
        <v>0</v>
      </c>
      <c r="AF162" s="23">
        <f t="shared" si="669"/>
        <v>2311.6820224476469</v>
      </c>
      <c r="AG162" s="23">
        <f t="shared" si="669"/>
        <v>27740.184269371763</v>
      </c>
      <c r="AH162" s="23">
        <f t="shared" si="669"/>
        <v>27740.184269371763</v>
      </c>
      <c r="AI162" s="23">
        <f t="shared" si="669"/>
        <v>27740.184269371763</v>
      </c>
      <c r="AJ162" s="23">
        <f t="shared" si="669"/>
        <v>27740.184269371763</v>
      </c>
      <c r="AK162" s="23">
        <f t="shared" si="669"/>
        <v>27740.184269371763</v>
      </c>
      <c r="AL162" s="23">
        <f t="shared" si="669"/>
        <v>27740.184269371763</v>
      </c>
      <c r="AM162" s="23">
        <f t="shared" si="669"/>
        <v>27740.184269371763</v>
      </c>
      <c r="AN162" s="23">
        <f t="shared" si="669"/>
        <v>27740.184269371763</v>
      </c>
      <c r="AO162" s="23">
        <f t="shared" si="669"/>
        <v>27740.184269371763</v>
      </c>
      <c r="AP162" s="23">
        <f t="shared" si="669"/>
        <v>27740.184269371763</v>
      </c>
      <c r="AQ162" s="23">
        <f t="shared" si="669"/>
        <v>27740.184269371763</v>
      </c>
      <c r="AR162" s="23">
        <f t="shared" ref="AR162:BO162" si="670">IF(OR(AR$10&lt;$C147,AR$10&gt;$C147+$F154),0,IF(AR$10=$C147,$E154*(13-$D147)/12,IF(AR$10=$C147+$F154,$E154*($D147-1)/12,$E154)))</f>
        <v>27740.184269371763</v>
      </c>
      <c r="AS162" s="23">
        <f t="shared" si="670"/>
        <v>27740.184269371763</v>
      </c>
      <c r="AT162" s="23">
        <f t="shared" si="670"/>
        <v>27740.184269371763</v>
      </c>
      <c r="AU162" s="23">
        <f t="shared" si="670"/>
        <v>27740.184269371763</v>
      </c>
      <c r="AV162" s="23">
        <f t="shared" si="670"/>
        <v>27740.184269371763</v>
      </c>
      <c r="AW162" s="23">
        <f t="shared" si="670"/>
        <v>27740.184269371763</v>
      </c>
      <c r="AX162" s="23">
        <f t="shared" si="670"/>
        <v>27740.184269371763</v>
      </c>
      <c r="AY162" s="23">
        <f t="shared" si="670"/>
        <v>27740.184269371763</v>
      </c>
      <c r="AZ162" s="23">
        <f t="shared" si="670"/>
        <v>27740.184269371763</v>
      </c>
      <c r="BA162" s="23">
        <f t="shared" si="670"/>
        <v>27740.184269371763</v>
      </c>
      <c r="BB162" s="23">
        <f t="shared" si="670"/>
        <v>27740.184269371763</v>
      </c>
      <c r="BC162" s="23">
        <f t="shared" si="670"/>
        <v>27740.184269371763</v>
      </c>
      <c r="BD162" s="23">
        <f t="shared" si="670"/>
        <v>27740.184269371763</v>
      </c>
      <c r="BE162" s="23">
        <f t="shared" si="670"/>
        <v>27740.184269371763</v>
      </c>
      <c r="BF162" s="23">
        <f t="shared" si="670"/>
        <v>27740.184269371763</v>
      </c>
      <c r="BG162" s="23">
        <f t="shared" si="670"/>
        <v>27740.184269371763</v>
      </c>
      <c r="BH162" s="23">
        <f t="shared" si="670"/>
        <v>27740.184269371763</v>
      </c>
      <c r="BI162" s="23">
        <f t="shared" si="670"/>
        <v>27740.184269371763</v>
      </c>
      <c r="BJ162" s="23">
        <f t="shared" si="670"/>
        <v>27740.184269371763</v>
      </c>
      <c r="BK162" s="23">
        <f t="shared" si="670"/>
        <v>27740.184269371763</v>
      </c>
      <c r="BL162" s="23">
        <f t="shared" si="670"/>
        <v>27740.184269371763</v>
      </c>
      <c r="BM162" s="23">
        <f t="shared" si="670"/>
        <v>27740.184269371763</v>
      </c>
      <c r="BN162" s="23">
        <f t="shared" si="670"/>
        <v>27740.184269371763</v>
      </c>
      <c r="BO162" s="23">
        <f t="shared" si="670"/>
        <v>27740.184269371763</v>
      </c>
    </row>
    <row r="163" spans="1:67" ht="12.75" customHeight="1" outlineLevel="2">
      <c r="B163" s="8" t="s">
        <v>16</v>
      </c>
      <c r="C163" s="10"/>
      <c r="D163" s="10"/>
      <c r="E163" s="10"/>
      <c r="J163" s="2"/>
      <c r="L163" s="25">
        <f>+L162*$G154</f>
        <v>0</v>
      </c>
      <c r="M163" s="25">
        <f t="shared" ref="M163" si="671">+M162*$G154</f>
        <v>0</v>
      </c>
      <c r="N163" s="25">
        <f t="shared" ref="N163" si="672">+N162*$G154</f>
        <v>0</v>
      </c>
      <c r="O163" s="25">
        <f t="shared" ref="O163" si="673">+O162*$G154</f>
        <v>0</v>
      </c>
      <c r="P163" s="25">
        <f t="shared" ref="P163" si="674">+P162*$G154</f>
        <v>0</v>
      </c>
      <c r="Q163" s="25">
        <f t="shared" ref="Q163" si="675">+Q162*$G154</f>
        <v>0</v>
      </c>
      <c r="R163" s="25">
        <f t="shared" ref="R163" si="676">+R162*$G154</f>
        <v>0</v>
      </c>
      <c r="S163" s="25">
        <f t="shared" ref="S163" si="677">+S162*$G154</f>
        <v>0</v>
      </c>
      <c r="T163" s="25">
        <f t="shared" ref="T163" si="678">+T162*$G154</f>
        <v>0</v>
      </c>
      <c r="U163" s="25">
        <f t="shared" ref="U163" si="679">+U162*$G154</f>
        <v>0</v>
      </c>
      <c r="V163" s="25">
        <f t="shared" ref="V163" si="680">+V162*$G154</f>
        <v>0</v>
      </c>
      <c r="W163" s="25">
        <f t="shared" ref="W163" si="681">+W162*$G154</f>
        <v>0</v>
      </c>
      <c r="X163" s="25">
        <f t="shared" ref="X163" si="682">+X162*$G154</f>
        <v>0</v>
      </c>
      <c r="Y163" s="25">
        <f t="shared" ref="Y163" si="683">+Y162*$G154</f>
        <v>0</v>
      </c>
      <c r="Z163" s="25">
        <f t="shared" ref="Z163" si="684">+Z162*$G154</f>
        <v>0</v>
      </c>
      <c r="AA163" s="25">
        <f t="shared" ref="AA163" si="685">+AA162*$G154</f>
        <v>0</v>
      </c>
      <c r="AB163" s="25">
        <f t="shared" ref="AB163" si="686">+AB162*$G154</f>
        <v>0</v>
      </c>
      <c r="AC163" s="25">
        <f t="shared" ref="AC163" si="687">+AC162*$G154</f>
        <v>0</v>
      </c>
      <c r="AD163" s="25">
        <f t="shared" ref="AD163" si="688">+AD162*$G154</f>
        <v>0</v>
      </c>
      <c r="AE163" s="25">
        <f t="shared" ref="AE163" si="689">+AE162*$G154</f>
        <v>0</v>
      </c>
      <c r="AF163" s="25">
        <f t="shared" ref="AF163" si="690">+AF162*$G154</f>
        <v>0.69350460673429404</v>
      </c>
      <c r="AG163" s="25">
        <f t="shared" ref="AG163" si="691">+AG162*$G154</f>
        <v>8.3220552808115276</v>
      </c>
      <c r="AH163" s="25">
        <f t="shared" ref="AH163" si="692">+AH162*$G154</f>
        <v>8.3220552808115276</v>
      </c>
      <c r="AI163" s="25">
        <f t="shared" ref="AI163" si="693">+AI162*$G154</f>
        <v>8.3220552808115276</v>
      </c>
      <c r="AJ163" s="25">
        <f t="shared" ref="AJ163" si="694">+AJ162*$G154</f>
        <v>8.3220552808115276</v>
      </c>
      <c r="AK163" s="25">
        <f t="shared" ref="AK163" si="695">+AK162*$G154</f>
        <v>8.3220552808115276</v>
      </c>
      <c r="AL163" s="25">
        <f t="shared" ref="AL163" si="696">+AL162*$G154</f>
        <v>8.3220552808115276</v>
      </c>
      <c r="AM163" s="25">
        <f t="shared" ref="AM163" si="697">+AM162*$G154</f>
        <v>8.3220552808115276</v>
      </c>
      <c r="AN163" s="25">
        <f t="shared" ref="AN163" si="698">+AN162*$G154</f>
        <v>8.3220552808115276</v>
      </c>
      <c r="AO163" s="25">
        <f t="shared" ref="AO163" si="699">+AO162*$G154</f>
        <v>8.3220552808115276</v>
      </c>
      <c r="AP163" s="25">
        <f t="shared" ref="AP163" si="700">+AP162*$G154</f>
        <v>8.3220552808115276</v>
      </c>
      <c r="AQ163" s="25">
        <f t="shared" ref="AQ163" si="701">+AQ162*$G154</f>
        <v>8.3220552808115276</v>
      </c>
      <c r="AR163" s="25">
        <f t="shared" ref="AR163" si="702">+AR162*$G154</f>
        <v>8.3220552808115276</v>
      </c>
      <c r="AS163" s="25">
        <f t="shared" ref="AS163" si="703">+AS162*$G154</f>
        <v>8.3220552808115276</v>
      </c>
      <c r="AT163" s="25">
        <f t="shared" ref="AT163" si="704">+AT162*$G154</f>
        <v>8.3220552808115276</v>
      </c>
      <c r="AU163" s="25">
        <f t="shared" ref="AU163" si="705">+AU162*$G154</f>
        <v>8.3220552808115276</v>
      </c>
      <c r="AV163" s="25">
        <f t="shared" ref="AV163" si="706">+AV162*$G154</f>
        <v>8.3220552808115276</v>
      </c>
      <c r="AW163" s="25">
        <f t="shared" ref="AW163" si="707">+AW162*$G154</f>
        <v>8.3220552808115276</v>
      </c>
      <c r="AX163" s="25">
        <f t="shared" ref="AX163" si="708">+AX162*$G154</f>
        <v>8.3220552808115276</v>
      </c>
      <c r="AY163" s="25">
        <f t="shared" ref="AY163" si="709">+AY162*$G154</f>
        <v>8.3220552808115276</v>
      </c>
      <c r="AZ163" s="25">
        <f t="shared" ref="AZ163" si="710">+AZ162*$G154</f>
        <v>8.3220552808115276</v>
      </c>
      <c r="BA163" s="25">
        <f t="shared" ref="BA163" si="711">+BA162*$G154</f>
        <v>8.3220552808115276</v>
      </c>
      <c r="BB163" s="25">
        <f t="shared" ref="BB163" si="712">+BB162*$G154</f>
        <v>8.3220552808115276</v>
      </c>
      <c r="BC163" s="25">
        <f t="shared" ref="BC163" si="713">+BC162*$G154</f>
        <v>8.3220552808115276</v>
      </c>
      <c r="BD163" s="25">
        <f t="shared" ref="BD163" si="714">+BD162*$G154</f>
        <v>8.3220552808115276</v>
      </c>
      <c r="BE163" s="25">
        <f t="shared" ref="BE163" si="715">+BE162*$G154</f>
        <v>8.3220552808115276</v>
      </c>
      <c r="BF163" s="25">
        <f t="shared" ref="BF163" si="716">+BF162*$G154</f>
        <v>8.3220552808115276</v>
      </c>
      <c r="BG163" s="25">
        <f t="shared" ref="BG163" si="717">+BG162*$G154</f>
        <v>8.3220552808115276</v>
      </c>
      <c r="BH163" s="25">
        <f t="shared" ref="BH163" si="718">+BH162*$G154</f>
        <v>8.3220552808115276</v>
      </c>
      <c r="BI163" s="25">
        <f t="shared" ref="BI163" si="719">+BI162*$G154</f>
        <v>8.3220552808115276</v>
      </c>
      <c r="BJ163" s="25">
        <f t="shared" ref="BJ163" si="720">+BJ162*$G154</f>
        <v>8.3220552808115276</v>
      </c>
      <c r="BK163" s="25">
        <f t="shared" ref="BK163" si="721">+BK162*$G154</f>
        <v>8.3220552808115276</v>
      </c>
      <c r="BL163" s="25">
        <f t="shared" ref="BL163" si="722">+BL162*$G154</f>
        <v>8.3220552808115276</v>
      </c>
      <c r="BM163" s="25">
        <f t="shared" ref="BM163" si="723">+BM162*$G154</f>
        <v>8.3220552808115276</v>
      </c>
      <c r="BN163" s="25">
        <f t="shared" ref="BN163" si="724">+BN162*$G154</f>
        <v>8.3220552808115276</v>
      </c>
      <c r="BO163" s="25">
        <f t="shared" ref="BO163" si="725">+BO162*$G154</f>
        <v>8.3220552808115276</v>
      </c>
    </row>
    <row r="164" spans="1:67" ht="13.5" customHeight="1" outlineLevel="2" thickBot="1">
      <c r="B164" s="8" t="s">
        <v>17</v>
      </c>
      <c r="C164" s="10"/>
      <c r="D164" s="10"/>
      <c r="E164" s="10"/>
      <c r="J164" s="2"/>
      <c r="L164" s="24">
        <f t="shared" ref="L164:AQ164" si="726">SUM(L158,L161,L163)</f>
        <v>0</v>
      </c>
      <c r="M164" s="24">
        <f t="shared" si="726"/>
        <v>0</v>
      </c>
      <c r="N164" s="24">
        <f t="shared" si="726"/>
        <v>0</v>
      </c>
      <c r="O164" s="24">
        <f t="shared" si="726"/>
        <v>0</v>
      </c>
      <c r="P164" s="24">
        <f t="shared" si="726"/>
        <v>0</v>
      </c>
      <c r="Q164" s="24">
        <f t="shared" si="726"/>
        <v>0</v>
      </c>
      <c r="R164" s="24">
        <f t="shared" si="726"/>
        <v>0</v>
      </c>
      <c r="S164" s="24">
        <f t="shared" si="726"/>
        <v>0</v>
      </c>
      <c r="T164" s="24">
        <f t="shared" si="726"/>
        <v>0</v>
      </c>
      <c r="U164" s="24">
        <f t="shared" si="726"/>
        <v>0</v>
      </c>
      <c r="V164" s="24">
        <f t="shared" si="726"/>
        <v>0</v>
      </c>
      <c r="W164" s="24">
        <f t="shared" si="726"/>
        <v>0</v>
      </c>
      <c r="X164" s="24">
        <f t="shared" si="726"/>
        <v>0</v>
      </c>
      <c r="Y164" s="24">
        <f t="shared" si="726"/>
        <v>0</v>
      </c>
      <c r="Z164" s="24">
        <f t="shared" si="726"/>
        <v>0</v>
      </c>
      <c r="AA164" s="24">
        <f t="shared" si="726"/>
        <v>0</v>
      </c>
      <c r="AB164" s="24">
        <f t="shared" si="726"/>
        <v>0</v>
      </c>
      <c r="AC164" s="24">
        <f t="shared" si="726"/>
        <v>0</v>
      </c>
      <c r="AD164" s="24">
        <f t="shared" si="726"/>
        <v>0</v>
      </c>
      <c r="AE164" s="24">
        <f t="shared" si="726"/>
        <v>0</v>
      </c>
      <c r="AF164" s="24">
        <f t="shared" si="726"/>
        <v>200.92690645388362</v>
      </c>
      <c r="AG164" s="24">
        <f t="shared" si="726"/>
        <v>2393.5926221097088</v>
      </c>
      <c r="AH164" s="24">
        <f t="shared" si="726"/>
        <v>2361.2290737954418</v>
      </c>
      <c r="AI164" s="24">
        <f t="shared" si="726"/>
        <v>2328.8655254811747</v>
      </c>
      <c r="AJ164" s="24">
        <f t="shared" si="726"/>
        <v>2296.5019771669081</v>
      </c>
      <c r="AK164" s="24">
        <f t="shared" si="726"/>
        <v>2264.138428852641</v>
      </c>
      <c r="AL164" s="24">
        <f t="shared" si="726"/>
        <v>2231.774880538374</v>
      </c>
      <c r="AM164" s="24">
        <f t="shared" si="726"/>
        <v>2199.4113322241069</v>
      </c>
      <c r="AN164" s="24">
        <f t="shared" si="726"/>
        <v>2167.0477839098398</v>
      </c>
      <c r="AO164" s="24">
        <f t="shared" si="726"/>
        <v>2134.6842355955732</v>
      </c>
      <c r="AP164" s="24">
        <f t="shared" si="726"/>
        <v>2102.3206872813062</v>
      </c>
      <c r="AQ164" s="24">
        <f t="shared" si="726"/>
        <v>2069.9571389670391</v>
      </c>
      <c r="AR164" s="24">
        <f t="shared" ref="AR164:BO164" si="727">SUM(AR158,AR161,AR163)</f>
        <v>2037.593590652772</v>
      </c>
      <c r="AS164" s="24">
        <f t="shared" si="727"/>
        <v>2005.2300423385054</v>
      </c>
      <c r="AT164" s="24">
        <f t="shared" si="727"/>
        <v>1972.8664940242384</v>
      </c>
      <c r="AU164" s="24">
        <f t="shared" si="727"/>
        <v>1940.5029457099713</v>
      </c>
      <c r="AV164" s="24">
        <f t="shared" si="727"/>
        <v>1908.1393973957042</v>
      </c>
      <c r="AW164" s="24">
        <f t="shared" si="727"/>
        <v>1875.7758490814376</v>
      </c>
      <c r="AX164" s="24">
        <f t="shared" si="727"/>
        <v>1843.4123007671706</v>
      </c>
      <c r="AY164" s="24">
        <f t="shared" si="727"/>
        <v>1811.0487524529035</v>
      </c>
      <c r="AZ164" s="24">
        <f t="shared" si="727"/>
        <v>1778.6852041386364</v>
      </c>
      <c r="BA164" s="24">
        <f t="shared" si="727"/>
        <v>1746.3216558243694</v>
      </c>
      <c r="BB164" s="24">
        <f t="shared" si="727"/>
        <v>1713.9581075101028</v>
      </c>
      <c r="BC164" s="24">
        <f t="shared" si="727"/>
        <v>1681.5945591958357</v>
      </c>
      <c r="BD164" s="24">
        <f t="shared" si="727"/>
        <v>1649.2310108815686</v>
      </c>
      <c r="BE164" s="24">
        <f t="shared" si="727"/>
        <v>1616.8674625673016</v>
      </c>
      <c r="BF164" s="24">
        <f t="shared" si="727"/>
        <v>1584.5039142530345</v>
      </c>
      <c r="BG164" s="24">
        <f t="shared" si="727"/>
        <v>1552.1403659387674</v>
      </c>
      <c r="BH164" s="24">
        <f t="shared" si="727"/>
        <v>1519.7768176245004</v>
      </c>
      <c r="BI164" s="24">
        <f t="shared" si="727"/>
        <v>1487.4132693102333</v>
      </c>
      <c r="BJ164" s="24">
        <f t="shared" si="727"/>
        <v>1455.0497209959663</v>
      </c>
      <c r="BK164" s="24">
        <f t="shared" si="727"/>
        <v>1422.6861726816992</v>
      </c>
      <c r="BL164" s="24">
        <f t="shared" si="727"/>
        <v>1390.3226243674321</v>
      </c>
      <c r="BM164" s="24">
        <f t="shared" si="727"/>
        <v>1357.9590760531651</v>
      </c>
      <c r="BN164" s="24">
        <f t="shared" si="727"/>
        <v>1325.595527738898</v>
      </c>
      <c r="BO164" s="24">
        <f t="shared" si="727"/>
        <v>1293.2319794246309</v>
      </c>
    </row>
    <row r="165" spans="1:67" ht="12.75" customHeight="1" outlineLevel="2">
      <c r="B165" s="8"/>
    </row>
    <row r="166" spans="1:67" ht="12.75" customHeight="1" outlineLevel="2">
      <c r="B166" s="8"/>
    </row>
    <row r="167" spans="1:67" ht="12.75" customHeight="1" outlineLevel="2">
      <c r="B167" s="8"/>
    </row>
    <row r="168" spans="1:67" ht="12.75" customHeight="1" outlineLevel="2">
      <c r="B168" s="8"/>
    </row>
    <row r="169" spans="1:67" ht="12.75" customHeight="1" outlineLevel="2">
      <c r="B169" s="8"/>
    </row>
    <row r="170" spans="1:67" ht="12.75" customHeight="1" outlineLevel="2">
      <c r="B170" s="8"/>
    </row>
    <row r="171" spans="1:67" ht="12.75" customHeight="1" outlineLevel="2">
      <c r="B171" s="8"/>
    </row>
    <row r="172" spans="1:67" outlineLevel="1">
      <c r="A172" s="10">
        <f>A142+1</f>
        <v>6</v>
      </c>
      <c r="B172" s="27" t="str">
        <f>INDEX(Projects,A172,1)</f>
        <v>50MW CT</v>
      </c>
      <c r="C172" s="19"/>
      <c r="D172" s="10"/>
      <c r="E172" s="10"/>
      <c r="G172" s="152" t="str">
        <f>INDEX(Projects,$A172,Projects!R$1)</f>
        <v>NewGT</v>
      </c>
      <c r="H172" s="11">
        <f>+C177</f>
        <v>2036</v>
      </c>
      <c r="I172" s="2">
        <f>+E184</f>
        <v>138768.95510545641</v>
      </c>
      <c r="J172" s="2">
        <f>NPV($C$4,M172:BO172)+L172</f>
        <v>27167.599396289148</v>
      </c>
      <c r="L172" s="2">
        <f>+L194</f>
        <v>0</v>
      </c>
      <c r="M172" s="2">
        <f t="shared" ref="M172:BO172" si="728">+M194</f>
        <v>0</v>
      </c>
      <c r="N172" s="2">
        <f t="shared" si="728"/>
        <v>0</v>
      </c>
      <c r="O172" s="2">
        <f t="shared" si="728"/>
        <v>0</v>
      </c>
      <c r="P172" s="2">
        <f t="shared" si="728"/>
        <v>0</v>
      </c>
      <c r="Q172" s="2">
        <f t="shared" si="728"/>
        <v>0</v>
      </c>
      <c r="R172" s="2">
        <f t="shared" si="728"/>
        <v>0</v>
      </c>
      <c r="S172" s="2">
        <f t="shared" si="728"/>
        <v>0</v>
      </c>
      <c r="T172" s="2">
        <f t="shared" si="728"/>
        <v>0</v>
      </c>
      <c r="U172" s="2">
        <f t="shared" si="728"/>
        <v>0</v>
      </c>
      <c r="V172" s="2">
        <f t="shared" si="728"/>
        <v>0</v>
      </c>
      <c r="W172" s="2">
        <f t="shared" si="728"/>
        <v>0</v>
      </c>
      <c r="X172" s="2">
        <f t="shared" si="728"/>
        <v>0</v>
      </c>
      <c r="Y172" s="2">
        <f t="shared" si="728"/>
        <v>0</v>
      </c>
      <c r="Z172" s="2">
        <f t="shared" si="728"/>
        <v>0</v>
      </c>
      <c r="AA172" s="2">
        <f t="shared" si="728"/>
        <v>0</v>
      </c>
      <c r="AB172" s="2">
        <f t="shared" si="728"/>
        <v>0</v>
      </c>
      <c r="AC172" s="2">
        <f t="shared" si="728"/>
        <v>0</v>
      </c>
      <c r="AD172" s="2">
        <f t="shared" si="728"/>
        <v>0</v>
      </c>
      <c r="AE172" s="2">
        <f t="shared" si="728"/>
        <v>0</v>
      </c>
      <c r="AF172" s="2">
        <f t="shared" si="728"/>
        <v>0</v>
      </c>
      <c r="AG172" s="2">
        <f t="shared" si="728"/>
        <v>0</v>
      </c>
      <c r="AH172" s="2">
        <f t="shared" si="728"/>
        <v>0</v>
      </c>
      <c r="AI172" s="2">
        <f t="shared" si="728"/>
        <v>0</v>
      </c>
      <c r="AJ172" s="2">
        <f t="shared" si="728"/>
        <v>1274.1688363919061</v>
      </c>
      <c r="AK172" s="2">
        <f t="shared" si="728"/>
        <v>15079.559788126262</v>
      </c>
      <c r="AL172" s="2">
        <f t="shared" si="728"/>
        <v>14691.006713830984</v>
      </c>
      <c r="AM172" s="2">
        <f t="shared" si="728"/>
        <v>14302.453639535706</v>
      </c>
      <c r="AN172" s="2">
        <f t="shared" si="728"/>
        <v>13913.900565240428</v>
      </c>
      <c r="AO172" s="2">
        <f t="shared" si="728"/>
        <v>13525.347490945151</v>
      </c>
      <c r="AP172" s="2">
        <f t="shared" si="728"/>
        <v>13136.794416649871</v>
      </c>
      <c r="AQ172" s="2">
        <f t="shared" si="728"/>
        <v>12748.241342354591</v>
      </c>
      <c r="AR172" s="2">
        <f t="shared" si="728"/>
        <v>12359.688268059315</v>
      </c>
      <c r="AS172" s="2">
        <f t="shared" si="728"/>
        <v>11971.135193764036</v>
      </c>
      <c r="AT172" s="2">
        <f t="shared" si="728"/>
        <v>11582.582119468758</v>
      </c>
      <c r="AU172" s="2">
        <f t="shared" si="728"/>
        <v>11194.02904517348</v>
      </c>
      <c r="AV172" s="2">
        <f t="shared" si="728"/>
        <v>10805.4759708782</v>
      </c>
      <c r="AW172" s="2">
        <f t="shared" si="728"/>
        <v>10416.922896582922</v>
      </c>
      <c r="AX172" s="2">
        <f t="shared" si="728"/>
        <v>10028.369822287645</v>
      </c>
      <c r="AY172" s="2">
        <f t="shared" si="728"/>
        <v>9639.8167479923668</v>
      </c>
      <c r="AZ172" s="2">
        <f t="shared" si="728"/>
        <v>9251.263673697089</v>
      </c>
      <c r="BA172" s="2">
        <f t="shared" si="728"/>
        <v>8862.7105994018111</v>
      </c>
      <c r="BB172" s="2">
        <f t="shared" si="728"/>
        <v>8474.1575251065333</v>
      </c>
      <c r="BC172" s="2">
        <f t="shared" si="728"/>
        <v>8085.6044508112564</v>
      </c>
      <c r="BD172" s="2">
        <f t="shared" si="728"/>
        <v>7697.0513765159785</v>
      </c>
      <c r="BE172" s="2">
        <f t="shared" si="728"/>
        <v>7308.4983022206998</v>
      </c>
      <c r="BF172" s="2">
        <f t="shared" si="728"/>
        <v>6919.9452279254219</v>
      </c>
      <c r="BG172" s="2">
        <f t="shared" si="728"/>
        <v>6531.3921536301441</v>
      </c>
      <c r="BH172" s="2">
        <f t="shared" si="728"/>
        <v>6142.8390793348663</v>
      </c>
      <c r="BI172" s="2">
        <f t="shared" si="728"/>
        <v>5304.4433089059958</v>
      </c>
      <c r="BJ172" s="2">
        <f t="shared" si="728"/>
        <v>0</v>
      </c>
      <c r="BK172" s="2">
        <f t="shared" si="728"/>
        <v>0</v>
      </c>
      <c r="BL172" s="2">
        <f t="shared" si="728"/>
        <v>0</v>
      </c>
      <c r="BM172" s="2">
        <f t="shared" si="728"/>
        <v>0</v>
      </c>
      <c r="BN172" s="2">
        <f t="shared" si="728"/>
        <v>0</v>
      </c>
      <c r="BO172" s="2">
        <f t="shared" si="728"/>
        <v>0</v>
      </c>
    </row>
    <row r="173" spans="1:67" ht="12.75" customHeight="1" outlineLevel="2">
      <c r="B173" s="28" t="str">
        <f>"Jan "&amp;$L$10&amp;" $"</f>
        <v>Jan 2012 $</v>
      </c>
      <c r="C173" s="151">
        <f>INDEX(Projects,A172,Projects!$H$1)</f>
        <v>72099.644</v>
      </c>
      <c r="D173" s="152"/>
      <c r="E173" s="152"/>
      <c r="F173" s="152"/>
      <c r="G173" s="152"/>
      <c r="H173" s="17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</row>
    <row r="174" spans="1:67" ht="12.75" customHeight="1" outlineLevel="2">
      <c r="B174" s="8" t="s">
        <v>8</v>
      </c>
      <c r="C174" s="153">
        <f>INDEX(Projects,$A172,Projects!I$1)</f>
        <v>1.0500000000000001E-2</v>
      </c>
      <c r="D174" s="153">
        <f>INDEX(Projects,$A172,Projects!J$1)</f>
        <v>0.26740000000000003</v>
      </c>
      <c r="E174" s="153">
        <f>INDEX(Projects,$A172,Projects!K$1)</f>
        <v>0.72209999999999996</v>
      </c>
      <c r="F174" s="153">
        <f>INDEX(Projects,$A172,Projects!L$1)</f>
        <v>0</v>
      </c>
      <c r="G174" s="153">
        <f>INDEX(Projects,$A172,Projects!M$1)</f>
        <v>0</v>
      </c>
      <c r="H174" s="18"/>
      <c r="J174" s="14"/>
      <c r="K174" s="14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</row>
    <row r="175" spans="1:67" ht="12.75" customHeight="1" outlineLevel="2">
      <c r="B175" s="8" t="s">
        <v>1</v>
      </c>
      <c r="C175" s="154">
        <f>INDEX(Projects,$A172,Projects!$N$1)</f>
        <v>2.5499999999999998E-2</v>
      </c>
      <c r="D175" s="152"/>
      <c r="E175" s="152"/>
      <c r="F175" s="152"/>
      <c r="G175" s="152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</row>
    <row r="176" spans="1:67" ht="12.75" customHeight="1" outlineLevel="2">
      <c r="B176" s="8" t="s">
        <v>2</v>
      </c>
      <c r="C176" s="152">
        <f>INDEX(Projects,A172,Projects!$F$1)</f>
        <v>2034</v>
      </c>
      <c r="D176" s="152">
        <f>INDEX(Projects,A172,Projects!$G$1)</f>
        <v>4</v>
      </c>
      <c r="E176" s="152"/>
      <c r="F176" s="152"/>
      <c r="G176" s="152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2:67" ht="12.75" customHeight="1" outlineLevel="2">
      <c r="B177" s="8" t="s">
        <v>3</v>
      </c>
      <c r="C177" s="152">
        <f>INDEX(Projects,A172,Projects!$C$1)</f>
        <v>2036</v>
      </c>
      <c r="D177" s="152">
        <f>INDEX(Projects,A172,Projects!$D$1)</f>
        <v>12</v>
      </c>
      <c r="E177" s="152"/>
      <c r="F177" s="152"/>
      <c r="G177" s="152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2:67" ht="12.75" customHeight="1" outlineLevel="2">
      <c r="B178" s="7" t="s">
        <v>4</v>
      </c>
      <c r="C178" s="10"/>
      <c r="D178" s="10"/>
      <c r="E178" s="10"/>
      <c r="L178" s="9">
        <f t="shared" ref="L178:AQ178" si="729">(1+$C175)^L$21</f>
        <v>1.0126697388586272</v>
      </c>
      <c r="M178" s="9">
        <f t="shared" si="729"/>
        <v>1.0384928171995222</v>
      </c>
      <c r="N178" s="9">
        <f t="shared" si="729"/>
        <v>1.0649743840381101</v>
      </c>
      <c r="O178" s="9">
        <f t="shared" si="729"/>
        <v>1.092131230831082</v>
      </c>
      <c r="P178" s="9">
        <f t="shared" si="729"/>
        <v>1.1199805772172746</v>
      </c>
      <c r="Q178" s="9">
        <f t="shared" si="729"/>
        <v>1.1485400819363152</v>
      </c>
      <c r="R178" s="9">
        <f t="shared" si="729"/>
        <v>1.1778278540256915</v>
      </c>
      <c r="S178" s="9">
        <f t="shared" si="729"/>
        <v>1.2078624643033467</v>
      </c>
      <c r="T178" s="9">
        <f t="shared" si="729"/>
        <v>1.2386629571430821</v>
      </c>
      <c r="U178" s="9">
        <f t="shared" si="729"/>
        <v>1.2702488625502308</v>
      </c>
      <c r="V178" s="9">
        <f t="shared" si="729"/>
        <v>1.3026402085452617</v>
      </c>
      <c r="W178" s="9">
        <f t="shared" si="729"/>
        <v>1.335857533863166</v>
      </c>
      <c r="X178" s="9">
        <f t="shared" si="729"/>
        <v>1.369921900976677</v>
      </c>
      <c r="Y178" s="9">
        <f t="shared" si="729"/>
        <v>1.4048549094515823</v>
      </c>
      <c r="Z178" s="9">
        <f t="shared" si="729"/>
        <v>1.4406787096425977</v>
      </c>
      <c r="AA178" s="9">
        <f t="shared" si="729"/>
        <v>1.477416016738484</v>
      </c>
      <c r="AB178" s="9">
        <f t="shared" si="729"/>
        <v>1.5150901251653155</v>
      </c>
      <c r="AC178" s="9">
        <f t="shared" si="729"/>
        <v>1.5537249233570312</v>
      </c>
      <c r="AD178" s="9">
        <f t="shared" si="729"/>
        <v>1.5933449089026355</v>
      </c>
      <c r="AE178" s="9">
        <f t="shared" si="729"/>
        <v>1.6339752040796529</v>
      </c>
      <c r="AF178" s="9">
        <f t="shared" si="729"/>
        <v>1.6756415717836841</v>
      </c>
      <c r="AG178" s="9">
        <f t="shared" si="729"/>
        <v>1.7183704318641684</v>
      </c>
      <c r="AH178" s="9">
        <f t="shared" si="729"/>
        <v>1.7621888778767048</v>
      </c>
      <c r="AI178" s="9">
        <f t="shared" si="729"/>
        <v>1.8071246942625607</v>
      </c>
      <c r="AJ178" s="9">
        <f t="shared" si="729"/>
        <v>1.8532063739662561</v>
      </c>
      <c r="AK178" s="9">
        <f t="shared" si="729"/>
        <v>1.9004631365023958</v>
      </c>
      <c r="AL178" s="9">
        <f t="shared" si="729"/>
        <v>1.9489249464832072</v>
      </c>
      <c r="AM178" s="9">
        <f t="shared" si="729"/>
        <v>1.998622532618529</v>
      </c>
      <c r="AN178" s="9">
        <f t="shared" si="729"/>
        <v>2.0495874072003017</v>
      </c>
      <c r="AO178" s="9">
        <f t="shared" si="729"/>
        <v>2.1018518860839097</v>
      </c>
      <c r="AP178" s="9">
        <f t="shared" si="729"/>
        <v>2.1554491091790493</v>
      </c>
      <c r="AQ178" s="9">
        <f t="shared" si="729"/>
        <v>2.2104130614631154</v>
      </c>
      <c r="AR178" s="9">
        <f t="shared" ref="AR178:BO178" si="730">(1+$C175)^AR$21</f>
        <v>2.2667785945304249</v>
      </c>
      <c r="AS178" s="9">
        <f t="shared" si="730"/>
        <v>2.3245814486909508</v>
      </c>
      <c r="AT178" s="9">
        <f t="shared" si="730"/>
        <v>2.3838582756325706</v>
      </c>
      <c r="AU178" s="9">
        <f t="shared" si="730"/>
        <v>2.444646661661201</v>
      </c>
      <c r="AV178" s="9">
        <f t="shared" si="730"/>
        <v>2.5069851515335619</v>
      </c>
      <c r="AW178" s="9">
        <f t="shared" si="730"/>
        <v>2.570913272897668</v>
      </c>
      <c r="AX178" s="9">
        <f t="shared" si="730"/>
        <v>2.6364715613565588</v>
      </c>
      <c r="AY178" s="9">
        <f t="shared" si="730"/>
        <v>2.7037015861711513</v>
      </c>
      <c r="AZ178" s="9">
        <f t="shared" si="730"/>
        <v>2.7726459766185156</v>
      </c>
      <c r="BA178" s="9">
        <f t="shared" si="730"/>
        <v>2.8433484490222884</v>
      </c>
      <c r="BB178" s="9">
        <f t="shared" si="730"/>
        <v>2.9158538344723568</v>
      </c>
      <c r="BC178" s="9">
        <f t="shared" si="730"/>
        <v>2.9902081072514015</v>
      </c>
      <c r="BD178" s="9">
        <f t="shared" si="730"/>
        <v>3.0664584139863131</v>
      </c>
      <c r="BE178" s="9">
        <f t="shared" si="730"/>
        <v>3.1446531035429639</v>
      </c>
      <c r="BF178" s="9">
        <f t="shared" si="730"/>
        <v>3.2248417576833104</v>
      </c>
      <c r="BG178" s="9">
        <f t="shared" si="730"/>
        <v>3.3070752225042348</v>
      </c>
      <c r="BH178" s="9">
        <f t="shared" si="730"/>
        <v>3.3914056406780926</v>
      </c>
      <c r="BI178" s="9">
        <f t="shared" si="730"/>
        <v>3.477886484515385</v>
      </c>
      <c r="BJ178" s="9">
        <f t="shared" si="730"/>
        <v>3.5665725898705269</v>
      </c>
      <c r="BK178" s="9">
        <f t="shared" si="730"/>
        <v>3.6575201909122264</v>
      </c>
      <c r="BL178" s="9">
        <f t="shared" si="730"/>
        <v>3.7507869557804878</v>
      </c>
      <c r="BM178" s="9">
        <f t="shared" si="730"/>
        <v>3.8464320231528903</v>
      </c>
      <c r="BN178" s="9">
        <f t="shared" si="730"/>
        <v>3.9445160397432901</v>
      </c>
      <c r="BO178" s="9">
        <f t="shared" si="730"/>
        <v>4.0451011987567442</v>
      </c>
    </row>
    <row r="179" spans="2:67" ht="12.75" customHeight="1" outlineLevel="2">
      <c r="B179" s="8" t="s">
        <v>9</v>
      </c>
      <c r="C179" s="10"/>
      <c r="D179" s="10"/>
      <c r="E179" s="10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</row>
    <row r="180" spans="2:67" ht="12.75" customHeight="1" outlineLevel="2">
      <c r="B180" s="29" t="s">
        <v>5</v>
      </c>
      <c r="C180" s="10"/>
      <c r="D180" s="10"/>
      <c r="E180" s="10"/>
      <c r="L180" s="2">
        <f t="shared" ref="L180:AQ180" si="731">IF(L$10&gt;$C177,0,+K183)</f>
        <v>0</v>
      </c>
      <c r="M180" s="2">
        <f t="shared" si="731"/>
        <v>0</v>
      </c>
      <c r="N180" s="2">
        <f t="shared" si="731"/>
        <v>0</v>
      </c>
      <c r="O180" s="2">
        <f t="shared" si="731"/>
        <v>0</v>
      </c>
      <c r="P180" s="2">
        <f t="shared" si="731"/>
        <v>0</v>
      </c>
      <c r="Q180" s="2">
        <f t="shared" si="731"/>
        <v>0</v>
      </c>
      <c r="R180" s="2">
        <f t="shared" si="731"/>
        <v>0</v>
      </c>
      <c r="S180" s="2">
        <f t="shared" si="731"/>
        <v>0</v>
      </c>
      <c r="T180" s="2">
        <f t="shared" si="731"/>
        <v>0</v>
      </c>
      <c r="U180" s="2">
        <f t="shared" si="731"/>
        <v>0</v>
      </c>
      <c r="V180" s="2">
        <f t="shared" si="731"/>
        <v>0</v>
      </c>
      <c r="W180" s="2">
        <f t="shared" si="731"/>
        <v>0</v>
      </c>
      <c r="X180" s="2">
        <f t="shared" si="731"/>
        <v>0</v>
      </c>
      <c r="Y180" s="2">
        <f t="shared" si="731"/>
        <v>0</v>
      </c>
      <c r="Z180" s="2">
        <f t="shared" si="731"/>
        <v>0</v>
      </c>
      <c r="AA180" s="2">
        <f t="shared" si="731"/>
        <v>0</v>
      </c>
      <c r="AB180" s="2">
        <f t="shared" si="731"/>
        <v>0</v>
      </c>
      <c r="AC180" s="2">
        <f t="shared" si="731"/>
        <v>0</v>
      </c>
      <c r="AD180" s="2">
        <f t="shared" si="731"/>
        <v>0</v>
      </c>
      <c r="AE180" s="2">
        <f t="shared" si="731"/>
        <v>0</v>
      </c>
      <c r="AF180" s="2">
        <f t="shared" si="731"/>
        <v>0</v>
      </c>
      <c r="AG180" s="2">
        <f t="shared" si="731"/>
        <v>0</v>
      </c>
      <c r="AH180" s="2">
        <f t="shared" si="731"/>
        <v>0</v>
      </c>
      <c r="AI180" s="2">
        <f t="shared" si="731"/>
        <v>1365.325499097062</v>
      </c>
      <c r="AJ180" s="2">
        <f t="shared" si="731"/>
        <v>37379.78041765844</v>
      </c>
      <c r="AK180" s="2">
        <f t="shared" si="731"/>
        <v>0</v>
      </c>
      <c r="AL180" s="2">
        <f t="shared" si="731"/>
        <v>0</v>
      </c>
      <c r="AM180" s="2">
        <f t="shared" si="731"/>
        <v>0</v>
      </c>
      <c r="AN180" s="2">
        <f t="shared" si="731"/>
        <v>0</v>
      </c>
      <c r="AO180" s="2">
        <f t="shared" si="731"/>
        <v>0</v>
      </c>
      <c r="AP180" s="2">
        <f t="shared" si="731"/>
        <v>0</v>
      </c>
      <c r="AQ180" s="2">
        <f t="shared" si="731"/>
        <v>0</v>
      </c>
      <c r="AR180" s="2">
        <f t="shared" ref="AR180:BO180" si="732">IF(AR$10&gt;$C177,0,+AQ183)</f>
        <v>0</v>
      </c>
      <c r="AS180" s="2">
        <f t="shared" si="732"/>
        <v>0</v>
      </c>
      <c r="AT180" s="2">
        <f t="shared" si="732"/>
        <v>0</v>
      </c>
      <c r="AU180" s="2">
        <f t="shared" si="732"/>
        <v>0</v>
      </c>
      <c r="AV180" s="2">
        <f t="shared" si="732"/>
        <v>0</v>
      </c>
      <c r="AW180" s="2">
        <f t="shared" si="732"/>
        <v>0</v>
      </c>
      <c r="AX180" s="2">
        <f t="shared" si="732"/>
        <v>0</v>
      </c>
      <c r="AY180" s="2">
        <f t="shared" si="732"/>
        <v>0</v>
      </c>
      <c r="AZ180" s="2">
        <f t="shared" si="732"/>
        <v>0</v>
      </c>
      <c r="BA180" s="2">
        <f t="shared" si="732"/>
        <v>0</v>
      </c>
      <c r="BB180" s="2">
        <f t="shared" si="732"/>
        <v>0</v>
      </c>
      <c r="BC180" s="2">
        <f t="shared" si="732"/>
        <v>0</v>
      </c>
      <c r="BD180" s="2">
        <f t="shared" si="732"/>
        <v>0</v>
      </c>
      <c r="BE180" s="2">
        <f t="shared" si="732"/>
        <v>0</v>
      </c>
      <c r="BF180" s="2">
        <f t="shared" si="732"/>
        <v>0</v>
      </c>
      <c r="BG180" s="2">
        <f t="shared" si="732"/>
        <v>0</v>
      </c>
      <c r="BH180" s="2">
        <f t="shared" si="732"/>
        <v>0</v>
      </c>
      <c r="BI180" s="2">
        <f t="shared" si="732"/>
        <v>0</v>
      </c>
      <c r="BJ180" s="2">
        <f t="shared" si="732"/>
        <v>0</v>
      </c>
      <c r="BK180" s="2">
        <f t="shared" si="732"/>
        <v>0</v>
      </c>
      <c r="BL180" s="2">
        <f t="shared" si="732"/>
        <v>0</v>
      </c>
      <c r="BM180" s="2">
        <f t="shared" si="732"/>
        <v>0</v>
      </c>
      <c r="BN180" s="2">
        <f t="shared" si="732"/>
        <v>0</v>
      </c>
      <c r="BO180" s="2">
        <f t="shared" si="732"/>
        <v>0</v>
      </c>
    </row>
    <row r="181" spans="2:67" ht="12.75" customHeight="1" outlineLevel="2">
      <c r="B181" s="29" t="s">
        <v>6</v>
      </c>
      <c r="C181" s="10"/>
      <c r="D181" s="10"/>
      <c r="E181" s="10"/>
      <c r="L181" s="2">
        <f t="shared" ref="L181:AQ181" si="733">IF(AND(L$10&gt;=$C176,L$10&lt;=$C177),INDEX($C174:$G174,1,L$10-$C176+1)*$C173*L178,0)</f>
        <v>0</v>
      </c>
      <c r="M181" s="2">
        <f t="shared" si="733"/>
        <v>0</v>
      </c>
      <c r="N181" s="2">
        <f t="shared" si="733"/>
        <v>0</v>
      </c>
      <c r="O181" s="2">
        <f t="shared" si="733"/>
        <v>0</v>
      </c>
      <c r="P181" s="2">
        <f t="shared" si="733"/>
        <v>0</v>
      </c>
      <c r="Q181" s="2">
        <f t="shared" si="733"/>
        <v>0</v>
      </c>
      <c r="R181" s="2">
        <f t="shared" si="733"/>
        <v>0</v>
      </c>
      <c r="S181" s="2">
        <f t="shared" si="733"/>
        <v>0</v>
      </c>
      <c r="T181" s="2">
        <f t="shared" si="733"/>
        <v>0</v>
      </c>
      <c r="U181" s="2">
        <f t="shared" si="733"/>
        <v>0</v>
      </c>
      <c r="V181" s="2">
        <f t="shared" si="733"/>
        <v>0</v>
      </c>
      <c r="W181" s="2">
        <f t="shared" si="733"/>
        <v>0</v>
      </c>
      <c r="X181" s="2">
        <f t="shared" si="733"/>
        <v>0</v>
      </c>
      <c r="Y181" s="2">
        <f t="shared" si="733"/>
        <v>0</v>
      </c>
      <c r="Z181" s="2">
        <f t="shared" si="733"/>
        <v>0</v>
      </c>
      <c r="AA181" s="2">
        <f t="shared" si="733"/>
        <v>0</v>
      </c>
      <c r="AB181" s="2">
        <f t="shared" si="733"/>
        <v>0</v>
      </c>
      <c r="AC181" s="2">
        <f t="shared" si="733"/>
        <v>0</v>
      </c>
      <c r="AD181" s="2">
        <f t="shared" si="733"/>
        <v>0</v>
      </c>
      <c r="AE181" s="2">
        <f t="shared" si="733"/>
        <v>0</v>
      </c>
      <c r="AF181" s="2">
        <f t="shared" si="733"/>
        <v>0</v>
      </c>
      <c r="AG181" s="2">
        <f t="shared" si="733"/>
        <v>0</v>
      </c>
      <c r="AH181" s="2">
        <f t="shared" si="733"/>
        <v>1334.0585029345339</v>
      </c>
      <c r="AI181" s="2">
        <f t="shared" si="733"/>
        <v>34840.360799871822</v>
      </c>
      <c r="AJ181" s="2">
        <f t="shared" si="733"/>
        <v>96483.76686310365</v>
      </c>
      <c r="AK181" s="2">
        <f t="shared" si="733"/>
        <v>0</v>
      </c>
      <c r="AL181" s="2">
        <f t="shared" si="733"/>
        <v>0</v>
      </c>
      <c r="AM181" s="2">
        <f t="shared" si="733"/>
        <v>0</v>
      </c>
      <c r="AN181" s="2">
        <f t="shared" si="733"/>
        <v>0</v>
      </c>
      <c r="AO181" s="2">
        <f t="shared" si="733"/>
        <v>0</v>
      </c>
      <c r="AP181" s="2">
        <f t="shared" si="733"/>
        <v>0</v>
      </c>
      <c r="AQ181" s="2">
        <f t="shared" si="733"/>
        <v>0</v>
      </c>
      <c r="AR181" s="2">
        <f t="shared" ref="AR181:BO181" si="734">IF(AND(AR$10&gt;=$C176,AR$10&lt;=$C177),INDEX($C174:$G174,1,AR$10-$C176+1)*$C173*AR178,0)</f>
        <v>0</v>
      </c>
      <c r="AS181" s="2">
        <f t="shared" si="734"/>
        <v>0</v>
      </c>
      <c r="AT181" s="2">
        <f t="shared" si="734"/>
        <v>0</v>
      </c>
      <c r="AU181" s="2">
        <f t="shared" si="734"/>
        <v>0</v>
      </c>
      <c r="AV181" s="2">
        <f t="shared" si="734"/>
        <v>0</v>
      </c>
      <c r="AW181" s="2">
        <f t="shared" si="734"/>
        <v>0</v>
      </c>
      <c r="AX181" s="2">
        <f t="shared" si="734"/>
        <v>0</v>
      </c>
      <c r="AY181" s="2">
        <f t="shared" si="734"/>
        <v>0</v>
      </c>
      <c r="AZ181" s="2">
        <f t="shared" si="734"/>
        <v>0</v>
      </c>
      <c r="BA181" s="2">
        <f t="shared" si="734"/>
        <v>0</v>
      </c>
      <c r="BB181" s="2">
        <f t="shared" si="734"/>
        <v>0</v>
      </c>
      <c r="BC181" s="2">
        <f t="shared" si="734"/>
        <v>0</v>
      </c>
      <c r="BD181" s="2">
        <f t="shared" si="734"/>
        <v>0</v>
      </c>
      <c r="BE181" s="2">
        <f t="shared" si="734"/>
        <v>0</v>
      </c>
      <c r="BF181" s="2">
        <f t="shared" si="734"/>
        <v>0</v>
      </c>
      <c r="BG181" s="2">
        <f t="shared" si="734"/>
        <v>0</v>
      </c>
      <c r="BH181" s="2">
        <f t="shared" si="734"/>
        <v>0</v>
      </c>
      <c r="BI181" s="2">
        <f t="shared" si="734"/>
        <v>0</v>
      </c>
      <c r="BJ181" s="2">
        <f t="shared" si="734"/>
        <v>0</v>
      </c>
      <c r="BK181" s="2">
        <f t="shared" si="734"/>
        <v>0</v>
      </c>
      <c r="BL181" s="2">
        <f t="shared" si="734"/>
        <v>0</v>
      </c>
      <c r="BM181" s="2">
        <f t="shared" si="734"/>
        <v>0</v>
      </c>
      <c r="BN181" s="2">
        <f t="shared" si="734"/>
        <v>0</v>
      </c>
      <c r="BO181" s="2">
        <f t="shared" si="734"/>
        <v>0</v>
      </c>
    </row>
    <row r="182" spans="2:67" ht="12.75" customHeight="1" outlineLevel="2">
      <c r="B182" s="29" t="s">
        <v>0</v>
      </c>
      <c r="C182" s="154">
        <f>INDEX(Projects,A172,Projects!$O$1)</f>
        <v>6.25E-2</v>
      </c>
      <c r="D182" s="10"/>
      <c r="E182" s="10"/>
      <c r="L182" s="2">
        <f t="shared" ref="L182:AQ182" si="735">SUM(L180,L181/2)*$C182*IF(L$10=$C176,(13-$D176)/12,IF(L$10=$C177,($D177-1)/12,1))</f>
        <v>0</v>
      </c>
      <c r="M182" s="2">
        <f t="shared" si="735"/>
        <v>0</v>
      </c>
      <c r="N182" s="2">
        <f t="shared" si="735"/>
        <v>0</v>
      </c>
      <c r="O182" s="2">
        <f t="shared" si="735"/>
        <v>0</v>
      </c>
      <c r="P182" s="2">
        <f t="shared" si="735"/>
        <v>0</v>
      </c>
      <c r="Q182" s="2">
        <f t="shared" si="735"/>
        <v>0</v>
      </c>
      <c r="R182" s="2">
        <f t="shared" si="735"/>
        <v>0</v>
      </c>
      <c r="S182" s="2">
        <f t="shared" si="735"/>
        <v>0</v>
      </c>
      <c r="T182" s="2">
        <f t="shared" si="735"/>
        <v>0</v>
      </c>
      <c r="U182" s="2">
        <f t="shared" si="735"/>
        <v>0</v>
      </c>
      <c r="V182" s="2">
        <f t="shared" si="735"/>
        <v>0</v>
      </c>
      <c r="W182" s="2">
        <f t="shared" si="735"/>
        <v>0</v>
      </c>
      <c r="X182" s="2">
        <f t="shared" si="735"/>
        <v>0</v>
      </c>
      <c r="Y182" s="2">
        <f t="shared" si="735"/>
        <v>0</v>
      </c>
      <c r="Z182" s="2">
        <f t="shared" si="735"/>
        <v>0</v>
      </c>
      <c r="AA182" s="2">
        <f t="shared" si="735"/>
        <v>0</v>
      </c>
      <c r="AB182" s="2">
        <f t="shared" si="735"/>
        <v>0</v>
      </c>
      <c r="AC182" s="2">
        <f t="shared" si="735"/>
        <v>0</v>
      </c>
      <c r="AD182" s="2">
        <f t="shared" si="735"/>
        <v>0</v>
      </c>
      <c r="AE182" s="2">
        <f t="shared" si="735"/>
        <v>0</v>
      </c>
      <c r="AF182" s="2">
        <f t="shared" si="735"/>
        <v>0</v>
      </c>
      <c r="AG182" s="2">
        <f t="shared" si="735"/>
        <v>0</v>
      </c>
      <c r="AH182" s="2">
        <f t="shared" si="735"/>
        <v>31.266996162528137</v>
      </c>
      <c r="AI182" s="2">
        <f t="shared" si="735"/>
        <v>1174.0941186895609</v>
      </c>
      <c r="AJ182" s="2">
        <f t="shared" si="735"/>
        <v>4905.4078246943382</v>
      </c>
      <c r="AK182" s="2">
        <f t="shared" si="735"/>
        <v>0</v>
      </c>
      <c r="AL182" s="2">
        <f t="shared" si="735"/>
        <v>0</v>
      </c>
      <c r="AM182" s="2">
        <f t="shared" si="735"/>
        <v>0</v>
      </c>
      <c r="AN182" s="2">
        <f t="shared" si="735"/>
        <v>0</v>
      </c>
      <c r="AO182" s="2">
        <f t="shared" si="735"/>
        <v>0</v>
      </c>
      <c r="AP182" s="2">
        <f t="shared" si="735"/>
        <v>0</v>
      </c>
      <c r="AQ182" s="2">
        <f t="shared" si="735"/>
        <v>0</v>
      </c>
      <c r="AR182" s="2">
        <f t="shared" ref="AR182:BO182" si="736">SUM(AR180,AR181/2)*$C182*IF(AR$10=$C176,(13-$D176)/12,IF(AR$10=$C177,($D177-1)/12,1))</f>
        <v>0</v>
      </c>
      <c r="AS182" s="2">
        <f t="shared" si="736"/>
        <v>0</v>
      </c>
      <c r="AT182" s="2">
        <f t="shared" si="736"/>
        <v>0</v>
      </c>
      <c r="AU182" s="2">
        <f t="shared" si="736"/>
        <v>0</v>
      </c>
      <c r="AV182" s="2">
        <f t="shared" si="736"/>
        <v>0</v>
      </c>
      <c r="AW182" s="2">
        <f t="shared" si="736"/>
        <v>0</v>
      </c>
      <c r="AX182" s="2">
        <f t="shared" si="736"/>
        <v>0</v>
      </c>
      <c r="AY182" s="2">
        <f t="shared" si="736"/>
        <v>0</v>
      </c>
      <c r="AZ182" s="2">
        <f t="shared" si="736"/>
        <v>0</v>
      </c>
      <c r="BA182" s="2">
        <f t="shared" si="736"/>
        <v>0</v>
      </c>
      <c r="BB182" s="2">
        <f t="shared" si="736"/>
        <v>0</v>
      </c>
      <c r="BC182" s="2">
        <f t="shared" si="736"/>
        <v>0</v>
      </c>
      <c r="BD182" s="2">
        <f t="shared" si="736"/>
        <v>0</v>
      </c>
      <c r="BE182" s="2">
        <f t="shared" si="736"/>
        <v>0</v>
      </c>
      <c r="BF182" s="2">
        <f t="shared" si="736"/>
        <v>0</v>
      </c>
      <c r="BG182" s="2">
        <f t="shared" si="736"/>
        <v>0</v>
      </c>
      <c r="BH182" s="2">
        <f t="shared" si="736"/>
        <v>0</v>
      </c>
      <c r="BI182" s="2">
        <f t="shared" si="736"/>
        <v>0</v>
      </c>
      <c r="BJ182" s="2">
        <f t="shared" si="736"/>
        <v>0</v>
      </c>
      <c r="BK182" s="2">
        <f t="shared" si="736"/>
        <v>0</v>
      </c>
      <c r="BL182" s="2">
        <f t="shared" si="736"/>
        <v>0</v>
      </c>
      <c r="BM182" s="2">
        <f t="shared" si="736"/>
        <v>0</v>
      </c>
      <c r="BN182" s="2">
        <f t="shared" si="736"/>
        <v>0</v>
      </c>
      <c r="BO182" s="2">
        <f t="shared" si="736"/>
        <v>0</v>
      </c>
    </row>
    <row r="183" spans="2:67" ht="12.75" customHeight="1" outlineLevel="2">
      <c r="B183" s="29" t="s">
        <v>7</v>
      </c>
      <c r="C183" s="10"/>
      <c r="D183" s="10"/>
      <c r="E183" s="10"/>
      <c r="K183" s="16"/>
      <c r="L183" s="2">
        <f t="shared" ref="L183" si="737">SUM(L180:L182)</f>
        <v>0</v>
      </c>
      <c r="M183" s="2">
        <f t="shared" ref="M183" si="738">SUM(M180:M182)</f>
        <v>0</v>
      </c>
      <c r="N183" s="2">
        <f t="shared" ref="N183" si="739">SUM(N180:N182)</f>
        <v>0</v>
      </c>
      <c r="O183" s="2">
        <f t="shared" ref="O183" si="740">SUM(O180:O182)</f>
        <v>0</v>
      </c>
      <c r="P183" s="2">
        <f t="shared" ref="P183" si="741">SUM(P180:P182)</f>
        <v>0</v>
      </c>
      <c r="Q183" s="2">
        <f t="shared" ref="Q183" si="742">SUM(Q180:Q182)</f>
        <v>0</v>
      </c>
      <c r="R183" s="2">
        <f t="shared" ref="R183" si="743">SUM(R180:R182)</f>
        <v>0</v>
      </c>
      <c r="S183" s="2">
        <f t="shared" ref="S183" si="744">SUM(S180:S182)</f>
        <v>0</v>
      </c>
      <c r="T183" s="2">
        <f t="shared" ref="T183" si="745">SUM(T180:T182)</f>
        <v>0</v>
      </c>
      <c r="U183" s="2">
        <f t="shared" ref="U183" si="746">SUM(U180:U182)</f>
        <v>0</v>
      </c>
      <c r="V183" s="2">
        <f t="shared" ref="V183" si="747">SUM(V180:V182)</f>
        <v>0</v>
      </c>
      <c r="W183" s="2">
        <f t="shared" ref="W183:BO183" si="748">SUM(W180:W182)</f>
        <v>0</v>
      </c>
      <c r="X183" s="2">
        <f t="shared" si="748"/>
        <v>0</v>
      </c>
      <c r="Y183" s="2">
        <f t="shared" si="748"/>
        <v>0</v>
      </c>
      <c r="Z183" s="2">
        <f t="shared" si="748"/>
        <v>0</v>
      </c>
      <c r="AA183" s="2">
        <f t="shared" si="748"/>
        <v>0</v>
      </c>
      <c r="AB183" s="2">
        <f t="shared" si="748"/>
        <v>0</v>
      </c>
      <c r="AC183" s="2">
        <f t="shared" si="748"/>
        <v>0</v>
      </c>
      <c r="AD183" s="2">
        <f t="shared" si="748"/>
        <v>0</v>
      </c>
      <c r="AE183" s="2">
        <f t="shared" si="748"/>
        <v>0</v>
      </c>
      <c r="AF183" s="2">
        <f t="shared" si="748"/>
        <v>0</v>
      </c>
      <c r="AG183" s="2">
        <f t="shared" si="748"/>
        <v>0</v>
      </c>
      <c r="AH183" s="2">
        <f t="shared" si="748"/>
        <v>1365.325499097062</v>
      </c>
      <c r="AI183" s="2">
        <f t="shared" si="748"/>
        <v>37379.78041765844</v>
      </c>
      <c r="AJ183" s="2">
        <f t="shared" si="748"/>
        <v>138768.95510545641</v>
      </c>
      <c r="AK183" s="2">
        <f t="shared" si="748"/>
        <v>0</v>
      </c>
      <c r="AL183" s="2">
        <f t="shared" si="748"/>
        <v>0</v>
      </c>
      <c r="AM183" s="2">
        <f t="shared" si="748"/>
        <v>0</v>
      </c>
      <c r="AN183" s="2">
        <f t="shared" si="748"/>
        <v>0</v>
      </c>
      <c r="AO183" s="2">
        <f t="shared" si="748"/>
        <v>0</v>
      </c>
      <c r="AP183" s="2">
        <f t="shared" si="748"/>
        <v>0</v>
      </c>
      <c r="AQ183" s="2">
        <f t="shared" si="748"/>
        <v>0</v>
      </c>
      <c r="AR183" s="2">
        <f t="shared" si="748"/>
        <v>0</v>
      </c>
      <c r="AS183" s="2">
        <f t="shared" si="748"/>
        <v>0</v>
      </c>
      <c r="AT183" s="2">
        <f t="shared" si="748"/>
        <v>0</v>
      </c>
      <c r="AU183" s="2">
        <f t="shared" si="748"/>
        <v>0</v>
      </c>
      <c r="AV183" s="2">
        <f t="shared" si="748"/>
        <v>0</v>
      </c>
      <c r="AW183" s="2">
        <f t="shared" si="748"/>
        <v>0</v>
      </c>
      <c r="AX183" s="2">
        <f t="shared" si="748"/>
        <v>0</v>
      </c>
      <c r="AY183" s="2">
        <f t="shared" si="748"/>
        <v>0</v>
      </c>
      <c r="AZ183" s="2">
        <f t="shared" si="748"/>
        <v>0</v>
      </c>
      <c r="BA183" s="2">
        <f t="shared" si="748"/>
        <v>0</v>
      </c>
      <c r="BB183" s="2">
        <f t="shared" si="748"/>
        <v>0</v>
      </c>
      <c r="BC183" s="2">
        <f t="shared" si="748"/>
        <v>0</v>
      </c>
      <c r="BD183" s="2">
        <f t="shared" si="748"/>
        <v>0</v>
      </c>
      <c r="BE183" s="2">
        <f t="shared" si="748"/>
        <v>0</v>
      </c>
      <c r="BF183" s="2">
        <f t="shared" si="748"/>
        <v>0</v>
      </c>
      <c r="BG183" s="2">
        <f t="shared" si="748"/>
        <v>0</v>
      </c>
      <c r="BH183" s="2">
        <f t="shared" si="748"/>
        <v>0</v>
      </c>
      <c r="BI183" s="2">
        <f t="shared" si="748"/>
        <v>0</v>
      </c>
      <c r="BJ183" s="2">
        <f t="shared" si="748"/>
        <v>0</v>
      </c>
      <c r="BK183" s="2">
        <f t="shared" si="748"/>
        <v>0</v>
      </c>
      <c r="BL183" s="2">
        <f t="shared" si="748"/>
        <v>0</v>
      </c>
      <c r="BM183" s="2">
        <f t="shared" si="748"/>
        <v>0</v>
      </c>
      <c r="BN183" s="2">
        <f t="shared" si="748"/>
        <v>0</v>
      </c>
      <c r="BO183" s="2">
        <f t="shared" si="748"/>
        <v>0</v>
      </c>
    </row>
    <row r="184" spans="2:67" ht="12.75" customHeight="1" outlineLevel="2">
      <c r="B184" s="30" t="s">
        <v>41</v>
      </c>
      <c r="C184" s="10"/>
      <c r="D184" s="10"/>
      <c r="E184" s="2">
        <f>MAX(L183:BO183)*(1+$C$8)</f>
        <v>138768.95510545641</v>
      </c>
      <c r="F184" s="152">
        <f>INDEX(Projects,A172,Projects!$E$1)</f>
        <v>25</v>
      </c>
      <c r="G184" s="38">
        <f>+$C$6</f>
        <v>2.9999999999999997E-4</v>
      </c>
      <c r="H184" s="20"/>
      <c r="L184" s="2"/>
      <c r="M184" s="2"/>
      <c r="N184" s="2"/>
      <c r="O184" s="2"/>
      <c r="P184" s="2"/>
      <c r="Q184" s="2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2:67" ht="12.75" customHeight="1" outlineLevel="2">
      <c r="B185" s="8"/>
      <c r="C185" s="10"/>
      <c r="D185" s="10"/>
      <c r="E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2:67" ht="12.75" customHeight="1" outlineLevel="2">
      <c r="B186" s="31" t="s">
        <v>10</v>
      </c>
      <c r="C186" s="10"/>
      <c r="D186" s="10"/>
      <c r="E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</row>
    <row r="187" spans="2:67" ht="12.75" customHeight="1" outlineLevel="2">
      <c r="B187" s="30" t="s">
        <v>11</v>
      </c>
      <c r="C187" s="10"/>
      <c r="D187" s="10"/>
      <c r="E187" s="10"/>
      <c r="K187" s="2"/>
      <c r="L187" s="2">
        <f t="shared" ref="L187:AQ187" si="749">IF(L$10=$C177,$E184,K189)</f>
        <v>0</v>
      </c>
      <c r="M187" s="2">
        <f t="shared" si="749"/>
        <v>0</v>
      </c>
      <c r="N187" s="2">
        <f t="shared" si="749"/>
        <v>0</v>
      </c>
      <c r="O187" s="2">
        <f t="shared" si="749"/>
        <v>0</v>
      </c>
      <c r="P187" s="2">
        <f t="shared" si="749"/>
        <v>0</v>
      </c>
      <c r="Q187" s="2">
        <f t="shared" si="749"/>
        <v>0</v>
      </c>
      <c r="R187" s="2">
        <f t="shared" si="749"/>
        <v>0</v>
      </c>
      <c r="S187" s="2">
        <f t="shared" si="749"/>
        <v>0</v>
      </c>
      <c r="T187" s="2">
        <f t="shared" si="749"/>
        <v>0</v>
      </c>
      <c r="U187" s="2">
        <f t="shared" si="749"/>
        <v>0</v>
      </c>
      <c r="V187" s="2">
        <f t="shared" si="749"/>
        <v>0</v>
      </c>
      <c r="W187" s="2">
        <f t="shared" si="749"/>
        <v>0</v>
      </c>
      <c r="X187" s="2">
        <f t="shared" si="749"/>
        <v>0</v>
      </c>
      <c r="Y187" s="2">
        <f t="shared" si="749"/>
        <v>0</v>
      </c>
      <c r="Z187" s="2">
        <f t="shared" si="749"/>
        <v>0</v>
      </c>
      <c r="AA187" s="2">
        <f t="shared" si="749"/>
        <v>0</v>
      </c>
      <c r="AB187" s="2">
        <f t="shared" si="749"/>
        <v>0</v>
      </c>
      <c r="AC187" s="2">
        <f t="shared" si="749"/>
        <v>0</v>
      </c>
      <c r="AD187" s="2">
        <f t="shared" si="749"/>
        <v>0</v>
      </c>
      <c r="AE187" s="2">
        <f t="shared" si="749"/>
        <v>0</v>
      </c>
      <c r="AF187" s="2">
        <f t="shared" si="749"/>
        <v>0</v>
      </c>
      <c r="AG187" s="2">
        <f t="shared" si="749"/>
        <v>0</v>
      </c>
      <c r="AH187" s="2">
        <f t="shared" si="749"/>
        <v>0</v>
      </c>
      <c r="AI187" s="2">
        <f t="shared" si="749"/>
        <v>0</v>
      </c>
      <c r="AJ187" s="2">
        <f t="shared" si="749"/>
        <v>138768.95510545641</v>
      </c>
      <c r="AK187" s="2">
        <f t="shared" si="749"/>
        <v>138306.39192177154</v>
      </c>
      <c r="AL187" s="2">
        <f t="shared" si="749"/>
        <v>132755.63371755328</v>
      </c>
      <c r="AM187" s="2">
        <f t="shared" si="749"/>
        <v>127204.87551333502</v>
      </c>
      <c r="AN187" s="2">
        <f t="shared" si="749"/>
        <v>121654.11730911676</v>
      </c>
      <c r="AO187" s="2">
        <f t="shared" si="749"/>
        <v>116103.3591048985</v>
      </c>
      <c r="AP187" s="2">
        <f t="shared" si="749"/>
        <v>110552.60090068023</v>
      </c>
      <c r="AQ187" s="2">
        <f t="shared" si="749"/>
        <v>105001.84269646197</v>
      </c>
      <c r="AR187" s="2">
        <f t="shared" ref="AR187:BO187" si="750">IF(AR$10=$C177,$E184,AQ189)</f>
        <v>99451.08449224371</v>
      </c>
      <c r="AS187" s="2">
        <f t="shared" si="750"/>
        <v>93900.326288025448</v>
      </c>
      <c r="AT187" s="2">
        <f t="shared" si="750"/>
        <v>88349.568083807186</v>
      </c>
      <c r="AU187" s="2">
        <f t="shared" si="750"/>
        <v>82798.809879588924</v>
      </c>
      <c r="AV187" s="2">
        <f t="shared" si="750"/>
        <v>77248.051675370662</v>
      </c>
      <c r="AW187" s="2">
        <f t="shared" si="750"/>
        <v>71697.293471152399</v>
      </c>
      <c r="AX187" s="2">
        <f t="shared" si="750"/>
        <v>66146.535266934137</v>
      </c>
      <c r="AY187" s="2">
        <f t="shared" si="750"/>
        <v>60595.777062715882</v>
      </c>
      <c r="AZ187" s="2">
        <f t="shared" si="750"/>
        <v>55045.018858497628</v>
      </c>
      <c r="BA187" s="2">
        <f t="shared" si="750"/>
        <v>49494.260654279373</v>
      </c>
      <c r="BB187" s="2">
        <f t="shared" si="750"/>
        <v>43943.502450061118</v>
      </c>
      <c r="BC187" s="2">
        <f t="shared" si="750"/>
        <v>38392.744245842863</v>
      </c>
      <c r="BD187" s="2">
        <f t="shared" si="750"/>
        <v>32841.986041624608</v>
      </c>
      <c r="BE187" s="2">
        <f t="shared" si="750"/>
        <v>27291.227837406354</v>
      </c>
      <c r="BF187" s="2">
        <f t="shared" si="750"/>
        <v>21740.469633188099</v>
      </c>
      <c r="BG187" s="2">
        <f t="shared" si="750"/>
        <v>16189.711428969842</v>
      </c>
      <c r="BH187" s="2">
        <f t="shared" si="750"/>
        <v>10638.953224751585</v>
      </c>
      <c r="BI187" s="2">
        <f t="shared" si="750"/>
        <v>5088.1950205333287</v>
      </c>
      <c r="BJ187" s="2">
        <f t="shared" si="750"/>
        <v>0</v>
      </c>
      <c r="BK187" s="2">
        <f t="shared" si="750"/>
        <v>0</v>
      </c>
      <c r="BL187" s="2">
        <f t="shared" si="750"/>
        <v>0</v>
      </c>
      <c r="BM187" s="2">
        <f t="shared" si="750"/>
        <v>0</v>
      </c>
      <c r="BN187" s="2">
        <f t="shared" si="750"/>
        <v>0</v>
      </c>
      <c r="BO187" s="2">
        <f t="shared" si="750"/>
        <v>0</v>
      </c>
    </row>
    <row r="188" spans="2:67" ht="12.75" customHeight="1" outlineLevel="2">
      <c r="B188" s="29" t="s">
        <v>12</v>
      </c>
      <c r="C188" s="10"/>
      <c r="D188" s="10"/>
      <c r="E188" s="10"/>
      <c r="K188" s="2"/>
      <c r="L188" s="2">
        <f t="shared" ref="L188:AQ188" si="751">IF(L$10=$C177,$E184/$F184*(13-$D177)/12,MIN(K189,$E184/$F184))</f>
        <v>0</v>
      </c>
      <c r="M188" s="2">
        <f t="shared" si="751"/>
        <v>0</v>
      </c>
      <c r="N188" s="2">
        <f t="shared" si="751"/>
        <v>0</v>
      </c>
      <c r="O188" s="2">
        <f t="shared" si="751"/>
        <v>0</v>
      </c>
      <c r="P188" s="2">
        <f t="shared" si="751"/>
        <v>0</v>
      </c>
      <c r="Q188" s="2">
        <f t="shared" si="751"/>
        <v>0</v>
      </c>
      <c r="R188" s="2">
        <f t="shared" si="751"/>
        <v>0</v>
      </c>
      <c r="S188" s="2">
        <f t="shared" si="751"/>
        <v>0</v>
      </c>
      <c r="T188" s="2">
        <f t="shared" si="751"/>
        <v>0</v>
      </c>
      <c r="U188" s="2">
        <f t="shared" si="751"/>
        <v>0</v>
      </c>
      <c r="V188" s="2">
        <f t="shared" si="751"/>
        <v>0</v>
      </c>
      <c r="W188" s="2">
        <f t="shared" si="751"/>
        <v>0</v>
      </c>
      <c r="X188" s="2">
        <f t="shared" si="751"/>
        <v>0</v>
      </c>
      <c r="Y188" s="2">
        <f t="shared" si="751"/>
        <v>0</v>
      </c>
      <c r="Z188" s="2">
        <f t="shared" si="751"/>
        <v>0</v>
      </c>
      <c r="AA188" s="2">
        <f t="shared" si="751"/>
        <v>0</v>
      </c>
      <c r="AB188" s="2">
        <f t="shared" si="751"/>
        <v>0</v>
      </c>
      <c r="AC188" s="2">
        <f t="shared" si="751"/>
        <v>0</v>
      </c>
      <c r="AD188" s="2">
        <f t="shared" si="751"/>
        <v>0</v>
      </c>
      <c r="AE188" s="2">
        <f t="shared" si="751"/>
        <v>0</v>
      </c>
      <c r="AF188" s="2">
        <f t="shared" si="751"/>
        <v>0</v>
      </c>
      <c r="AG188" s="2">
        <f t="shared" si="751"/>
        <v>0</v>
      </c>
      <c r="AH188" s="2">
        <f t="shared" si="751"/>
        <v>0</v>
      </c>
      <c r="AI188" s="2">
        <f t="shared" si="751"/>
        <v>0</v>
      </c>
      <c r="AJ188" s="2">
        <f t="shared" si="751"/>
        <v>462.56318368485472</v>
      </c>
      <c r="AK188" s="2">
        <f t="shared" si="751"/>
        <v>5550.7582042182567</v>
      </c>
      <c r="AL188" s="2">
        <f t="shared" si="751"/>
        <v>5550.7582042182567</v>
      </c>
      <c r="AM188" s="2">
        <f t="shared" si="751"/>
        <v>5550.7582042182567</v>
      </c>
      <c r="AN188" s="2">
        <f t="shared" si="751"/>
        <v>5550.7582042182567</v>
      </c>
      <c r="AO188" s="2">
        <f t="shared" si="751"/>
        <v>5550.7582042182567</v>
      </c>
      <c r="AP188" s="2">
        <f t="shared" si="751"/>
        <v>5550.7582042182567</v>
      </c>
      <c r="AQ188" s="2">
        <f t="shared" si="751"/>
        <v>5550.7582042182567</v>
      </c>
      <c r="AR188" s="2">
        <f t="shared" ref="AR188:BO188" si="752">IF(AR$10=$C177,$E184/$F184*(13-$D177)/12,MIN(AQ189,$E184/$F184))</f>
        <v>5550.7582042182567</v>
      </c>
      <c r="AS188" s="2">
        <f t="shared" si="752"/>
        <v>5550.7582042182567</v>
      </c>
      <c r="AT188" s="2">
        <f t="shared" si="752"/>
        <v>5550.7582042182567</v>
      </c>
      <c r="AU188" s="2">
        <f t="shared" si="752"/>
        <v>5550.7582042182567</v>
      </c>
      <c r="AV188" s="2">
        <f t="shared" si="752"/>
        <v>5550.7582042182567</v>
      </c>
      <c r="AW188" s="2">
        <f t="shared" si="752"/>
        <v>5550.7582042182567</v>
      </c>
      <c r="AX188" s="2">
        <f t="shared" si="752"/>
        <v>5550.7582042182567</v>
      </c>
      <c r="AY188" s="2">
        <f t="shared" si="752"/>
        <v>5550.7582042182567</v>
      </c>
      <c r="AZ188" s="2">
        <f t="shared" si="752"/>
        <v>5550.7582042182567</v>
      </c>
      <c r="BA188" s="2">
        <f t="shared" si="752"/>
        <v>5550.7582042182567</v>
      </c>
      <c r="BB188" s="2">
        <f t="shared" si="752"/>
        <v>5550.7582042182567</v>
      </c>
      <c r="BC188" s="2">
        <f t="shared" si="752"/>
        <v>5550.7582042182567</v>
      </c>
      <c r="BD188" s="2">
        <f t="shared" si="752"/>
        <v>5550.7582042182567</v>
      </c>
      <c r="BE188" s="2">
        <f t="shared" si="752"/>
        <v>5550.7582042182567</v>
      </c>
      <c r="BF188" s="2">
        <f t="shared" si="752"/>
        <v>5550.7582042182567</v>
      </c>
      <c r="BG188" s="2">
        <f t="shared" si="752"/>
        <v>5550.7582042182567</v>
      </c>
      <c r="BH188" s="2">
        <f t="shared" si="752"/>
        <v>5550.7582042182567</v>
      </c>
      <c r="BI188" s="2">
        <f t="shared" si="752"/>
        <v>5088.1950205333287</v>
      </c>
      <c r="BJ188" s="2">
        <f t="shared" si="752"/>
        <v>0</v>
      </c>
      <c r="BK188" s="2">
        <f t="shared" si="752"/>
        <v>0</v>
      </c>
      <c r="BL188" s="2">
        <f t="shared" si="752"/>
        <v>0</v>
      </c>
      <c r="BM188" s="2">
        <f t="shared" si="752"/>
        <v>0</v>
      </c>
      <c r="BN188" s="2">
        <f t="shared" si="752"/>
        <v>0</v>
      </c>
      <c r="BO188" s="2">
        <f t="shared" si="752"/>
        <v>0</v>
      </c>
    </row>
    <row r="189" spans="2:67" ht="12.75" customHeight="1" outlineLevel="2">
      <c r="B189" s="30" t="s">
        <v>13</v>
      </c>
      <c r="C189" s="10"/>
      <c r="D189" s="10"/>
      <c r="E189" s="10"/>
      <c r="K189" s="16">
        <v>0</v>
      </c>
      <c r="L189" s="2">
        <f t="shared" ref="L189:BO189" si="753">+L187-L188</f>
        <v>0</v>
      </c>
      <c r="M189" s="2">
        <f t="shared" si="753"/>
        <v>0</v>
      </c>
      <c r="N189" s="2">
        <f t="shared" si="753"/>
        <v>0</v>
      </c>
      <c r="O189" s="2">
        <f t="shared" si="753"/>
        <v>0</v>
      </c>
      <c r="P189" s="2">
        <f t="shared" si="753"/>
        <v>0</v>
      </c>
      <c r="Q189" s="2">
        <f t="shared" si="753"/>
        <v>0</v>
      </c>
      <c r="R189" s="2">
        <f t="shared" si="753"/>
        <v>0</v>
      </c>
      <c r="S189" s="2">
        <f t="shared" si="753"/>
        <v>0</v>
      </c>
      <c r="T189" s="2">
        <f t="shared" si="753"/>
        <v>0</v>
      </c>
      <c r="U189" s="2">
        <f t="shared" si="753"/>
        <v>0</v>
      </c>
      <c r="V189" s="2">
        <f t="shared" si="753"/>
        <v>0</v>
      </c>
      <c r="W189" s="2">
        <f t="shared" si="753"/>
        <v>0</v>
      </c>
      <c r="X189" s="2">
        <f t="shared" si="753"/>
        <v>0</v>
      </c>
      <c r="Y189" s="2">
        <f t="shared" si="753"/>
        <v>0</v>
      </c>
      <c r="Z189" s="2">
        <f t="shared" si="753"/>
        <v>0</v>
      </c>
      <c r="AA189" s="2">
        <f t="shared" si="753"/>
        <v>0</v>
      </c>
      <c r="AB189" s="2">
        <f t="shared" si="753"/>
        <v>0</v>
      </c>
      <c r="AC189" s="2">
        <f t="shared" si="753"/>
        <v>0</v>
      </c>
      <c r="AD189" s="2">
        <f t="shared" si="753"/>
        <v>0</v>
      </c>
      <c r="AE189" s="2">
        <f t="shared" si="753"/>
        <v>0</v>
      </c>
      <c r="AF189" s="2">
        <f t="shared" si="753"/>
        <v>0</v>
      </c>
      <c r="AG189" s="2">
        <f t="shared" si="753"/>
        <v>0</v>
      </c>
      <c r="AH189" s="2">
        <f t="shared" si="753"/>
        <v>0</v>
      </c>
      <c r="AI189" s="2">
        <f t="shared" si="753"/>
        <v>0</v>
      </c>
      <c r="AJ189" s="2">
        <f t="shared" si="753"/>
        <v>138306.39192177154</v>
      </c>
      <c r="AK189" s="2">
        <f t="shared" si="753"/>
        <v>132755.63371755328</v>
      </c>
      <c r="AL189" s="2">
        <f t="shared" si="753"/>
        <v>127204.87551333502</v>
      </c>
      <c r="AM189" s="2">
        <f t="shared" si="753"/>
        <v>121654.11730911676</v>
      </c>
      <c r="AN189" s="2">
        <f t="shared" si="753"/>
        <v>116103.3591048985</v>
      </c>
      <c r="AO189" s="2">
        <f t="shared" si="753"/>
        <v>110552.60090068023</v>
      </c>
      <c r="AP189" s="2">
        <f t="shared" si="753"/>
        <v>105001.84269646197</v>
      </c>
      <c r="AQ189" s="2">
        <f t="shared" si="753"/>
        <v>99451.08449224371</v>
      </c>
      <c r="AR189" s="2">
        <f t="shared" si="753"/>
        <v>93900.326288025448</v>
      </c>
      <c r="AS189" s="2">
        <f t="shared" si="753"/>
        <v>88349.568083807186</v>
      </c>
      <c r="AT189" s="2">
        <f t="shared" si="753"/>
        <v>82798.809879588924</v>
      </c>
      <c r="AU189" s="2">
        <f t="shared" si="753"/>
        <v>77248.051675370662</v>
      </c>
      <c r="AV189" s="2">
        <f t="shared" si="753"/>
        <v>71697.293471152399</v>
      </c>
      <c r="AW189" s="2">
        <f t="shared" si="753"/>
        <v>66146.535266934137</v>
      </c>
      <c r="AX189" s="2">
        <f t="shared" si="753"/>
        <v>60595.777062715882</v>
      </c>
      <c r="AY189" s="2">
        <f t="shared" si="753"/>
        <v>55045.018858497628</v>
      </c>
      <c r="AZ189" s="2">
        <f t="shared" si="753"/>
        <v>49494.260654279373</v>
      </c>
      <c r="BA189" s="2">
        <f t="shared" si="753"/>
        <v>43943.502450061118</v>
      </c>
      <c r="BB189" s="2">
        <f t="shared" si="753"/>
        <v>38392.744245842863</v>
      </c>
      <c r="BC189" s="2">
        <f t="shared" si="753"/>
        <v>32841.986041624608</v>
      </c>
      <c r="BD189" s="2">
        <f t="shared" si="753"/>
        <v>27291.227837406354</v>
      </c>
      <c r="BE189" s="2">
        <f t="shared" si="753"/>
        <v>21740.469633188099</v>
      </c>
      <c r="BF189" s="2">
        <f t="shared" si="753"/>
        <v>16189.711428969842</v>
      </c>
      <c r="BG189" s="2">
        <f t="shared" si="753"/>
        <v>10638.953224751585</v>
      </c>
      <c r="BH189" s="2">
        <f t="shared" si="753"/>
        <v>5088.1950205333287</v>
      </c>
      <c r="BI189" s="2">
        <f t="shared" si="753"/>
        <v>0</v>
      </c>
      <c r="BJ189" s="2">
        <f t="shared" si="753"/>
        <v>0</v>
      </c>
      <c r="BK189" s="2">
        <f t="shared" si="753"/>
        <v>0</v>
      </c>
      <c r="BL189" s="2">
        <f t="shared" si="753"/>
        <v>0</v>
      </c>
      <c r="BM189" s="2">
        <f t="shared" si="753"/>
        <v>0</v>
      </c>
      <c r="BN189" s="2">
        <f t="shared" si="753"/>
        <v>0</v>
      </c>
      <c r="BO189" s="2">
        <f t="shared" si="753"/>
        <v>0</v>
      </c>
    </row>
    <row r="190" spans="2:67" ht="12.75" customHeight="1" outlineLevel="2">
      <c r="B190" s="29" t="s">
        <v>14</v>
      </c>
      <c r="C190" s="10"/>
      <c r="D190" s="10"/>
      <c r="E190" s="10"/>
      <c r="L190" s="2">
        <f t="shared" ref="L190:AQ190" si="754">IF(L$10=$C177,(L187+L189)/2*(13-$D177)/12,(L187+L189)/2)</f>
        <v>0</v>
      </c>
      <c r="M190" s="2">
        <f t="shared" si="754"/>
        <v>0</v>
      </c>
      <c r="N190" s="2">
        <f t="shared" si="754"/>
        <v>0</v>
      </c>
      <c r="O190" s="2">
        <f t="shared" si="754"/>
        <v>0</v>
      </c>
      <c r="P190" s="2">
        <f t="shared" si="754"/>
        <v>0</v>
      </c>
      <c r="Q190" s="2">
        <f t="shared" si="754"/>
        <v>0</v>
      </c>
      <c r="R190" s="2">
        <f t="shared" si="754"/>
        <v>0</v>
      </c>
      <c r="S190" s="2">
        <f t="shared" si="754"/>
        <v>0</v>
      </c>
      <c r="T190" s="2">
        <f t="shared" si="754"/>
        <v>0</v>
      </c>
      <c r="U190" s="2">
        <f t="shared" si="754"/>
        <v>0</v>
      </c>
      <c r="V190" s="2">
        <f t="shared" si="754"/>
        <v>0</v>
      </c>
      <c r="W190" s="2">
        <f t="shared" si="754"/>
        <v>0</v>
      </c>
      <c r="X190" s="2">
        <f t="shared" si="754"/>
        <v>0</v>
      </c>
      <c r="Y190" s="2">
        <f t="shared" si="754"/>
        <v>0</v>
      </c>
      <c r="Z190" s="2">
        <f t="shared" si="754"/>
        <v>0</v>
      </c>
      <c r="AA190" s="2">
        <f t="shared" si="754"/>
        <v>0</v>
      </c>
      <c r="AB190" s="2">
        <f t="shared" si="754"/>
        <v>0</v>
      </c>
      <c r="AC190" s="2">
        <f t="shared" si="754"/>
        <v>0</v>
      </c>
      <c r="AD190" s="2">
        <f t="shared" si="754"/>
        <v>0</v>
      </c>
      <c r="AE190" s="2">
        <f t="shared" si="754"/>
        <v>0</v>
      </c>
      <c r="AF190" s="2">
        <f t="shared" si="754"/>
        <v>0</v>
      </c>
      <c r="AG190" s="2">
        <f t="shared" si="754"/>
        <v>0</v>
      </c>
      <c r="AH190" s="2">
        <f t="shared" si="754"/>
        <v>0</v>
      </c>
      <c r="AI190" s="2">
        <f t="shared" si="754"/>
        <v>0</v>
      </c>
      <c r="AJ190" s="2">
        <f t="shared" si="754"/>
        <v>11544.806126134499</v>
      </c>
      <c r="AK190" s="2">
        <f t="shared" si="754"/>
        <v>135531.0128196624</v>
      </c>
      <c r="AL190" s="2">
        <f t="shared" si="754"/>
        <v>129980.25461544415</v>
      </c>
      <c r="AM190" s="2">
        <f t="shared" si="754"/>
        <v>124429.49641122589</v>
      </c>
      <c r="AN190" s="2">
        <f t="shared" si="754"/>
        <v>118878.73820700763</v>
      </c>
      <c r="AO190" s="2">
        <f t="shared" si="754"/>
        <v>113327.98000278937</v>
      </c>
      <c r="AP190" s="2">
        <f t="shared" si="754"/>
        <v>107777.2217985711</v>
      </c>
      <c r="AQ190" s="2">
        <f t="shared" si="754"/>
        <v>102226.46359435284</v>
      </c>
      <c r="AR190" s="2">
        <f t="shared" ref="AR190:BO190" si="755">IF(AR$10=$C177,(AR187+AR189)/2*(13-$D177)/12,(AR187+AR189)/2)</f>
        <v>96675.705390134579</v>
      </c>
      <c r="AS190" s="2">
        <f t="shared" si="755"/>
        <v>91124.947185916317</v>
      </c>
      <c r="AT190" s="2">
        <f t="shared" si="755"/>
        <v>85574.188981698055</v>
      </c>
      <c r="AU190" s="2">
        <f t="shared" si="755"/>
        <v>80023.430777479793</v>
      </c>
      <c r="AV190" s="2">
        <f t="shared" si="755"/>
        <v>74472.67257326153</v>
      </c>
      <c r="AW190" s="2">
        <f t="shared" si="755"/>
        <v>68921.914369043268</v>
      </c>
      <c r="AX190" s="2">
        <f t="shared" si="755"/>
        <v>63371.156164825006</v>
      </c>
      <c r="AY190" s="2">
        <f t="shared" si="755"/>
        <v>57820.397960606759</v>
      </c>
      <c r="AZ190" s="2">
        <f t="shared" si="755"/>
        <v>52269.639756388497</v>
      </c>
      <c r="BA190" s="2">
        <f t="shared" si="755"/>
        <v>46718.881552170249</v>
      </c>
      <c r="BB190" s="2">
        <f t="shared" si="755"/>
        <v>41168.123347951987</v>
      </c>
      <c r="BC190" s="2">
        <f t="shared" si="755"/>
        <v>35617.365143733739</v>
      </c>
      <c r="BD190" s="2">
        <f t="shared" si="755"/>
        <v>30066.606939515481</v>
      </c>
      <c r="BE190" s="2">
        <f t="shared" si="755"/>
        <v>24515.848735297226</v>
      </c>
      <c r="BF190" s="2">
        <f t="shared" si="755"/>
        <v>18965.090531078971</v>
      </c>
      <c r="BG190" s="2">
        <f t="shared" si="755"/>
        <v>13414.332326860713</v>
      </c>
      <c r="BH190" s="2">
        <f t="shared" si="755"/>
        <v>7863.574122642457</v>
      </c>
      <c r="BI190" s="2">
        <f t="shared" si="755"/>
        <v>2544.0975102666644</v>
      </c>
      <c r="BJ190" s="2">
        <f t="shared" si="755"/>
        <v>0</v>
      </c>
      <c r="BK190" s="2">
        <f t="shared" si="755"/>
        <v>0</v>
      </c>
      <c r="BL190" s="2">
        <f t="shared" si="755"/>
        <v>0</v>
      </c>
      <c r="BM190" s="2">
        <f t="shared" si="755"/>
        <v>0</v>
      </c>
      <c r="BN190" s="2">
        <f t="shared" si="755"/>
        <v>0</v>
      </c>
      <c r="BO190" s="2">
        <f t="shared" si="755"/>
        <v>0</v>
      </c>
    </row>
    <row r="191" spans="2:67" ht="12.75" customHeight="1" outlineLevel="2">
      <c r="B191" s="29" t="s">
        <v>15</v>
      </c>
      <c r="C191" s="10"/>
      <c r="D191" s="10"/>
      <c r="E191" s="10"/>
      <c r="L191" s="21">
        <f t="shared" ref="L191:AQ191" si="756">+L190*$C$5</f>
        <v>0</v>
      </c>
      <c r="M191" s="21">
        <f t="shared" si="756"/>
        <v>0</v>
      </c>
      <c r="N191" s="21">
        <f t="shared" si="756"/>
        <v>0</v>
      </c>
      <c r="O191" s="21">
        <f t="shared" si="756"/>
        <v>0</v>
      </c>
      <c r="P191" s="21">
        <f t="shared" si="756"/>
        <v>0</v>
      </c>
      <c r="Q191" s="21">
        <f t="shared" si="756"/>
        <v>0</v>
      </c>
      <c r="R191" s="21">
        <f t="shared" si="756"/>
        <v>0</v>
      </c>
      <c r="S191" s="21">
        <f t="shared" si="756"/>
        <v>0</v>
      </c>
      <c r="T191" s="21">
        <f t="shared" si="756"/>
        <v>0</v>
      </c>
      <c r="U191" s="21">
        <f t="shared" si="756"/>
        <v>0</v>
      </c>
      <c r="V191" s="21">
        <f t="shared" si="756"/>
        <v>0</v>
      </c>
      <c r="W191" s="21">
        <f t="shared" si="756"/>
        <v>0</v>
      </c>
      <c r="X191" s="21">
        <f t="shared" si="756"/>
        <v>0</v>
      </c>
      <c r="Y191" s="21">
        <f t="shared" si="756"/>
        <v>0</v>
      </c>
      <c r="Z191" s="21">
        <f t="shared" si="756"/>
        <v>0</v>
      </c>
      <c r="AA191" s="21">
        <f t="shared" si="756"/>
        <v>0</v>
      </c>
      <c r="AB191" s="21">
        <f t="shared" si="756"/>
        <v>0</v>
      </c>
      <c r="AC191" s="21">
        <f t="shared" si="756"/>
        <v>0</v>
      </c>
      <c r="AD191" s="21">
        <f t="shared" si="756"/>
        <v>0</v>
      </c>
      <c r="AE191" s="21">
        <f t="shared" si="756"/>
        <v>0</v>
      </c>
      <c r="AF191" s="21">
        <f t="shared" si="756"/>
        <v>0</v>
      </c>
      <c r="AG191" s="21">
        <f t="shared" si="756"/>
        <v>0</v>
      </c>
      <c r="AH191" s="21">
        <f t="shared" si="756"/>
        <v>0</v>
      </c>
      <c r="AI191" s="21">
        <f t="shared" si="756"/>
        <v>0</v>
      </c>
      <c r="AJ191" s="21">
        <f t="shared" si="756"/>
        <v>808.13642882941497</v>
      </c>
      <c r="AK191" s="21">
        <f t="shared" si="756"/>
        <v>9487.1708973763689</v>
      </c>
      <c r="AL191" s="21">
        <f t="shared" si="756"/>
        <v>9098.617823081091</v>
      </c>
      <c r="AM191" s="21">
        <f t="shared" si="756"/>
        <v>8710.0647487858132</v>
      </c>
      <c r="AN191" s="21">
        <f t="shared" si="756"/>
        <v>8321.5116744905354</v>
      </c>
      <c r="AO191" s="21">
        <f t="shared" si="756"/>
        <v>7932.9586001952566</v>
      </c>
      <c r="AP191" s="21">
        <f t="shared" si="756"/>
        <v>7544.4055258999779</v>
      </c>
      <c r="AQ191" s="21">
        <f t="shared" si="756"/>
        <v>7155.8524516046991</v>
      </c>
      <c r="AR191" s="21">
        <f t="shared" ref="AR191:BO191" si="757">+AR190*$C$5</f>
        <v>6767.2993773094213</v>
      </c>
      <c r="AS191" s="21">
        <f t="shared" si="757"/>
        <v>6378.7463030141425</v>
      </c>
      <c r="AT191" s="21">
        <f t="shared" si="757"/>
        <v>5990.1932287188647</v>
      </c>
      <c r="AU191" s="21">
        <f t="shared" si="757"/>
        <v>5601.640154423586</v>
      </c>
      <c r="AV191" s="21">
        <f t="shared" si="757"/>
        <v>5213.0870801283072</v>
      </c>
      <c r="AW191" s="21">
        <f t="shared" si="757"/>
        <v>4824.5340058330294</v>
      </c>
      <c r="AX191" s="21">
        <f t="shared" si="757"/>
        <v>4435.9809315377506</v>
      </c>
      <c r="AY191" s="21">
        <f t="shared" si="757"/>
        <v>4047.4278572424737</v>
      </c>
      <c r="AZ191" s="21">
        <f t="shared" si="757"/>
        <v>3658.8747829471949</v>
      </c>
      <c r="BA191" s="21">
        <f t="shared" si="757"/>
        <v>3270.3217086519176</v>
      </c>
      <c r="BB191" s="21">
        <f t="shared" si="757"/>
        <v>2881.7686343566393</v>
      </c>
      <c r="BC191" s="21">
        <f t="shared" si="757"/>
        <v>2493.2155600613619</v>
      </c>
      <c r="BD191" s="21">
        <f t="shared" si="757"/>
        <v>2104.662485766084</v>
      </c>
      <c r="BE191" s="21">
        <f t="shared" si="757"/>
        <v>1716.109411470806</v>
      </c>
      <c r="BF191" s="21">
        <f t="shared" si="757"/>
        <v>1327.5563371755281</v>
      </c>
      <c r="BG191" s="21">
        <f t="shared" si="757"/>
        <v>939.00326288024996</v>
      </c>
      <c r="BH191" s="21">
        <f t="shared" si="757"/>
        <v>550.45018858497201</v>
      </c>
      <c r="BI191" s="21">
        <f t="shared" si="757"/>
        <v>178.08682571866652</v>
      </c>
      <c r="BJ191" s="21">
        <f t="shared" si="757"/>
        <v>0</v>
      </c>
      <c r="BK191" s="21">
        <f t="shared" si="757"/>
        <v>0</v>
      </c>
      <c r="BL191" s="21">
        <f t="shared" si="757"/>
        <v>0</v>
      </c>
      <c r="BM191" s="21">
        <f t="shared" si="757"/>
        <v>0</v>
      </c>
      <c r="BN191" s="21">
        <f t="shared" si="757"/>
        <v>0</v>
      </c>
      <c r="BO191" s="21">
        <f t="shared" si="757"/>
        <v>0</v>
      </c>
    </row>
    <row r="192" spans="2:67" ht="12.75" customHeight="1" outlineLevel="2">
      <c r="B192" s="8" t="s">
        <v>20</v>
      </c>
      <c r="C192" s="10"/>
      <c r="D192" s="10"/>
      <c r="E192" s="10"/>
      <c r="L192" s="23">
        <f t="shared" ref="L192:AQ192" si="758">IF(OR(L$10&lt;$C177,L$10&gt;$C177+$F184),0,IF(L$10=$C177,$E184*(13-$D177)/12,IF(L$10=$C177+$F184,$E184*($D177-1)/12,$E184)))</f>
        <v>0</v>
      </c>
      <c r="M192" s="23">
        <f t="shared" si="758"/>
        <v>0</v>
      </c>
      <c r="N192" s="23">
        <f t="shared" si="758"/>
        <v>0</v>
      </c>
      <c r="O192" s="23">
        <f t="shared" si="758"/>
        <v>0</v>
      </c>
      <c r="P192" s="23">
        <f t="shared" si="758"/>
        <v>0</v>
      </c>
      <c r="Q192" s="23">
        <f t="shared" si="758"/>
        <v>0</v>
      </c>
      <c r="R192" s="23">
        <f t="shared" si="758"/>
        <v>0</v>
      </c>
      <c r="S192" s="23">
        <f t="shared" si="758"/>
        <v>0</v>
      </c>
      <c r="T192" s="23">
        <f t="shared" si="758"/>
        <v>0</v>
      </c>
      <c r="U192" s="23">
        <f t="shared" si="758"/>
        <v>0</v>
      </c>
      <c r="V192" s="23">
        <f t="shared" si="758"/>
        <v>0</v>
      </c>
      <c r="W192" s="23">
        <f t="shared" si="758"/>
        <v>0</v>
      </c>
      <c r="X192" s="23">
        <f t="shared" si="758"/>
        <v>0</v>
      </c>
      <c r="Y192" s="23">
        <f t="shared" si="758"/>
        <v>0</v>
      </c>
      <c r="Z192" s="23">
        <f t="shared" si="758"/>
        <v>0</v>
      </c>
      <c r="AA192" s="23">
        <f t="shared" si="758"/>
        <v>0</v>
      </c>
      <c r="AB192" s="23">
        <f t="shared" si="758"/>
        <v>0</v>
      </c>
      <c r="AC192" s="23">
        <f t="shared" si="758"/>
        <v>0</v>
      </c>
      <c r="AD192" s="23">
        <f t="shared" si="758"/>
        <v>0</v>
      </c>
      <c r="AE192" s="23">
        <f t="shared" si="758"/>
        <v>0</v>
      </c>
      <c r="AF192" s="23">
        <f t="shared" si="758"/>
        <v>0</v>
      </c>
      <c r="AG192" s="23">
        <f t="shared" si="758"/>
        <v>0</v>
      </c>
      <c r="AH192" s="23">
        <f t="shared" si="758"/>
        <v>0</v>
      </c>
      <c r="AI192" s="23">
        <f t="shared" si="758"/>
        <v>0</v>
      </c>
      <c r="AJ192" s="23">
        <f t="shared" si="758"/>
        <v>11564.079592121367</v>
      </c>
      <c r="AK192" s="23">
        <f t="shared" si="758"/>
        <v>138768.95510545641</v>
      </c>
      <c r="AL192" s="23">
        <f t="shared" si="758"/>
        <v>138768.95510545641</v>
      </c>
      <c r="AM192" s="23">
        <f t="shared" si="758"/>
        <v>138768.95510545641</v>
      </c>
      <c r="AN192" s="23">
        <f t="shared" si="758"/>
        <v>138768.95510545641</v>
      </c>
      <c r="AO192" s="23">
        <f t="shared" si="758"/>
        <v>138768.95510545641</v>
      </c>
      <c r="AP192" s="23">
        <f t="shared" si="758"/>
        <v>138768.95510545641</v>
      </c>
      <c r="AQ192" s="23">
        <f t="shared" si="758"/>
        <v>138768.95510545641</v>
      </c>
      <c r="AR192" s="23">
        <f t="shared" ref="AR192:BO192" si="759">IF(OR(AR$10&lt;$C177,AR$10&gt;$C177+$F184),0,IF(AR$10=$C177,$E184*(13-$D177)/12,IF(AR$10=$C177+$F184,$E184*($D177-1)/12,$E184)))</f>
        <v>138768.95510545641</v>
      </c>
      <c r="AS192" s="23">
        <f t="shared" si="759"/>
        <v>138768.95510545641</v>
      </c>
      <c r="AT192" s="23">
        <f t="shared" si="759"/>
        <v>138768.95510545641</v>
      </c>
      <c r="AU192" s="23">
        <f t="shared" si="759"/>
        <v>138768.95510545641</v>
      </c>
      <c r="AV192" s="23">
        <f t="shared" si="759"/>
        <v>138768.95510545641</v>
      </c>
      <c r="AW192" s="23">
        <f t="shared" si="759"/>
        <v>138768.95510545641</v>
      </c>
      <c r="AX192" s="23">
        <f t="shared" si="759"/>
        <v>138768.95510545641</v>
      </c>
      <c r="AY192" s="23">
        <f t="shared" si="759"/>
        <v>138768.95510545641</v>
      </c>
      <c r="AZ192" s="23">
        <f t="shared" si="759"/>
        <v>138768.95510545641</v>
      </c>
      <c r="BA192" s="23">
        <f t="shared" si="759"/>
        <v>138768.95510545641</v>
      </c>
      <c r="BB192" s="23">
        <f t="shared" si="759"/>
        <v>138768.95510545641</v>
      </c>
      <c r="BC192" s="23">
        <f t="shared" si="759"/>
        <v>138768.95510545641</v>
      </c>
      <c r="BD192" s="23">
        <f t="shared" si="759"/>
        <v>138768.95510545641</v>
      </c>
      <c r="BE192" s="23">
        <f t="shared" si="759"/>
        <v>138768.95510545641</v>
      </c>
      <c r="BF192" s="23">
        <f t="shared" si="759"/>
        <v>138768.95510545641</v>
      </c>
      <c r="BG192" s="23">
        <f t="shared" si="759"/>
        <v>138768.95510545641</v>
      </c>
      <c r="BH192" s="23">
        <f t="shared" si="759"/>
        <v>138768.95510545641</v>
      </c>
      <c r="BI192" s="23">
        <f t="shared" si="759"/>
        <v>127204.87551333504</v>
      </c>
      <c r="BJ192" s="23">
        <f t="shared" si="759"/>
        <v>0</v>
      </c>
      <c r="BK192" s="23">
        <f t="shared" si="759"/>
        <v>0</v>
      </c>
      <c r="BL192" s="23">
        <f t="shared" si="759"/>
        <v>0</v>
      </c>
      <c r="BM192" s="23">
        <f t="shared" si="759"/>
        <v>0</v>
      </c>
      <c r="BN192" s="23">
        <f t="shared" si="759"/>
        <v>0</v>
      </c>
      <c r="BO192" s="23">
        <f t="shared" si="759"/>
        <v>0</v>
      </c>
    </row>
    <row r="193" spans="1:67" ht="12.75" customHeight="1" outlineLevel="2">
      <c r="B193" s="8" t="s">
        <v>16</v>
      </c>
      <c r="C193" s="10"/>
      <c r="D193" s="10"/>
      <c r="E193" s="10"/>
      <c r="J193" s="2"/>
      <c r="L193" s="25">
        <f>+L192*$G184</f>
        <v>0</v>
      </c>
      <c r="M193" s="25">
        <f t="shared" ref="M193:BO193" si="760">+M192*$G184</f>
        <v>0</v>
      </c>
      <c r="N193" s="25">
        <f t="shared" si="760"/>
        <v>0</v>
      </c>
      <c r="O193" s="25">
        <f t="shared" si="760"/>
        <v>0</v>
      </c>
      <c r="P193" s="25">
        <f t="shared" si="760"/>
        <v>0</v>
      </c>
      <c r="Q193" s="25">
        <f t="shared" si="760"/>
        <v>0</v>
      </c>
      <c r="R193" s="25">
        <f t="shared" si="760"/>
        <v>0</v>
      </c>
      <c r="S193" s="25">
        <f t="shared" si="760"/>
        <v>0</v>
      </c>
      <c r="T193" s="25">
        <f t="shared" si="760"/>
        <v>0</v>
      </c>
      <c r="U193" s="25">
        <f t="shared" si="760"/>
        <v>0</v>
      </c>
      <c r="V193" s="25">
        <f t="shared" si="760"/>
        <v>0</v>
      </c>
      <c r="W193" s="25">
        <f t="shared" si="760"/>
        <v>0</v>
      </c>
      <c r="X193" s="25">
        <f t="shared" si="760"/>
        <v>0</v>
      </c>
      <c r="Y193" s="25">
        <f t="shared" si="760"/>
        <v>0</v>
      </c>
      <c r="Z193" s="25">
        <f t="shared" si="760"/>
        <v>0</v>
      </c>
      <c r="AA193" s="25">
        <f t="shared" si="760"/>
        <v>0</v>
      </c>
      <c r="AB193" s="25">
        <f t="shared" si="760"/>
        <v>0</v>
      </c>
      <c r="AC193" s="25">
        <f t="shared" si="760"/>
        <v>0</v>
      </c>
      <c r="AD193" s="25">
        <f t="shared" si="760"/>
        <v>0</v>
      </c>
      <c r="AE193" s="25">
        <f t="shared" si="760"/>
        <v>0</v>
      </c>
      <c r="AF193" s="25">
        <f t="shared" si="760"/>
        <v>0</v>
      </c>
      <c r="AG193" s="25">
        <f t="shared" si="760"/>
        <v>0</v>
      </c>
      <c r="AH193" s="25">
        <f t="shared" si="760"/>
        <v>0</v>
      </c>
      <c r="AI193" s="25">
        <f t="shared" si="760"/>
        <v>0</v>
      </c>
      <c r="AJ193" s="25">
        <f t="shared" si="760"/>
        <v>3.4692238776364097</v>
      </c>
      <c r="AK193" s="25">
        <f t="shared" si="760"/>
        <v>41.630686531636918</v>
      </c>
      <c r="AL193" s="25">
        <f t="shared" si="760"/>
        <v>41.630686531636918</v>
      </c>
      <c r="AM193" s="25">
        <f t="shared" si="760"/>
        <v>41.630686531636918</v>
      </c>
      <c r="AN193" s="25">
        <f t="shared" si="760"/>
        <v>41.630686531636918</v>
      </c>
      <c r="AO193" s="25">
        <f t="shared" si="760"/>
        <v>41.630686531636918</v>
      </c>
      <c r="AP193" s="25">
        <f t="shared" si="760"/>
        <v>41.630686531636918</v>
      </c>
      <c r="AQ193" s="25">
        <f t="shared" si="760"/>
        <v>41.630686531636918</v>
      </c>
      <c r="AR193" s="25">
        <f t="shared" si="760"/>
        <v>41.630686531636918</v>
      </c>
      <c r="AS193" s="25">
        <f t="shared" si="760"/>
        <v>41.630686531636918</v>
      </c>
      <c r="AT193" s="25">
        <f t="shared" si="760"/>
        <v>41.630686531636918</v>
      </c>
      <c r="AU193" s="25">
        <f t="shared" si="760"/>
        <v>41.630686531636918</v>
      </c>
      <c r="AV193" s="25">
        <f t="shared" si="760"/>
        <v>41.630686531636918</v>
      </c>
      <c r="AW193" s="25">
        <f t="shared" si="760"/>
        <v>41.630686531636918</v>
      </c>
      <c r="AX193" s="25">
        <f t="shared" si="760"/>
        <v>41.630686531636918</v>
      </c>
      <c r="AY193" s="25">
        <f t="shared" si="760"/>
        <v>41.630686531636918</v>
      </c>
      <c r="AZ193" s="25">
        <f t="shared" si="760"/>
        <v>41.630686531636918</v>
      </c>
      <c r="BA193" s="25">
        <f t="shared" si="760"/>
        <v>41.630686531636918</v>
      </c>
      <c r="BB193" s="25">
        <f t="shared" si="760"/>
        <v>41.630686531636918</v>
      </c>
      <c r="BC193" s="25">
        <f t="shared" si="760"/>
        <v>41.630686531636918</v>
      </c>
      <c r="BD193" s="25">
        <f t="shared" si="760"/>
        <v>41.630686531636918</v>
      </c>
      <c r="BE193" s="25">
        <f t="shared" si="760"/>
        <v>41.630686531636918</v>
      </c>
      <c r="BF193" s="25">
        <f t="shared" si="760"/>
        <v>41.630686531636918</v>
      </c>
      <c r="BG193" s="25">
        <f t="shared" si="760"/>
        <v>41.630686531636918</v>
      </c>
      <c r="BH193" s="25">
        <f t="shared" si="760"/>
        <v>41.630686531636918</v>
      </c>
      <c r="BI193" s="25">
        <f t="shared" si="760"/>
        <v>38.161462654000509</v>
      </c>
      <c r="BJ193" s="25">
        <f t="shared" si="760"/>
        <v>0</v>
      </c>
      <c r="BK193" s="25">
        <f t="shared" si="760"/>
        <v>0</v>
      </c>
      <c r="BL193" s="25">
        <f t="shared" si="760"/>
        <v>0</v>
      </c>
      <c r="BM193" s="25">
        <f t="shared" si="760"/>
        <v>0</v>
      </c>
      <c r="BN193" s="25">
        <f t="shared" si="760"/>
        <v>0</v>
      </c>
      <c r="BO193" s="25">
        <f t="shared" si="760"/>
        <v>0</v>
      </c>
    </row>
    <row r="194" spans="1:67" ht="13.5" customHeight="1" outlineLevel="2" thickBot="1">
      <c r="B194" s="8" t="s">
        <v>17</v>
      </c>
      <c r="C194" s="10"/>
      <c r="D194" s="10"/>
      <c r="E194" s="10"/>
      <c r="J194" s="2"/>
      <c r="L194" s="24">
        <f t="shared" ref="L194" si="761">SUM(L188,L191,L193)</f>
        <v>0</v>
      </c>
      <c r="M194" s="24">
        <f t="shared" ref="M194" si="762">SUM(M188,M191,M193)</f>
        <v>0</v>
      </c>
      <c r="N194" s="24">
        <f t="shared" ref="N194" si="763">SUM(N188,N191,N193)</f>
        <v>0</v>
      </c>
      <c r="O194" s="24">
        <f t="shared" ref="O194" si="764">SUM(O188,O191,O193)</f>
        <v>0</v>
      </c>
      <c r="P194" s="24">
        <f t="shared" ref="P194" si="765">SUM(P188,P191,P193)</f>
        <v>0</v>
      </c>
      <c r="Q194" s="24">
        <f t="shared" ref="Q194" si="766">SUM(Q188,Q191,Q193)</f>
        <v>0</v>
      </c>
      <c r="R194" s="24">
        <f t="shared" ref="R194" si="767">SUM(R188,R191,R193)</f>
        <v>0</v>
      </c>
      <c r="S194" s="24">
        <f t="shared" ref="S194" si="768">SUM(S188,S191,S193)</f>
        <v>0</v>
      </c>
      <c r="T194" s="24">
        <f t="shared" ref="T194" si="769">SUM(T188,T191,T193)</f>
        <v>0</v>
      </c>
      <c r="U194" s="24">
        <f t="shared" ref="U194" si="770">SUM(U188,U191,U193)</f>
        <v>0</v>
      </c>
      <c r="V194" s="24">
        <f t="shared" ref="V194" si="771">SUM(V188,V191,V193)</f>
        <v>0</v>
      </c>
      <c r="W194" s="24">
        <f t="shared" ref="W194" si="772">SUM(W188,W191,W193)</f>
        <v>0</v>
      </c>
      <c r="X194" s="24">
        <f t="shared" ref="X194" si="773">SUM(X188,X191,X193)</f>
        <v>0</v>
      </c>
      <c r="Y194" s="24">
        <f t="shared" ref="Y194" si="774">SUM(Y188,Y191,Y193)</f>
        <v>0</v>
      </c>
      <c r="Z194" s="24">
        <f t="shared" ref="Z194" si="775">SUM(Z188,Z191,Z193)</f>
        <v>0</v>
      </c>
      <c r="AA194" s="24">
        <f t="shared" ref="AA194" si="776">SUM(AA188,AA191,AA193)</f>
        <v>0</v>
      </c>
      <c r="AB194" s="24">
        <f t="shared" ref="AB194" si="777">SUM(AB188,AB191,AB193)</f>
        <v>0</v>
      </c>
      <c r="AC194" s="24">
        <f t="shared" ref="AC194" si="778">SUM(AC188,AC191,AC193)</f>
        <v>0</v>
      </c>
      <c r="AD194" s="24">
        <f t="shared" ref="AD194" si="779">SUM(AD188,AD191,AD193)</f>
        <v>0</v>
      </c>
      <c r="AE194" s="24">
        <f t="shared" ref="AE194" si="780">SUM(AE188,AE191,AE193)</f>
        <v>0</v>
      </c>
      <c r="AF194" s="24">
        <f t="shared" ref="AF194" si="781">SUM(AF188,AF191,AF193)</f>
        <v>0</v>
      </c>
      <c r="AG194" s="24">
        <f t="shared" ref="AG194" si="782">SUM(AG188,AG191,AG193)</f>
        <v>0</v>
      </c>
      <c r="AH194" s="24">
        <f t="shared" ref="AH194" si="783">SUM(AH188,AH191,AH193)</f>
        <v>0</v>
      </c>
      <c r="AI194" s="24">
        <f t="shared" ref="AI194" si="784">SUM(AI188,AI191,AI193)</f>
        <v>0</v>
      </c>
      <c r="AJ194" s="24">
        <f t="shared" ref="AJ194" si="785">SUM(AJ188,AJ191,AJ193)</f>
        <v>1274.1688363919061</v>
      </c>
      <c r="AK194" s="24">
        <f t="shared" ref="AK194" si="786">SUM(AK188,AK191,AK193)</f>
        <v>15079.559788126262</v>
      </c>
      <c r="AL194" s="24">
        <f t="shared" ref="AL194" si="787">SUM(AL188,AL191,AL193)</f>
        <v>14691.006713830984</v>
      </c>
      <c r="AM194" s="24">
        <f t="shared" ref="AM194" si="788">SUM(AM188,AM191,AM193)</f>
        <v>14302.453639535706</v>
      </c>
      <c r="AN194" s="24">
        <f t="shared" ref="AN194" si="789">SUM(AN188,AN191,AN193)</f>
        <v>13913.900565240428</v>
      </c>
      <c r="AO194" s="24">
        <f t="shared" ref="AO194" si="790">SUM(AO188,AO191,AO193)</f>
        <v>13525.347490945151</v>
      </c>
      <c r="AP194" s="24">
        <f t="shared" ref="AP194" si="791">SUM(AP188,AP191,AP193)</f>
        <v>13136.794416649871</v>
      </c>
      <c r="AQ194" s="24">
        <f t="shared" ref="AQ194" si="792">SUM(AQ188,AQ191,AQ193)</f>
        <v>12748.241342354591</v>
      </c>
      <c r="AR194" s="24">
        <f t="shared" ref="AR194" si="793">SUM(AR188,AR191,AR193)</f>
        <v>12359.688268059315</v>
      </c>
      <c r="AS194" s="24">
        <f t="shared" ref="AS194" si="794">SUM(AS188,AS191,AS193)</f>
        <v>11971.135193764036</v>
      </c>
      <c r="AT194" s="24">
        <f t="shared" ref="AT194" si="795">SUM(AT188,AT191,AT193)</f>
        <v>11582.582119468758</v>
      </c>
      <c r="AU194" s="24">
        <f t="shared" ref="AU194" si="796">SUM(AU188,AU191,AU193)</f>
        <v>11194.02904517348</v>
      </c>
      <c r="AV194" s="24">
        <f t="shared" ref="AV194" si="797">SUM(AV188,AV191,AV193)</f>
        <v>10805.4759708782</v>
      </c>
      <c r="AW194" s="24">
        <f t="shared" ref="AW194" si="798">SUM(AW188,AW191,AW193)</f>
        <v>10416.922896582922</v>
      </c>
      <c r="AX194" s="24">
        <f t="shared" ref="AX194" si="799">SUM(AX188,AX191,AX193)</f>
        <v>10028.369822287645</v>
      </c>
      <c r="AY194" s="24">
        <f t="shared" ref="AY194" si="800">SUM(AY188,AY191,AY193)</f>
        <v>9639.8167479923668</v>
      </c>
      <c r="AZ194" s="24">
        <f t="shared" ref="AZ194" si="801">SUM(AZ188,AZ191,AZ193)</f>
        <v>9251.263673697089</v>
      </c>
      <c r="BA194" s="24">
        <f t="shared" ref="BA194" si="802">SUM(BA188,BA191,BA193)</f>
        <v>8862.7105994018111</v>
      </c>
      <c r="BB194" s="24">
        <f t="shared" ref="BB194" si="803">SUM(BB188,BB191,BB193)</f>
        <v>8474.1575251065333</v>
      </c>
      <c r="BC194" s="24">
        <f t="shared" ref="BC194" si="804">SUM(BC188,BC191,BC193)</f>
        <v>8085.6044508112564</v>
      </c>
      <c r="BD194" s="24">
        <f t="shared" ref="BD194" si="805">SUM(BD188,BD191,BD193)</f>
        <v>7697.0513765159785</v>
      </c>
      <c r="BE194" s="24">
        <f t="shared" ref="BE194" si="806">SUM(BE188,BE191,BE193)</f>
        <v>7308.4983022206998</v>
      </c>
      <c r="BF194" s="24">
        <f t="shared" ref="BF194" si="807">SUM(BF188,BF191,BF193)</f>
        <v>6919.9452279254219</v>
      </c>
      <c r="BG194" s="24">
        <f t="shared" ref="BG194" si="808">SUM(BG188,BG191,BG193)</f>
        <v>6531.3921536301441</v>
      </c>
      <c r="BH194" s="24">
        <f t="shared" ref="BH194" si="809">SUM(BH188,BH191,BH193)</f>
        <v>6142.8390793348663</v>
      </c>
      <c r="BI194" s="24">
        <f t="shared" ref="BI194" si="810">SUM(BI188,BI191,BI193)</f>
        <v>5304.4433089059958</v>
      </c>
      <c r="BJ194" s="24">
        <f t="shared" ref="BJ194" si="811">SUM(BJ188,BJ191,BJ193)</f>
        <v>0</v>
      </c>
      <c r="BK194" s="24">
        <f t="shared" ref="BK194" si="812">SUM(BK188,BK191,BK193)</f>
        <v>0</v>
      </c>
      <c r="BL194" s="24">
        <f t="shared" ref="BL194" si="813">SUM(BL188,BL191,BL193)</f>
        <v>0</v>
      </c>
      <c r="BM194" s="24">
        <f t="shared" ref="BM194" si="814">SUM(BM188,BM191,BM193)</f>
        <v>0</v>
      </c>
      <c r="BN194" s="24">
        <f t="shared" ref="BN194" si="815">SUM(BN188,BN191,BN193)</f>
        <v>0</v>
      </c>
      <c r="BO194" s="24">
        <f t="shared" ref="BO194" si="816">SUM(BO188,BO191,BO193)</f>
        <v>0</v>
      </c>
    </row>
    <row r="195" spans="1:67" ht="12.75" customHeight="1" outlineLevel="2">
      <c r="B195" s="8"/>
    </row>
    <row r="196" spans="1:67" ht="12.75" customHeight="1" outlineLevel="2">
      <c r="B196" s="8"/>
    </row>
    <row r="197" spans="1:67" ht="12.75" customHeight="1" outlineLevel="2">
      <c r="B197" s="8"/>
    </row>
    <row r="198" spans="1:67" ht="12.75" customHeight="1" outlineLevel="2">
      <c r="B198" s="8"/>
    </row>
    <row r="199" spans="1:67" ht="12.75" customHeight="1" outlineLevel="2">
      <c r="B199" s="8"/>
    </row>
    <row r="200" spans="1:67" ht="12.75" customHeight="1" outlineLevel="2">
      <c r="B200" s="8"/>
    </row>
    <row r="201" spans="1:67" ht="12.75" customHeight="1" outlineLevel="2">
      <c r="B201" s="8"/>
    </row>
    <row r="202" spans="1:67" outlineLevel="1">
      <c r="A202" s="10">
        <f>A172+1</f>
        <v>7</v>
      </c>
      <c r="B202" s="27" t="str">
        <f>INDEX(Projects,A202,1)</f>
        <v>Holyrood CP5</v>
      </c>
      <c r="C202" s="19"/>
      <c r="D202" s="10"/>
      <c r="E202" s="10"/>
      <c r="G202" s="152" t="str">
        <f>INDEX(Projects,$A202,Projects!R$1)</f>
        <v>HRD</v>
      </c>
      <c r="H202" s="11">
        <f>+C207</f>
        <v>2037</v>
      </c>
      <c r="I202" s="2">
        <f>+E214</f>
        <v>31427.443582470089</v>
      </c>
      <c r="J202" s="2">
        <f>NPV($C$4,M202:BO202)+L202</f>
        <v>5424.7381431748527</v>
      </c>
      <c r="L202" s="2">
        <f>+L224</f>
        <v>0</v>
      </c>
      <c r="M202" s="2">
        <f t="shared" ref="M202:BO202" si="817">+M224</f>
        <v>0</v>
      </c>
      <c r="N202" s="2">
        <f t="shared" si="817"/>
        <v>0</v>
      </c>
      <c r="O202" s="2">
        <f t="shared" si="817"/>
        <v>0</v>
      </c>
      <c r="P202" s="2">
        <f t="shared" si="817"/>
        <v>0</v>
      </c>
      <c r="Q202" s="2">
        <f t="shared" si="817"/>
        <v>0</v>
      </c>
      <c r="R202" s="2">
        <f t="shared" si="817"/>
        <v>0</v>
      </c>
      <c r="S202" s="2">
        <f t="shared" si="817"/>
        <v>0</v>
      </c>
      <c r="T202" s="2">
        <f t="shared" si="817"/>
        <v>0</v>
      </c>
      <c r="U202" s="2">
        <f t="shared" si="817"/>
        <v>0</v>
      </c>
      <c r="V202" s="2">
        <f t="shared" si="817"/>
        <v>0</v>
      </c>
      <c r="W202" s="2">
        <f t="shared" si="817"/>
        <v>0</v>
      </c>
      <c r="X202" s="2">
        <f t="shared" si="817"/>
        <v>0</v>
      </c>
      <c r="Y202" s="2">
        <f t="shared" si="817"/>
        <v>0</v>
      </c>
      <c r="Z202" s="2">
        <f t="shared" si="817"/>
        <v>0</v>
      </c>
      <c r="AA202" s="2">
        <f t="shared" si="817"/>
        <v>0</v>
      </c>
      <c r="AB202" s="2">
        <f t="shared" si="817"/>
        <v>0</v>
      </c>
      <c r="AC202" s="2">
        <f t="shared" si="817"/>
        <v>0</v>
      </c>
      <c r="AD202" s="2">
        <f t="shared" si="817"/>
        <v>0</v>
      </c>
      <c r="AE202" s="2">
        <f t="shared" si="817"/>
        <v>0</v>
      </c>
      <c r="AF202" s="2">
        <f t="shared" si="817"/>
        <v>0</v>
      </c>
      <c r="AG202" s="2">
        <f t="shared" si="817"/>
        <v>0</v>
      </c>
      <c r="AH202" s="2">
        <f t="shared" si="817"/>
        <v>0</v>
      </c>
      <c r="AI202" s="2">
        <f t="shared" si="817"/>
        <v>0</v>
      </c>
      <c r="AJ202" s="2">
        <f t="shared" si="817"/>
        <v>0</v>
      </c>
      <c r="AK202" s="2">
        <f t="shared" si="817"/>
        <v>227.6343572725186</v>
      </c>
      <c r="AL202" s="2">
        <f t="shared" si="817"/>
        <v>2711.7518888951899</v>
      </c>
      <c r="AM202" s="2">
        <f t="shared" si="817"/>
        <v>2675.0865380489749</v>
      </c>
      <c r="AN202" s="2">
        <f t="shared" si="817"/>
        <v>2638.4211872027599</v>
      </c>
      <c r="AO202" s="2">
        <f t="shared" si="817"/>
        <v>2601.7558363565449</v>
      </c>
      <c r="AP202" s="2">
        <f t="shared" si="817"/>
        <v>2565.0904855103299</v>
      </c>
      <c r="AQ202" s="2">
        <f t="shared" si="817"/>
        <v>2528.4251346641149</v>
      </c>
      <c r="AR202" s="2">
        <f t="shared" si="817"/>
        <v>2491.7597838178999</v>
      </c>
      <c r="AS202" s="2">
        <f t="shared" si="817"/>
        <v>2455.0944329716849</v>
      </c>
      <c r="AT202" s="2">
        <f t="shared" si="817"/>
        <v>2418.4290821254699</v>
      </c>
      <c r="AU202" s="2">
        <f t="shared" si="817"/>
        <v>2381.7637312792549</v>
      </c>
      <c r="AV202" s="2">
        <f t="shared" si="817"/>
        <v>2345.0983804330399</v>
      </c>
      <c r="AW202" s="2">
        <f t="shared" si="817"/>
        <v>2308.4330295868249</v>
      </c>
      <c r="AX202" s="2">
        <f t="shared" si="817"/>
        <v>2271.7676787406099</v>
      </c>
      <c r="AY202" s="2">
        <f t="shared" si="817"/>
        <v>2235.1023278943949</v>
      </c>
      <c r="AZ202" s="2">
        <f t="shared" si="817"/>
        <v>2198.4369770481799</v>
      </c>
      <c r="BA202" s="2">
        <f t="shared" si="817"/>
        <v>2161.7716262019649</v>
      </c>
      <c r="BB202" s="2">
        <f t="shared" si="817"/>
        <v>2125.1062753557499</v>
      </c>
      <c r="BC202" s="2">
        <f t="shared" si="817"/>
        <v>2088.4409245095349</v>
      </c>
      <c r="BD202" s="2">
        <f t="shared" si="817"/>
        <v>2051.7755736633198</v>
      </c>
      <c r="BE202" s="2">
        <f t="shared" si="817"/>
        <v>2015.1102228171048</v>
      </c>
      <c r="BF202" s="2">
        <f t="shared" si="817"/>
        <v>1978.4448719708898</v>
      </c>
      <c r="BG202" s="2">
        <f t="shared" si="817"/>
        <v>1941.7795211246748</v>
      </c>
      <c r="BH202" s="2">
        <f t="shared" si="817"/>
        <v>1905.1141702784598</v>
      </c>
      <c r="BI202" s="2">
        <f t="shared" si="817"/>
        <v>1868.4488194322448</v>
      </c>
      <c r="BJ202" s="2">
        <f t="shared" si="817"/>
        <v>1831.7834685860298</v>
      </c>
      <c r="BK202" s="2">
        <f t="shared" si="817"/>
        <v>1795.1181177398148</v>
      </c>
      <c r="BL202" s="2">
        <f t="shared" si="817"/>
        <v>1758.4527668935998</v>
      </c>
      <c r="BM202" s="2">
        <f t="shared" si="817"/>
        <v>1721.7874160473848</v>
      </c>
      <c r="BN202" s="2">
        <f t="shared" si="817"/>
        <v>1685.1220652011698</v>
      </c>
      <c r="BO202" s="2">
        <f t="shared" si="817"/>
        <v>1648.4567143549546</v>
      </c>
    </row>
    <row r="203" spans="1:67" ht="12.75" customHeight="1" outlineLevel="2">
      <c r="B203" s="28" t="str">
        <f>"Jan "&amp;$L$10&amp;" $"</f>
        <v>Jan 2012 $</v>
      </c>
      <c r="C203" s="151">
        <f>INDEX(Projects,A202,Projects!$H$1)</f>
        <v>17500</v>
      </c>
      <c r="D203" s="152"/>
      <c r="E203" s="152"/>
      <c r="F203" s="152"/>
      <c r="G203" s="152"/>
      <c r="H203" s="17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</row>
    <row r="204" spans="1:67" ht="12.75" customHeight="1" outlineLevel="2">
      <c r="B204" s="8" t="s">
        <v>8</v>
      </c>
      <c r="C204" s="153">
        <f>INDEX(Projects,$A202,Projects!I$1)</f>
        <v>0.2</v>
      </c>
      <c r="D204" s="153">
        <f>INDEX(Projects,$A202,Projects!J$1)</f>
        <v>0.2</v>
      </c>
      <c r="E204" s="153">
        <f>INDEX(Projects,$A202,Projects!K$1)</f>
        <v>0.2</v>
      </c>
      <c r="F204" s="153">
        <f>INDEX(Projects,$A202,Projects!L$1)</f>
        <v>0.2</v>
      </c>
      <c r="G204" s="153">
        <f>INDEX(Projects,$A202,Projects!M$1)</f>
        <v>0.2</v>
      </c>
      <c r="H204" s="18"/>
      <c r="J204" s="14"/>
      <c r="K204" s="14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</row>
    <row r="205" spans="1:67" ht="12.75" customHeight="1" outlineLevel="2">
      <c r="B205" s="8" t="s">
        <v>1</v>
      </c>
      <c r="C205" s="154">
        <f>INDEX(Projects,$A202,Projects!$N$1)</f>
        <v>2.52E-2</v>
      </c>
      <c r="D205" s="152"/>
      <c r="E205" s="152"/>
      <c r="F205" s="152"/>
      <c r="G205" s="152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</row>
    <row r="206" spans="1:67" ht="12.75" customHeight="1" outlineLevel="2">
      <c r="B206" s="8" t="s">
        <v>2</v>
      </c>
      <c r="C206" s="152">
        <f>INDEX(Projects,A202,Projects!$F$1)</f>
        <v>2033</v>
      </c>
      <c r="D206" s="152">
        <f>INDEX(Projects,A202,Projects!$G$1)</f>
        <v>1</v>
      </c>
      <c r="E206" s="152"/>
      <c r="F206" s="152"/>
      <c r="G206" s="152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</row>
    <row r="207" spans="1:67" ht="12.75" customHeight="1" outlineLevel="2">
      <c r="B207" s="8" t="s">
        <v>3</v>
      </c>
      <c r="C207" s="152">
        <f>INDEX(Projects,A202,Projects!$C$1)</f>
        <v>2037</v>
      </c>
      <c r="D207" s="152">
        <f>INDEX(Projects,A202,Projects!$D$1)</f>
        <v>12</v>
      </c>
      <c r="E207" s="152"/>
      <c r="F207" s="152"/>
      <c r="G207" s="152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</row>
    <row r="208" spans="1:67" ht="12.75" customHeight="1" outlineLevel="2">
      <c r="B208" s="7" t="s">
        <v>4</v>
      </c>
      <c r="C208" s="10"/>
      <c r="D208" s="10"/>
      <c r="E208" s="10"/>
      <c r="L208" s="9">
        <f t="shared" ref="L208:AQ208" si="818">(1+$C205)^L$21</f>
        <v>1.0125216047077712</v>
      </c>
      <c r="M208" s="9">
        <f t="shared" si="818"/>
        <v>1.0380371491464069</v>
      </c>
      <c r="N208" s="9">
        <f t="shared" si="818"/>
        <v>1.0641956853048962</v>
      </c>
      <c r="O208" s="9">
        <f t="shared" si="818"/>
        <v>1.0910134165745795</v>
      </c>
      <c r="P208" s="9">
        <f t="shared" si="818"/>
        <v>1.1185069546722588</v>
      </c>
      <c r="Q208" s="9">
        <f t="shared" si="818"/>
        <v>1.1466933299299995</v>
      </c>
      <c r="R208" s="9">
        <f t="shared" si="818"/>
        <v>1.1755900018442353</v>
      </c>
      <c r="S208" s="9">
        <f t="shared" si="818"/>
        <v>1.2052148698907099</v>
      </c>
      <c r="T208" s="9">
        <f t="shared" si="818"/>
        <v>1.2355862846119556</v>
      </c>
      <c r="U208" s="9">
        <f t="shared" si="818"/>
        <v>1.2667230589841769</v>
      </c>
      <c r="V208" s="9">
        <f t="shared" si="818"/>
        <v>1.2986444800705779</v>
      </c>
      <c r="W208" s="9">
        <f t="shared" si="818"/>
        <v>1.3313703209683565</v>
      </c>
      <c r="X208" s="9">
        <f t="shared" si="818"/>
        <v>1.3649208530567589</v>
      </c>
      <c r="Y208" s="9">
        <f t="shared" si="818"/>
        <v>1.399316858553789</v>
      </c>
      <c r="Z208" s="9">
        <f t="shared" si="818"/>
        <v>1.4345796433893443</v>
      </c>
      <c r="AA208" s="9">
        <f t="shared" si="818"/>
        <v>1.4707310504027555</v>
      </c>
      <c r="AB208" s="9">
        <f t="shared" si="818"/>
        <v>1.507793472872905</v>
      </c>
      <c r="AC208" s="9">
        <f t="shared" si="818"/>
        <v>1.5457898683893019</v>
      </c>
      <c r="AD208" s="9">
        <f t="shared" si="818"/>
        <v>1.5847437730727121</v>
      </c>
      <c r="AE208" s="9">
        <f t="shared" si="818"/>
        <v>1.6246793161541444</v>
      </c>
      <c r="AF208" s="9">
        <f t="shared" si="818"/>
        <v>1.6656212349212287</v>
      </c>
      <c r="AG208" s="9">
        <f t="shared" si="818"/>
        <v>1.7075948900412434</v>
      </c>
      <c r="AH208" s="9">
        <f t="shared" si="818"/>
        <v>1.7506262812702824</v>
      </c>
      <c r="AI208" s="9">
        <f t="shared" si="818"/>
        <v>1.7947420635582936</v>
      </c>
      <c r="AJ208" s="9">
        <f t="shared" si="818"/>
        <v>1.8399695635599622</v>
      </c>
      <c r="AK208" s="9">
        <f t="shared" si="818"/>
        <v>1.8863367965616731</v>
      </c>
      <c r="AL208" s="9">
        <f t="shared" si="818"/>
        <v>1.933872483835027</v>
      </c>
      <c r="AM208" s="9">
        <f t="shared" si="818"/>
        <v>1.9826060704276696</v>
      </c>
      <c r="AN208" s="9">
        <f t="shared" si="818"/>
        <v>2.0325677434024465</v>
      </c>
      <c r="AO208" s="9">
        <f t="shared" si="818"/>
        <v>2.0837884505361881</v>
      </c>
      <c r="AP208" s="9">
        <f t="shared" si="818"/>
        <v>2.1362999194896997</v>
      </c>
      <c r="AQ208" s="9">
        <f t="shared" si="818"/>
        <v>2.1901346774608399</v>
      </c>
      <c r="AR208" s="9">
        <f t="shared" ref="AR208:BO208" si="819">(1+$C205)^AR$21</f>
        <v>2.2453260713328529</v>
      </c>
      <c r="AS208" s="9">
        <f t="shared" si="819"/>
        <v>2.3019082883304405</v>
      </c>
      <c r="AT208" s="9">
        <f t="shared" si="819"/>
        <v>2.3599163771963672</v>
      </c>
      <c r="AU208" s="9">
        <f t="shared" si="819"/>
        <v>2.4193862699017155</v>
      </c>
      <c r="AV208" s="9">
        <f t="shared" si="819"/>
        <v>2.4803548039032384</v>
      </c>
      <c r="AW208" s="9">
        <f t="shared" si="819"/>
        <v>2.5428597449615999</v>
      </c>
      <c r="AX208" s="9">
        <f t="shared" si="819"/>
        <v>2.606939810534632</v>
      </c>
      <c r="AY208" s="9">
        <f t="shared" si="819"/>
        <v>2.672634693760104</v>
      </c>
      <c r="AZ208" s="9">
        <f t="shared" si="819"/>
        <v>2.7399850880428587</v>
      </c>
      <c r="BA208" s="9">
        <f t="shared" si="819"/>
        <v>2.8090327122615379</v>
      </c>
      <c r="BB208" s="9">
        <f t="shared" si="819"/>
        <v>2.8798203366105284</v>
      </c>
      <c r="BC208" s="9">
        <f t="shared" si="819"/>
        <v>2.9523918090931134</v>
      </c>
      <c r="BD208" s="9">
        <f t="shared" si="819"/>
        <v>3.0267920826822596</v>
      </c>
      <c r="BE208" s="9">
        <f t="shared" si="819"/>
        <v>3.1030672431658526</v>
      </c>
      <c r="BF208" s="9">
        <f t="shared" si="819"/>
        <v>3.1812645376936315</v>
      </c>
      <c r="BG208" s="9">
        <f t="shared" si="819"/>
        <v>3.2614324040435108</v>
      </c>
      <c r="BH208" s="9">
        <f t="shared" si="819"/>
        <v>3.3436205006254069</v>
      </c>
      <c r="BI208" s="9">
        <f t="shared" si="819"/>
        <v>3.4278797372411671</v>
      </c>
      <c r="BJ208" s="9">
        <f t="shared" si="819"/>
        <v>3.5142623066196435</v>
      </c>
      <c r="BK208" s="9">
        <f t="shared" si="819"/>
        <v>3.6028217167464582</v>
      </c>
      <c r="BL208" s="9">
        <f t="shared" si="819"/>
        <v>3.6936128240084685</v>
      </c>
      <c r="BM208" s="9">
        <f t="shared" si="819"/>
        <v>3.7866918671734817</v>
      </c>
      <c r="BN208" s="9">
        <f t="shared" si="819"/>
        <v>3.8821165022262529</v>
      </c>
      <c r="BO208" s="9">
        <f t="shared" si="819"/>
        <v>3.979945838082354</v>
      </c>
    </row>
    <row r="209" spans="2:67" ht="12.75" customHeight="1" outlineLevel="2">
      <c r="B209" s="8" t="s">
        <v>9</v>
      </c>
      <c r="C209" s="10"/>
      <c r="D209" s="10"/>
      <c r="E209" s="10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</row>
    <row r="210" spans="2:67" ht="12.75" customHeight="1" outlineLevel="2">
      <c r="B210" s="29" t="s">
        <v>5</v>
      </c>
      <c r="C210" s="10"/>
      <c r="D210" s="10"/>
      <c r="E210" s="10"/>
      <c r="L210" s="2">
        <f t="shared" ref="L210:AQ210" si="820">IF(L$10&gt;$C207,0,+K213)</f>
        <v>0</v>
      </c>
      <c r="M210" s="2">
        <f t="shared" si="820"/>
        <v>0</v>
      </c>
      <c r="N210" s="2">
        <f t="shared" si="820"/>
        <v>0</v>
      </c>
      <c r="O210" s="2">
        <f t="shared" si="820"/>
        <v>0</v>
      </c>
      <c r="P210" s="2">
        <f t="shared" si="820"/>
        <v>0</v>
      </c>
      <c r="Q210" s="2">
        <f t="shared" si="820"/>
        <v>0</v>
      </c>
      <c r="R210" s="2">
        <f t="shared" si="820"/>
        <v>0</v>
      </c>
      <c r="S210" s="2">
        <f t="shared" si="820"/>
        <v>0</v>
      </c>
      <c r="T210" s="2">
        <f t="shared" si="820"/>
        <v>0</v>
      </c>
      <c r="U210" s="2">
        <f t="shared" si="820"/>
        <v>0</v>
      </c>
      <c r="V210" s="2">
        <f t="shared" si="820"/>
        <v>0</v>
      </c>
      <c r="W210" s="2">
        <f t="shared" si="820"/>
        <v>0</v>
      </c>
      <c r="X210" s="2">
        <f t="shared" si="820"/>
        <v>0</v>
      </c>
      <c r="Y210" s="2">
        <f t="shared" si="820"/>
        <v>0</v>
      </c>
      <c r="Z210" s="2">
        <f t="shared" si="820"/>
        <v>0</v>
      </c>
      <c r="AA210" s="2">
        <f t="shared" si="820"/>
        <v>0</v>
      </c>
      <c r="AB210" s="2">
        <f t="shared" si="820"/>
        <v>0</v>
      </c>
      <c r="AC210" s="2">
        <f t="shared" si="820"/>
        <v>0</v>
      </c>
      <c r="AD210" s="2">
        <f t="shared" si="820"/>
        <v>0</v>
      </c>
      <c r="AE210" s="2">
        <f t="shared" si="820"/>
        <v>0</v>
      </c>
      <c r="AF210" s="2">
        <f t="shared" si="820"/>
        <v>0</v>
      </c>
      <c r="AG210" s="2">
        <f t="shared" si="820"/>
        <v>0</v>
      </c>
      <c r="AH210" s="2">
        <f t="shared" si="820"/>
        <v>5976.5821151443524</v>
      </c>
      <c r="AI210" s="2">
        <f t="shared" si="820"/>
        <v>12103.77409959034</v>
      </c>
      <c r="AJ210" s="2">
        <f t="shared" si="820"/>
        <v>18385.371322044368</v>
      </c>
      <c r="AK210" s="2">
        <f t="shared" si="820"/>
        <v>24825.264794504234</v>
      </c>
      <c r="AL210" s="2">
        <f t="shared" si="820"/>
        <v>0</v>
      </c>
      <c r="AM210" s="2">
        <f t="shared" si="820"/>
        <v>0</v>
      </c>
      <c r="AN210" s="2">
        <f t="shared" si="820"/>
        <v>0</v>
      </c>
      <c r="AO210" s="2">
        <f t="shared" si="820"/>
        <v>0</v>
      </c>
      <c r="AP210" s="2">
        <f t="shared" si="820"/>
        <v>0</v>
      </c>
      <c r="AQ210" s="2">
        <f t="shared" si="820"/>
        <v>0</v>
      </c>
      <c r="AR210" s="2">
        <f t="shared" ref="AR210:BO210" si="821">IF(AR$10&gt;$C207,0,+AQ213)</f>
        <v>0</v>
      </c>
      <c r="AS210" s="2">
        <f t="shared" si="821"/>
        <v>0</v>
      </c>
      <c r="AT210" s="2">
        <f t="shared" si="821"/>
        <v>0</v>
      </c>
      <c r="AU210" s="2">
        <f t="shared" si="821"/>
        <v>0</v>
      </c>
      <c r="AV210" s="2">
        <f t="shared" si="821"/>
        <v>0</v>
      </c>
      <c r="AW210" s="2">
        <f t="shared" si="821"/>
        <v>0</v>
      </c>
      <c r="AX210" s="2">
        <f t="shared" si="821"/>
        <v>0</v>
      </c>
      <c r="AY210" s="2">
        <f t="shared" si="821"/>
        <v>0</v>
      </c>
      <c r="AZ210" s="2">
        <f t="shared" si="821"/>
        <v>0</v>
      </c>
      <c r="BA210" s="2">
        <f t="shared" si="821"/>
        <v>0</v>
      </c>
      <c r="BB210" s="2">
        <f t="shared" si="821"/>
        <v>0</v>
      </c>
      <c r="BC210" s="2">
        <f t="shared" si="821"/>
        <v>0</v>
      </c>
      <c r="BD210" s="2">
        <f t="shared" si="821"/>
        <v>0</v>
      </c>
      <c r="BE210" s="2">
        <f t="shared" si="821"/>
        <v>0</v>
      </c>
      <c r="BF210" s="2">
        <f t="shared" si="821"/>
        <v>0</v>
      </c>
      <c r="BG210" s="2">
        <f t="shared" si="821"/>
        <v>0</v>
      </c>
      <c r="BH210" s="2">
        <f t="shared" si="821"/>
        <v>0</v>
      </c>
      <c r="BI210" s="2">
        <f t="shared" si="821"/>
        <v>0</v>
      </c>
      <c r="BJ210" s="2">
        <f t="shared" si="821"/>
        <v>0</v>
      </c>
      <c r="BK210" s="2">
        <f t="shared" si="821"/>
        <v>0</v>
      </c>
      <c r="BL210" s="2">
        <f t="shared" si="821"/>
        <v>0</v>
      </c>
      <c r="BM210" s="2">
        <f t="shared" si="821"/>
        <v>0</v>
      </c>
      <c r="BN210" s="2">
        <f t="shared" si="821"/>
        <v>0</v>
      </c>
      <c r="BO210" s="2">
        <f t="shared" si="821"/>
        <v>0</v>
      </c>
    </row>
    <row r="211" spans="2:67" ht="12.75" customHeight="1" outlineLevel="2">
      <c r="B211" s="29" t="s">
        <v>6</v>
      </c>
      <c r="C211" s="10"/>
      <c r="D211" s="10"/>
      <c r="E211" s="10"/>
      <c r="L211" s="2">
        <f t="shared" ref="L211:AQ211" si="822">IF(AND(L$10&gt;=$C206,L$10&lt;=$C207),INDEX($C204:$G204,1,L$10-$C206+1)*$C203*L208,0)</f>
        <v>0</v>
      </c>
      <c r="M211" s="2">
        <f t="shared" si="822"/>
        <v>0</v>
      </c>
      <c r="N211" s="2">
        <f t="shared" si="822"/>
        <v>0</v>
      </c>
      <c r="O211" s="2">
        <f t="shared" si="822"/>
        <v>0</v>
      </c>
      <c r="P211" s="2">
        <f t="shared" si="822"/>
        <v>0</v>
      </c>
      <c r="Q211" s="2">
        <f t="shared" si="822"/>
        <v>0</v>
      </c>
      <c r="R211" s="2">
        <f t="shared" si="822"/>
        <v>0</v>
      </c>
      <c r="S211" s="2">
        <f t="shared" si="822"/>
        <v>0</v>
      </c>
      <c r="T211" s="2">
        <f t="shared" si="822"/>
        <v>0</v>
      </c>
      <c r="U211" s="2">
        <f t="shared" si="822"/>
        <v>0</v>
      </c>
      <c r="V211" s="2">
        <f t="shared" si="822"/>
        <v>0</v>
      </c>
      <c r="W211" s="2">
        <f t="shared" si="822"/>
        <v>0</v>
      </c>
      <c r="X211" s="2">
        <f t="shared" si="822"/>
        <v>0</v>
      </c>
      <c r="Y211" s="2">
        <f t="shared" si="822"/>
        <v>0</v>
      </c>
      <c r="Z211" s="2">
        <f t="shared" si="822"/>
        <v>0</v>
      </c>
      <c r="AA211" s="2">
        <f t="shared" si="822"/>
        <v>0</v>
      </c>
      <c r="AB211" s="2">
        <f t="shared" si="822"/>
        <v>0</v>
      </c>
      <c r="AC211" s="2">
        <f t="shared" si="822"/>
        <v>0</v>
      </c>
      <c r="AD211" s="2">
        <f t="shared" si="822"/>
        <v>0</v>
      </c>
      <c r="AE211" s="2">
        <f t="shared" si="822"/>
        <v>0</v>
      </c>
      <c r="AF211" s="2">
        <f t="shared" si="822"/>
        <v>0</v>
      </c>
      <c r="AG211" s="2">
        <f t="shared" si="822"/>
        <v>5976.5821151443524</v>
      </c>
      <c r="AH211" s="2">
        <f t="shared" si="822"/>
        <v>6127.1919844459881</v>
      </c>
      <c r="AI211" s="2">
        <f t="shared" si="822"/>
        <v>6281.5972224540274</v>
      </c>
      <c r="AJ211" s="2">
        <f t="shared" si="822"/>
        <v>6439.8934724598676</v>
      </c>
      <c r="AK211" s="2">
        <f t="shared" si="822"/>
        <v>6602.1787879658559</v>
      </c>
      <c r="AL211" s="2">
        <f t="shared" si="822"/>
        <v>0</v>
      </c>
      <c r="AM211" s="2">
        <f t="shared" si="822"/>
        <v>0</v>
      </c>
      <c r="AN211" s="2">
        <f t="shared" si="822"/>
        <v>0</v>
      </c>
      <c r="AO211" s="2">
        <f t="shared" si="822"/>
        <v>0</v>
      </c>
      <c r="AP211" s="2">
        <f t="shared" si="822"/>
        <v>0</v>
      </c>
      <c r="AQ211" s="2">
        <f t="shared" si="822"/>
        <v>0</v>
      </c>
      <c r="AR211" s="2">
        <f t="shared" ref="AR211:BO211" si="823">IF(AND(AR$10&gt;=$C206,AR$10&lt;=$C207),INDEX($C204:$G204,1,AR$10-$C206+1)*$C203*AR208,0)</f>
        <v>0</v>
      </c>
      <c r="AS211" s="2">
        <f t="shared" si="823"/>
        <v>0</v>
      </c>
      <c r="AT211" s="2">
        <f t="shared" si="823"/>
        <v>0</v>
      </c>
      <c r="AU211" s="2">
        <f t="shared" si="823"/>
        <v>0</v>
      </c>
      <c r="AV211" s="2">
        <f t="shared" si="823"/>
        <v>0</v>
      </c>
      <c r="AW211" s="2">
        <f t="shared" si="823"/>
        <v>0</v>
      </c>
      <c r="AX211" s="2">
        <f t="shared" si="823"/>
        <v>0</v>
      </c>
      <c r="AY211" s="2">
        <f t="shared" si="823"/>
        <v>0</v>
      </c>
      <c r="AZ211" s="2">
        <f t="shared" si="823"/>
        <v>0</v>
      </c>
      <c r="BA211" s="2">
        <f t="shared" si="823"/>
        <v>0</v>
      </c>
      <c r="BB211" s="2">
        <f t="shared" si="823"/>
        <v>0</v>
      </c>
      <c r="BC211" s="2">
        <f t="shared" si="823"/>
        <v>0</v>
      </c>
      <c r="BD211" s="2">
        <f t="shared" si="823"/>
        <v>0</v>
      </c>
      <c r="BE211" s="2">
        <f t="shared" si="823"/>
        <v>0</v>
      </c>
      <c r="BF211" s="2">
        <f t="shared" si="823"/>
        <v>0</v>
      </c>
      <c r="BG211" s="2">
        <f t="shared" si="823"/>
        <v>0</v>
      </c>
      <c r="BH211" s="2">
        <f t="shared" si="823"/>
        <v>0</v>
      </c>
      <c r="BI211" s="2">
        <f t="shared" si="823"/>
        <v>0</v>
      </c>
      <c r="BJ211" s="2">
        <f t="shared" si="823"/>
        <v>0</v>
      </c>
      <c r="BK211" s="2">
        <f t="shared" si="823"/>
        <v>0</v>
      </c>
      <c r="BL211" s="2">
        <f t="shared" si="823"/>
        <v>0</v>
      </c>
      <c r="BM211" s="2">
        <f t="shared" si="823"/>
        <v>0</v>
      </c>
      <c r="BN211" s="2">
        <f t="shared" si="823"/>
        <v>0</v>
      </c>
      <c r="BO211" s="2">
        <f t="shared" si="823"/>
        <v>0</v>
      </c>
    </row>
    <row r="212" spans="2:67" ht="12.75" customHeight="1" outlineLevel="2">
      <c r="B212" s="29" t="s">
        <v>0</v>
      </c>
      <c r="C212" s="154">
        <f>INDEX(Projects,A202,Projects!$O$1)</f>
        <v>0</v>
      </c>
      <c r="D212" s="10"/>
      <c r="E212" s="10"/>
      <c r="L212" s="2">
        <f t="shared" ref="L212:AQ212" si="824">SUM(L210,L211/2)*$C212*IF(L$10=$C206,(13-$D206)/12,IF(L$10=$C207,($D207-1)/12,1))</f>
        <v>0</v>
      </c>
      <c r="M212" s="2">
        <f t="shared" si="824"/>
        <v>0</v>
      </c>
      <c r="N212" s="2">
        <f t="shared" si="824"/>
        <v>0</v>
      </c>
      <c r="O212" s="2">
        <f t="shared" si="824"/>
        <v>0</v>
      </c>
      <c r="P212" s="2">
        <f t="shared" si="824"/>
        <v>0</v>
      </c>
      <c r="Q212" s="2">
        <f t="shared" si="824"/>
        <v>0</v>
      </c>
      <c r="R212" s="2">
        <f t="shared" si="824"/>
        <v>0</v>
      </c>
      <c r="S212" s="2">
        <f t="shared" si="824"/>
        <v>0</v>
      </c>
      <c r="T212" s="2">
        <f t="shared" si="824"/>
        <v>0</v>
      </c>
      <c r="U212" s="2">
        <f t="shared" si="824"/>
        <v>0</v>
      </c>
      <c r="V212" s="2">
        <f t="shared" si="824"/>
        <v>0</v>
      </c>
      <c r="W212" s="2">
        <f t="shared" si="824"/>
        <v>0</v>
      </c>
      <c r="X212" s="2">
        <f t="shared" si="824"/>
        <v>0</v>
      </c>
      <c r="Y212" s="2">
        <f t="shared" si="824"/>
        <v>0</v>
      </c>
      <c r="Z212" s="2">
        <f t="shared" si="824"/>
        <v>0</v>
      </c>
      <c r="AA212" s="2">
        <f t="shared" si="824"/>
        <v>0</v>
      </c>
      <c r="AB212" s="2">
        <f t="shared" si="824"/>
        <v>0</v>
      </c>
      <c r="AC212" s="2">
        <f t="shared" si="824"/>
        <v>0</v>
      </c>
      <c r="AD212" s="2">
        <f t="shared" si="824"/>
        <v>0</v>
      </c>
      <c r="AE212" s="2">
        <f t="shared" si="824"/>
        <v>0</v>
      </c>
      <c r="AF212" s="2">
        <f t="shared" si="824"/>
        <v>0</v>
      </c>
      <c r="AG212" s="2">
        <f t="shared" si="824"/>
        <v>0</v>
      </c>
      <c r="AH212" s="2">
        <f t="shared" si="824"/>
        <v>0</v>
      </c>
      <c r="AI212" s="2">
        <f t="shared" si="824"/>
        <v>0</v>
      </c>
      <c r="AJ212" s="2">
        <f t="shared" si="824"/>
        <v>0</v>
      </c>
      <c r="AK212" s="2">
        <f t="shared" si="824"/>
        <v>0</v>
      </c>
      <c r="AL212" s="2">
        <f t="shared" si="824"/>
        <v>0</v>
      </c>
      <c r="AM212" s="2">
        <f t="shared" si="824"/>
        <v>0</v>
      </c>
      <c r="AN212" s="2">
        <f t="shared" si="824"/>
        <v>0</v>
      </c>
      <c r="AO212" s="2">
        <f t="shared" si="824"/>
        <v>0</v>
      </c>
      <c r="AP212" s="2">
        <f t="shared" si="824"/>
        <v>0</v>
      </c>
      <c r="AQ212" s="2">
        <f t="shared" si="824"/>
        <v>0</v>
      </c>
      <c r="AR212" s="2">
        <f t="shared" ref="AR212:BO212" si="825">SUM(AR210,AR211/2)*$C212*IF(AR$10=$C206,(13-$D206)/12,IF(AR$10=$C207,($D207-1)/12,1))</f>
        <v>0</v>
      </c>
      <c r="AS212" s="2">
        <f t="shared" si="825"/>
        <v>0</v>
      </c>
      <c r="AT212" s="2">
        <f t="shared" si="825"/>
        <v>0</v>
      </c>
      <c r="AU212" s="2">
        <f t="shared" si="825"/>
        <v>0</v>
      </c>
      <c r="AV212" s="2">
        <f t="shared" si="825"/>
        <v>0</v>
      </c>
      <c r="AW212" s="2">
        <f t="shared" si="825"/>
        <v>0</v>
      </c>
      <c r="AX212" s="2">
        <f t="shared" si="825"/>
        <v>0</v>
      </c>
      <c r="AY212" s="2">
        <f t="shared" si="825"/>
        <v>0</v>
      </c>
      <c r="AZ212" s="2">
        <f t="shared" si="825"/>
        <v>0</v>
      </c>
      <c r="BA212" s="2">
        <f t="shared" si="825"/>
        <v>0</v>
      </c>
      <c r="BB212" s="2">
        <f t="shared" si="825"/>
        <v>0</v>
      </c>
      <c r="BC212" s="2">
        <f t="shared" si="825"/>
        <v>0</v>
      </c>
      <c r="BD212" s="2">
        <f t="shared" si="825"/>
        <v>0</v>
      </c>
      <c r="BE212" s="2">
        <f t="shared" si="825"/>
        <v>0</v>
      </c>
      <c r="BF212" s="2">
        <f t="shared" si="825"/>
        <v>0</v>
      </c>
      <c r="BG212" s="2">
        <f t="shared" si="825"/>
        <v>0</v>
      </c>
      <c r="BH212" s="2">
        <f t="shared" si="825"/>
        <v>0</v>
      </c>
      <c r="BI212" s="2">
        <f t="shared" si="825"/>
        <v>0</v>
      </c>
      <c r="BJ212" s="2">
        <f t="shared" si="825"/>
        <v>0</v>
      </c>
      <c r="BK212" s="2">
        <f t="shared" si="825"/>
        <v>0</v>
      </c>
      <c r="BL212" s="2">
        <f t="shared" si="825"/>
        <v>0</v>
      </c>
      <c r="BM212" s="2">
        <f t="shared" si="825"/>
        <v>0</v>
      </c>
      <c r="BN212" s="2">
        <f t="shared" si="825"/>
        <v>0</v>
      </c>
      <c r="BO212" s="2">
        <f t="shared" si="825"/>
        <v>0</v>
      </c>
    </row>
    <row r="213" spans="2:67" ht="12.75" customHeight="1" outlineLevel="2">
      <c r="B213" s="29" t="s">
        <v>7</v>
      </c>
      <c r="C213" s="10"/>
      <c r="D213" s="10"/>
      <c r="E213" s="10"/>
      <c r="K213" s="16"/>
      <c r="L213" s="2">
        <f t="shared" ref="L213" si="826">SUM(L210:L212)</f>
        <v>0</v>
      </c>
      <c r="M213" s="2">
        <f t="shared" ref="M213" si="827">SUM(M210:M212)</f>
        <v>0</v>
      </c>
      <c r="N213" s="2">
        <f t="shared" ref="N213" si="828">SUM(N210:N212)</f>
        <v>0</v>
      </c>
      <c r="O213" s="2">
        <f t="shared" ref="O213" si="829">SUM(O210:O212)</f>
        <v>0</v>
      </c>
      <c r="P213" s="2">
        <f t="shared" ref="P213" si="830">SUM(P210:P212)</f>
        <v>0</v>
      </c>
      <c r="Q213" s="2">
        <f t="shared" ref="Q213" si="831">SUM(Q210:Q212)</f>
        <v>0</v>
      </c>
      <c r="R213" s="2">
        <f t="shared" ref="R213" si="832">SUM(R210:R212)</f>
        <v>0</v>
      </c>
      <c r="S213" s="2">
        <f t="shared" ref="S213" si="833">SUM(S210:S212)</f>
        <v>0</v>
      </c>
      <c r="T213" s="2">
        <f t="shared" ref="T213" si="834">SUM(T210:T212)</f>
        <v>0</v>
      </c>
      <c r="U213" s="2">
        <f t="shared" ref="U213" si="835">SUM(U210:U212)</f>
        <v>0</v>
      </c>
      <c r="V213" s="2">
        <f t="shared" ref="V213" si="836">SUM(V210:V212)</f>
        <v>0</v>
      </c>
      <c r="W213" s="2">
        <f t="shared" ref="W213:BO213" si="837">SUM(W210:W212)</f>
        <v>0</v>
      </c>
      <c r="X213" s="2">
        <f t="shared" si="837"/>
        <v>0</v>
      </c>
      <c r="Y213" s="2">
        <f t="shared" si="837"/>
        <v>0</v>
      </c>
      <c r="Z213" s="2">
        <f t="shared" si="837"/>
        <v>0</v>
      </c>
      <c r="AA213" s="2">
        <f t="shared" si="837"/>
        <v>0</v>
      </c>
      <c r="AB213" s="2">
        <f t="shared" si="837"/>
        <v>0</v>
      </c>
      <c r="AC213" s="2">
        <f t="shared" si="837"/>
        <v>0</v>
      </c>
      <c r="AD213" s="2">
        <f t="shared" si="837"/>
        <v>0</v>
      </c>
      <c r="AE213" s="2">
        <f t="shared" si="837"/>
        <v>0</v>
      </c>
      <c r="AF213" s="2">
        <f t="shared" si="837"/>
        <v>0</v>
      </c>
      <c r="AG213" s="2">
        <f t="shared" si="837"/>
        <v>5976.5821151443524</v>
      </c>
      <c r="AH213" s="2">
        <f t="shared" si="837"/>
        <v>12103.77409959034</v>
      </c>
      <c r="AI213" s="2">
        <f t="shared" si="837"/>
        <v>18385.371322044368</v>
      </c>
      <c r="AJ213" s="2">
        <f t="shared" si="837"/>
        <v>24825.264794504234</v>
      </c>
      <c r="AK213" s="2">
        <f t="shared" si="837"/>
        <v>31427.443582470089</v>
      </c>
      <c r="AL213" s="2">
        <f t="shared" si="837"/>
        <v>0</v>
      </c>
      <c r="AM213" s="2">
        <f t="shared" si="837"/>
        <v>0</v>
      </c>
      <c r="AN213" s="2">
        <f t="shared" si="837"/>
        <v>0</v>
      </c>
      <c r="AO213" s="2">
        <f t="shared" si="837"/>
        <v>0</v>
      </c>
      <c r="AP213" s="2">
        <f t="shared" si="837"/>
        <v>0</v>
      </c>
      <c r="AQ213" s="2">
        <f t="shared" si="837"/>
        <v>0</v>
      </c>
      <c r="AR213" s="2">
        <f t="shared" si="837"/>
        <v>0</v>
      </c>
      <c r="AS213" s="2">
        <f t="shared" si="837"/>
        <v>0</v>
      </c>
      <c r="AT213" s="2">
        <f t="shared" si="837"/>
        <v>0</v>
      </c>
      <c r="AU213" s="2">
        <f t="shared" si="837"/>
        <v>0</v>
      </c>
      <c r="AV213" s="2">
        <f t="shared" si="837"/>
        <v>0</v>
      </c>
      <c r="AW213" s="2">
        <f t="shared" si="837"/>
        <v>0</v>
      </c>
      <c r="AX213" s="2">
        <f t="shared" si="837"/>
        <v>0</v>
      </c>
      <c r="AY213" s="2">
        <f t="shared" si="837"/>
        <v>0</v>
      </c>
      <c r="AZ213" s="2">
        <f t="shared" si="837"/>
        <v>0</v>
      </c>
      <c r="BA213" s="2">
        <f t="shared" si="837"/>
        <v>0</v>
      </c>
      <c r="BB213" s="2">
        <f t="shared" si="837"/>
        <v>0</v>
      </c>
      <c r="BC213" s="2">
        <f t="shared" si="837"/>
        <v>0</v>
      </c>
      <c r="BD213" s="2">
        <f t="shared" si="837"/>
        <v>0</v>
      </c>
      <c r="BE213" s="2">
        <f t="shared" si="837"/>
        <v>0</v>
      </c>
      <c r="BF213" s="2">
        <f t="shared" si="837"/>
        <v>0</v>
      </c>
      <c r="BG213" s="2">
        <f t="shared" si="837"/>
        <v>0</v>
      </c>
      <c r="BH213" s="2">
        <f t="shared" si="837"/>
        <v>0</v>
      </c>
      <c r="BI213" s="2">
        <f t="shared" si="837"/>
        <v>0</v>
      </c>
      <c r="BJ213" s="2">
        <f t="shared" si="837"/>
        <v>0</v>
      </c>
      <c r="BK213" s="2">
        <f t="shared" si="837"/>
        <v>0</v>
      </c>
      <c r="BL213" s="2">
        <f t="shared" si="837"/>
        <v>0</v>
      </c>
      <c r="BM213" s="2">
        <f t="shared" si="837"/>
        <v>0</v>
      </c>
      <c r="BN213" s="2">
        <f t="shared" si="837"/>
        <v>0</v>
      </c>
      <c r="BO213" s="2">
        <f t="shared" si="837"/>
        <v>0</v>
      </c>
    </row>
    <row r="214" spans="2:67" ht="12.75" customHeight="1" outlineLevel="2">
      <c r="B214" s="30" t="s">
        <v>41</v>
      </c>
      <c r="C214" s="10"/>
      <c r="D214" s="10"/>
      <c r="E214" s="2">
        <f>MAX(L213:BO213)*(1+$C$8)</f>
        <v>31427.443582470089</v>
      </c>
      <c r="F214" s="152">
        <f>INDEX(Projects,A202,Projects!$E$1)</f>
        <v>60</v>
      </c>
      <c r="G214" s="38">
        <f>+$C$6</f>
        <v>2.9999999999999997E-4</v>
      </c>
      <c r="H214" s="20"/>
      <c r="L214" s="2"/>
      <c r="M214" s="2"/>
      <c r="N214" s="2"/>
      <c r="O214" s="2"/>
      <c r="P214" s="2"/>
      <c r="Q214" s="2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</row>
    <row r="215" spans="2:67" ht="12.75" customHeight="1" outlineLevel="2">
      <c r="B215" s="8"/>
      <c r="C215" s="10"/>
      <c r="D215" s="10"/>
      <c r="E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</row>
    <row r="216" spans="2:67" ht="12.75" customHeight="1" outlineLevel="2">
      <c r="B216" s="31" t="s">
        <v>10</v>
      </c>
      <c r="C216" s="10"/>
      <c r="D216" s="10"/>
      <c r="E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</row>
    <row r="217" spans="2:67" ht="12.75" customHeight="1" outlineLevel="2">
      <c r="B217" s="30" t="s">
        <v>11</v>
      </c>
      <c r="C217" s="10"/>
      <c r="D217" s="10"/>
      <c r="E217" s="10"/>
      <c r="K217" s="2"/>
      <c r="L217" s="2">
        <f t="shared" ref="L217:AQ217" si="838">IF(L$10=$C207,$E214,K219)</f>
        <v>0</v>
      </c>
      <c r="M217" s="2">
        <f t="shared" si="838"/>
        <v>0</v>
      </c>
      <c r="N217" s="2">
        <f t="shared" si="838"/>
        <v>0</v>
      </c>
      <c r="O217" s="2">
        <f t="shared" si="838"/>
        <v>0</v>
      </c>
      <c r="P217" s="2">
        <f t="shared" si="838"/>
        <v>0</v>
      </c>
      <c r="Q217" s="2">
        <f t="shared" si="838"/>
        <v>0</v>
      </c>
      <c r="R217" s="2">
        <f t="shared" si="838"/>
        <v>0</v>
      </c>
      <c r="S217" s="2">
        <f t="shared" si="838"/>
        <v>0</v>
      </c>
      <c r="T217" s="2">
        <f t="shared" si="838"/>
        <v>0</v>
      </c>
      <c r="U217" s="2">
        <f t="shared" si="838"/>
        <v>0</v>
      </c>
      <c r="V217" s="2">
        <f t="shared" si="838"/>
        <v>0</v>
      </c>
      <c r="W217" s="2">
        <f t="shared" si="838"/>
        <v>0</v>
      </c>
      <c r="X217" s="2">
        <f t="shared" si="838"/>
        <v>0</v>
      </c>
      <c r="Y217" s="2">
        <f t="shared" si="838"/>
        <v>0</v>
      </c>
      <c r="Z217" s="2">
        <f t="shared" si="838"/>
        <v>0</v>
      </c>
      <c r="AA217" s="2">
        <f t="shared" si="838"/>
        <v>0</v>
      </c>
      <c r="AB217" s="2">
        <f t="shared" si="838"/>
        <v>0</v>
      </c>
      <c r="AC217" s="2">
        <f t="shared" si="838"/>
        <v>0</v>
      </c>
      <c r="AD217" s="2">
        <f t="shared" si="838"/>
        <v>0</v>
      </c>
      <c r="AE217" s="2">
        <f t="shared" si="838"/>
        <v>0</v>
      </c>
      <c r="AF217" s="2">
        <f t="shared" si="838"/>
        <v>0</v>
      </c>
      <c r="AG217" s="2">
        <f t="shared" si="838"/>
        <v>0</v>
      </c>
      <c r="AH217" s="2">
        <f t="shared" si="838"/>
        <v>0</v>
      </c>
      <c r="AI217" s="2">
        <f t="shared" si="838"/>
        <v>0</v>
      </c>
      <c r="AJ217" s="2">
        <f t="shared" si="838"/>
        <v>0</v>
      </c>
      <c r="AK217" s="2">
        <f t="shared" si="838"/>
        <v>31427.443582470089</v>
      </c>
      <c r="AL217" s="2">
        <f t="shared" si="838"/>
        <v>31383.794355272214</v>
      </c>
      <c r="AM217" s="2">
        <f t="shared" si="838"/>
        <v>30860.003628897713</v>
      </c>
      <c r="AN217" s="2">
        <f t="shared" si="838"/>
        <v>30336.212902523213</v>
      </c>
      <c r="AO217" s="2">
        <f t="shared" si="838"/>
        <v>29812.422176148713</v>
      </c>
      <c r="AP217" s="2">
        <f t="shared" si="838"/>
        <v>29288.631449774213</v>
      </c>
      <c r="AQ217" s="2">
        <f t="shared" si="838"/>
        <v>28764.840723399713</v>
      </c>
      <c r="AR217" s="2">
        <f t="shared" ref="AR217:BO217" si="839">IF(AR$10=$C207,$E214,AQ219)</f>
        <v>28241.049997025213</v>
      </c>
      <c r="AS217" s="2">
        <f t="shared" si="839"/>
        <v>27717.259270650713</v>
      </c>
      <c r="AT217" s="2">
        <f t="shared" si="839"/>
        <v>27193.468544276213</v>
      </c>
      <c r="AU217" s="2">
        <f t="shared" si="839"/>
        <v>26669.677817901713</v>
      </c>
      <c r="AV217" s="2">
        <f t="shared" si="839"/>
        <v>26145.887091527213</v>
      </c>
      <c r="AW217" s="2">
        <f t="shared" si="839"/>
        <v>25622.096365152713</v>
      </c>
      <c r="AX217" s="2">
        <f t="shared" si="839"/>
        <v>25098.305638778213</v>
      </c>
      <c r="AY217" s="2">
        <f t="shared" si="839"/>
        <v>24574.514912403713</v>
      </c>
      <c r="AZ217" s="2">
        <f t="shared" si="839"/>
        <v>24050.724186029212</v>
      </c>
      <c r="BA217" s="2">
        <f t="shared" si="839"/>
        <v>23526.933459654712</v>
      </c>
      <c r="BB217" s="2">
        <f t="shared" si="839"/>
        <v>23003.142733280212</v>
      </c>
      <c r="BC217" s="2">
        <f t="shared" si="839"/>
        <v>22479.352006905712</v>
      </c>
      <c r="BD217" s="2">
        <f t="shared" si="839"/>
        <v>21955.561280531212</v>
      </c>
      <c r="BE217" s="2">
        <f t="shared" si="839"/>
        <v>21431.770554156712</v>
      </c>
      <c r="BF217" s="2">
        <f t="shared" si="839"/>
        <v>20907.979827782212</v>
      </c>
      <c r="BG217" s="2">
        <f t="shared" si="839"/>
        <v>20384.189101407712</v>
      </c>
      <c r="BH217" s="2">
        <f t="shared" si="839"/>
        <v>19860.398375033212</v>
      </c>
      <c r="BI217" s="2">
        <f t="shared" si="839"/>
        <v>19336.607648658712</v>
      </c>
      <c r="BJ217" s="2">
        <f t="shared" si="839"/>
        <v>18812.816922284212</v>
      </c>
      <c r="BK217" s="2">
        <f t="shared" si="839"/>
        <v>18289.026195909712</v>
      </c>
      <c r="BL217" s="2">
        <f t="shared" si="839"/>
        <v>17765.235469535211</v>
      </c>
      <c r="BM217" s="2">
        <f t="shared" si="839"/>
        <v>17241.444743160711</v>
      </c>
      <c r="BN217" s="2">
        <f t="shared" si="839"/>
        <v>16717.654016786211</v>
      </c>
      <c r="BO217" s="2">
        <f t="shared" si="839"/>
        <v>16193.863290411709</v>
      </c>
    </row>
    <row r="218" spans="2:67" ht="12.75" customHeight="1" outlineLevel="2">
      <c r="B218" s="29" t="s">
        <v>12</v>
      </c>
      <c r="C218" s="10"/>
      <c r="D218" s="10"/>
      <c r="E218" s="10"/>
      <c r="K218" s="2"/>
      <c r="L218" s="2">
        <f t="shared" ref="L218:AQ218" si="840">IF(L$10=$C207,$E214/$F214*(13-$D207)/12,MIN(K219,$E214/$F214))</f>
        <v>0</v>
      </c>
      <c r="M218" s="2">
        <f t="shared" si="840"/>
        <v>0</v>
      </c>
      <c r="N218" s="2">
        <f t="shared" si="840"/>
        <v>0</v>
      </c>
      <c r="O218" s="2">
        <f t="shared" si="840"/>
        <v>0</v>
      </c>
      <c r="P218" s="2">
        <f t="shared" si="840"/>
        <v>0</v>
      </c>
      <c r="Q218" s="2">
        <f t="shared" si="840"/>
        <v>0</v>
      </c>
      <c r="R218" s="2">
        <f t="shared" si="840"/>
        <v>0</v>
      </c>
      <c r="S218" s="2">
        <f t="shared" si="840"/>
        <v>0</v>
      </c>
      <c r="T218" s="2">
        <f t="shared" si="840"/>
        <v>0</v>
      </c>
      <c r="U218" s="2">
        <f t="shared" si="840"/>
        <v>0</v>
      </c>
      <c r="V218" s="2">
        <f t="shared" si="840"/>
        <v>0</v>
      </c>
      <c r="W218" s="2">
        <f t="shared" si="840"/>
        <v>0</v>
      </c>
      <c r="X218" s="2">
        <f t="shared" si="840"/>
        <v>0</v>
      </c>
      <c r="Y218" s="2">
        <f t="shared" si="840"/>
        <v>0</v>
      </c>
      <c r="Z218" s="2">
        <f t="shared" si="840"/>
        <v>0</v>
      </c>
      <c r="AA218" s="2">
        <f t="shared" si="840"/>
        <v>0</v>
      </c>
      <c r="AB218" s="2">
        <f t="shared" si="840"/>
        <v>0</v>
      </c>
      <c r="AC218" s="2">
        <f t="shared" si="840"/>
        <v>0</v>
      </c>
      <c r="AD218" s="2">
        <f t="shared" si="840"/>
        <v>0</v>
      </c>
      <c r="AE218" s="2">
        <f t="shared" si="840"/>
        <v>0</v>
      </c>
      <c r="AF218" s="2">
        <f t="shared" si="840"/>
        <v>0</v>
      </c>
      <c r="AG218" s="2">
        <f t="shared" si="840"/>
        <v>0</v>
      </c>
      <c r="AH218" s="2">
        <f t="shared" si="840"/>
        <v>0</v>
      </c>
      <c r="AI218" s="2">
        <f t="shared" si="840"/>
        <v>0</v>
      </c>
      <c r="AJ218" s="2">
        <f t="shared" si="840"/>
        <v>0</v>
      </c>
      <c r="AK218" s="2">
        <f t="shared" si="840"/>
        <v>43.649227197875121</v>
      </c>
      <c r="AL218" s="2">
        <f t="shared" si="840"/>
        <v>523.79072637450145</v>
      </c>
      <c r="AM218" s="2">
        <f t="shared" si="840"/>
        <v>523.79072637450145</v>
      </c>
      <c r="AN218" s="2">
        <f t="shared" si="840"/>
        <v>523.79072637450145</v>
      </c>
      <c r="AO218" s="2">
        <f t="shared" si="840"/>
        <v>523.79072637450145</v>
      </c>
      <c r="AP218" s="2">
        <f t="shared" si="840"/>
        <v>523.79072637450145</v>
      </c>
      <c r="AQ218" s="2">
        <f t="shared" si="840"/>
        <v>523.79072637450145</v>
      </c>
      <c r="AR218" s="2">
        <f t="shared" ref="AR218:BO218" si="841">IF(AR$10=$C207,$E214/$F214*(13-$D207)/12,MIN(AQ219,$E214/$F214))</f>
        <v>523.79072637450145</v>
      </c>
      <c r="AS218" s="2">
        <f t="shared" si="841"/>
        <v>523.79072637450145</v>
      </c>
      <c r="AT218" s="2">
        <f t="shared" si="841"/>
        <v>523.79072637450145</v>
      </c>
      <c r="AU218" s="2">
        <f t="shared" si="841"/>
        <v>523.79072637450145</v>
      </c>
      <c r="AV218" s="2">
        <f t="shared" si="841"/>
        <v>523.79072637450145</v>
      </c>
      <c r="AW218" s="2">
        <f t="shared" si="841"/>
        <v>523.79072637450145</v>
      </c>
      <c r="AX218" s="2">
        <f t="shared" si="841"/>
        <v>523.79072637450145</v>
      </c>
      <c r="AY218" s="2">
        <f t="shared" si="841"/>
        <v>523.79072637450145</v>
      </c>
      <c r="AZ218" s="2">
        <f t="shared" si="841"/>
        <v>523.79072637450145</v>
      </c>
      <c r="BA218" s="2">
        <f t="shared" si="841"/>
        <v>523.79072637450145</v>
      </c>
      <c r="BB218" s="2">
        <f t="shared" si="841"/>
        <v>523.79072637450145</v>
      </c>
      <c r="BC218" s="2">
        <f t="shared" si="841"/>
        <v>523.79072637450145</v>
      </c>
      <c r="BD218" s="2">
        <f t="shared" si="841"/>
        <v>523.79072637450145</v>
      </c>
      <c r="BE218" s="2">
        <f t="shared" si="841"/>
        <v>523.79072637450145</v>
      </c>
      <c r="BF218" s="2">
        <f t="shared" si="841"/>
        <v>523.79072637450145</v>
      </c>
      <c r="BG218" s="2">
        <f t="shared" si="841"/>
        <v>523.79072637450145</v>
      </c>
      <c r="BH218" s="2">
        <f t="shared" si="841"/>
        <v>523.79072637450145</v>
      </c>
      <c r="BI218" s="2">
        <f t="shared" si="841"/>
        <v>523.79072637450145</v>
      </c>
      <c r="BJ218" s="2">
        <f t="shared" si="841"/>
        <v>523.79072637450145</v>
      </c>
      <c r="BK218" s="2">
        <f t="shared" si="841"/>
        <v>523.79072637450145</v>
      </c>
      <c r="BL218" s="2">
        <f t="shared" si="841"/>
        <v>523.79072637450145</v>
      </c>
      <c r="BM218" s="2">
        <f t="shared" si="841"/>
        <v>523.79072637450145</v>
      </c>
      <c r="BN218" s="2">
        <f t="shared" si="841"/>
        <v>523.79072637450145</v>
      </c>
      <c r="BO218" s="2">
        <f t="shared" si="841"/>
        <v>523.79072637450145</v>
      </c>
    </row>
    <row r="219" spans="2:67" ht="12.75" customHeight="1" outlineLevel="2">
      <c r="B219" s="30" t="s">
        <v>13</v>
      </c>
      <c r="C219" s="10"/>
      <c r="D219" s="10"/>
      <c r="E219" s="10"/>
      <c r="K219" s="16">
        <v>0</v>
      </c>
      <c r="L219" s="2">
        <f t="shared" ref="L219:BO219" si="842">+L217-L218</f>
        <v>0</v>
      </c>
      <c r="M219" s="2">
        <f t="shared" si="842"/>
        <v>0</v>
      </c>
      <c r="N219" s="2">
        <f t="shared" si="842"/>
        <v>0</v>
      </c>
      <c r="O219" s="2">
        <f t="shared" si="842"/>
        <v>0</v>
      </c>
      <c r="P219" s="2">
        <f t="shared" si="842"/>
        <v>0</v>
      </c>
      <c r="Q219" s="2">
        <f t="shared" si="842"/>
        <v>0</v>
      </c>
      <c r="R219" s="2">
        <f t="shared" si="842"/>
        <v>0</v>
      </c>
      <c r="S219" s="2">
        <f t="shared" si="842"/>
        <v>0</v>
      </c>
      <c r="T219" s="2">
        <f t="shared" si="842"/>
        <v>0</v>
      </c>
      <c r="U219" s="2">
        <f t="shared" si="842"/>
        <v>0</v>
      </c>
      <c r="V219" s="2">
        <f t="shared" si="842"/>
        <v>0</v>
      </c>
      <c r="W219" s="2">
        <f t="shared" si="842"/>
        <v>0</v>
      </c>
      <c r="X219" s="2">
        <f t="shared" si="842"/>
        <v>0</v>
      </c>
      <c r="Y219" s="2">
        <f t="shared" si="842"/>
        <v>0</v>
      </c>
      <c r="Z219" s="2">
        <f t="shared" si="842"/>
        <v>0</v>
      </c>
      <c r="AA219" s="2">
        <f t="shared" si="842"/>
        <v>0</v>
      </c>
      <c r="AB219" s="2">
        <f t="shared" si="842"/>
        <v>0</v>
      </c>
      <c r="AC219" s="2">
        <f t="shared" si="842"/>
        <v>0</v>
      </c>
      <c r="AD219" s="2">
        <f t="shared" si="842"/>
        <v>0</v>
      </c>
      <c r="AE219" s="2">
        <f t="shared" si="842"/>
        <v>0</v>
      </c>
      <c r="AF219" s="2">
        <f t="shared" si="842"/>
        <v>0</v>
      </c>
      <c r="AG219" s="2">
        <f t="shared" si="842"/>
        <v>0</v>
      </c>
      <c r="AH219" s="2">
        <f t="shared" si="842"/>
        <v>0</v>
      </c>
      <c r="AI219" s="2">
        <f t="shared" si="842"/>
        <v>0</v>
      </c>
      <c r="AJ219" s="2">
        <f t="shared" si="842"/>
        <v>0</v>
      </c>
      <c r="AK219" s="2">
        <f t="shared" si="842"/>
        <v>31383.794355272214</v>
      </c>
      <c r="AL219" s="2">
        <f t="shared" si="842"/>
        <v>30860.003628897713</v>
      </c>
      <c r="AM219" s="2">
        <f t="shared" si="842"/>
        <v>30336.212902523213</v>
      </c>
      <c r="AN219" s="2">
        <f t="shared" si="842"/>
        <v>29812.422176148713</v>
      </c>
      <c r="AO219" s="2">
        <f t="shared" si="842"/>
        <v>29288.631449774213</v>
      </c>
      <c r="AP219" s="2">
        <f t="shared" si="842"/>
        <v>28764.840723399713</v>
      </c>
      <c r="AQ219" s="2">
        <f t="shared" si="842"/>
        <v>28241.049997025213</v>
      </c>
      <c r="AR219" s="2">
        <f t="shared" si="842"/>
        <v>27717.259270650713</v>
      </c>
      <c r="AS219" s="2">
        <f t="shared" si="842"/>
        <v>27193.468544276213</v>
      </c>
      <c r="AT219" s="2">
        <f t="shared" si="842"/>
        <v>26669.677817901713</v>
      </c>
      <c r="AU219" s="2">
        <f t="shared" si="842"/>
        <v>26145.887091527213</v>
      </c>
      <c r="AV219" s="2">
        <f t="shared" si="842"/>
        <v>25622.096365152713</v>
      </c>
      <c r="AW219" s="2">
        <f t="shared" si="842"/>
        <v>25098.305638778213</v>
      </c>
      <c r="AX219" s="2">
        <f t="shared" si="842"/>
        <v>24574.514912403713</v>
      </c>
      <c r="AY219" s="2">
        <f t="shared" si="842"/>
        <v>24050.724186029212</v>
      </c>
      <c r="AZ219" s="2">
        <f t="shared" si="842"/>
        <v>23526.933459654712</v>
      </c>
      <c r="BA219" s="2">
        <f t="shared" si="842"/>
        <v>23003.142733280212</v>
      </c>
      <c r="BB219" s="2">
        <f t="shared" si="842"/>
        <v>22479.352006905712</v>
      </c>
      <c r="BC219" s="2">
        <f t="shared" si="842"/>
        <v>21955.561280531212</v>
      </c>
      <c r="BD219" s="2">
        <f t="shared" si="842"/>
        <v>21431.770554156712</v>
      </c>
      <c r="BE219" s="2">
        <f t="shared" si="842"/>
        <v>20907.979827782212</v>
      </c>
      <c r="BF219" s="2">
        <f t="shared" si="842"/>
        <v>20384.189101407712</v>
      </c>
      <c r="BG219" s="2">
        <f t="shared" si="842"/>
        <v>19860.398375033212</v>
      </c>
      <c r="BH219" s="2">
        <f t="shared" si="842"/>
        <v>19336.607648658712</v>
      </c>
      <c r="BI219" s="2">
        <f t="shared" si="842"/>
        <v>18812.816922284212</v>
      </c>
      <c r="BJ219" s="2">
        <f t="shared" si="842"/>
        <v>18289.026195909712</v>
      </c>
      <c r="BK219" s="2">
        <f t="shared" si="842"/>
        <v>17765.235469535211</v>
      </c>
      <c r="BL219" s="2">
        <f t="shared" si="842"/>
        <v>17241.444743160711</v>
      </c>
      <c r="BM219" s="2">
        <f t="shared" si="842"/>
        <v>16717.654016786211</v>
      </c>
      <c r="BN219" s="2">
        <f t="shared" si="842"/>
        <v>16193.863290411709</v>
      </c>
      <c r="BO219" s="2">
        <f t="shared" si="842"/>
        <v>15670.072564037207</v>
      </c>
    </row>
    <row r="220" spans="2:67" ht="12.75" customHeight="1" outlineLevel="2">
      <c r="B220" s="29" t="s">
        <v>14</v>
      </c>
      <c r="C220" s="10"/>
      <c r="D220" s="10"/>
      <c r="E220" s="10"/>
      <c r="L220" s="2">
        <f t="shared" ref="L220:AQ220" si="843">IF(L$10=$C207,(L217+L219)/2*(13-$D207)/12,(L217+L219)/2)</f>
        <v>0</v>
      </c>
      <c r="M220" s="2">
        <f t="shared" si="843"/>
        <v>0</v>
      </c>
      <c r="N220" s="2">
        <f t="shared" si="843"/>
        <v>0</v>
      </c>
      <c r="O220" s="2">
        <f t="shared" si="843"/>
        <v>0</v>
      </c>
      <c r="P220" s="2">
        <f t="shared" si="843"/>
        <v>0</v>
      </c>
      <c r="Q220" s="2">
        <f t="shared" si="843"/>
        <v>0</v>
      </c>
      <c r="R220" s="2">
        <f t="shared" si="843"/>
        <v>0</v>
      </c>
      <c r="S220" s="2">
        <f t="shared" si="843"/>
        <v>0</v>
      </c>
      <c r="T220" s="2">
        <f t="shared" si="843"/>
        <v>0</v>
      </c>
      <c r="U220" s="2">
        <f t="shared" si="843"/>
        <v>0</v>
      </c>
      <c r="V220" s="2">
        <f t="shared" si="843"/>
        <v>0</v>
      </c>
      <c r="W220" s="2">
        <f t="shared" si="843"/>
        <v>0</v>
      </c>
      <c r="X220" s="2">
        <f t="shared" si="843"/>
        <v>0</v>
      </c>
      <c r="Y220" s="2">
        <f t="shared" si="843"/>
        <v>0</v>
      </c>
      <c r="Z220" s="2">
        <f t="shared" si="843"/>
        <v>0</v>
      </c>
      <c r="AA220" s="2">
        <f t="shared" si="843"/>
        <v>0</v>
      </c>
      <c r="AB220" s="2">
        <f t="shared" si="843"/>
        <v>0</v>
      </c>
      <c r="AC220" s="2">
        <f t="shared" si="843"/>
        <v>0</v>
      </c>
      <c r="AD220" s="2">
        <f t="shared" si="843"/>
        <v>0</v>
      </c>
      <c r="AE220" s="2">
        <f t="shared" si="843"/>
        <v>0</v>
      </c>
      <c r="AF220" s="2">
        <f t="shared" si="843"/>
        <v>0</v>
      </c>
      <c r="AG220" s="2">
        <f t="shared" si="843"/>
        <v>0</v>
      </c>
      <c r="AH220" s="2">
        <f t="shared" si="843"/>
        <v>0</v>
      </c>
      <c r="AI220" s="2">
        <f t="shared" si="843"/>
        <v>0</v>
      </c>
      <c r="AJ220" s="2">
        <f t="shared" si="843"/>
        <v>0</v>
      </c>
      <c r="AK220" s="2">
        <f t="shared" si="843"/>
        <v>2617.1349140725961</v>
      </c>
      <c r="AL220" s="2">
        <f t="shared" si="843"/>
        <v>31121.898992084964</v>
      </c>
      <c r="AM220" s="2">
        <f t="shared" si="843"/>
        <v>30598.108265710463</v>
      </c>
      <c r="AN220" s="2">
        <f t="shared" si="843"/>
        <v>30074.317539335963</v>
      </c>
      <c r="AO220" s="2">
        <f t="shared" si="843"/>
        <v>29550.526812961463</v>
      </c>
      <c r="AP220" s="2">
        <f t="shared" si="843"/>
        <v>29026.736086586963</v>
      </c>
      <c r="AQ220" s="2">
        <f t="shared" si="843"/>
        <v>28502.945360212463</v>
      </c>
      <c r="AR220" s="2">
        <f t="shared" ref="AR220:BO220" si="844">IF(AR$10=$C207,(AR217+AR219)/2*(13-$D207)/12,(AR217+AR219)/2)</f>
        <v>27979.154633837963</v>
      </c>
      <c r="AS220" s="2">
        <f t="shared" si="844"/>
        <v>27455.363907463463</v>
      </c>
      <c r="AT220" s="2">
        <f t="shared" si="844"/>
        <v>26931.573181088963</v>
      </c>
      <c r="AU220" s="2">
        <f t="shared" si="844"/>
        <v>26407.782454714463</v>
      </c>
      <c r="AV220" s="2">
        <f t="shared" si="844"/>
        <v>25883.991728339963</v>
      </c>
      <c r="AW220" s="2">
        <f t="shared" si="844"/>
        <v>25360.201001965463</v>
      </c>
      <c r="AX220" s="2">
        <f t="shared" si="844"/>
        <v>24836.410275590963</v>
      </c>
      <c r="AY220" s="2">
        <f t="shared" si="844"/>
        <v>24312.619549216462</v>
      </c>
      <c r="AZ220" s="2">
        <f t="shared" si="844"/>
        <v>23788.828822841962</v>
      </c>
      <c r="BA220" s="2">
        <f t="shared" si="844"/>
        <v>23265.038096467462</v>
      </c>
      <c r="BB220" s="2">
        <f t="shared" si="844"/>
        <v>22741.247370092962</v>
      </c>
      <c r="BC220" s="2">
        <f t="shared" si="844"/>
        <v>22217.456643718462</v>
      </c>
      <c r="BD220" s="2">
        <f t="shared" si="844"/>
        <v>21693.665917343962</v>
      </c>
      <c r="BE220" s="2">
        <f t="shared" si="844"/>
        <v>21169.875190969462</v>
      </c>
      <c r="BF220" s="2">
        <f t="shared" si="844"/>
        <v>20646.084464594962</v>
      </c>
      <c r="BG220" s="2">
        <f t="shared" si="844"/>
        <v>20122.293738220462</v>
      </c>
      <c r="BH220" s="2">
        <f t="shared" si="844"/>
        <v>19598.503011845962</v>
      </c>
      <c r="BI220" s="2">
        <f t="shared" si="844"/>
        <v>19074.712285471462</v>
      </c>
      <c r="BJ220" s="2">
        <f t="shared" si="844"/>
        <v>18550.921559096962</v>
      </c>
      <c r="BK220" s="2">
        <f t="shared" si="844"/>
        <v>18027.130832722461</v>
      </c>
      <c r="BL220" s="2">
        <f t="shared" si="844"/>
        <v>17503.340106347961</v>
      </c>
      <c r="BM220" s="2">
        <f t="shared" si="844"/>
        <v>16979.549379973461</v>
      </c>
      <c r="BN220" s="2">
        <f t="shared" si="844"/>
        <v>16455.758653598961</v>
      </c>
      <c r="BO220" s="2">
        <f t="shared" si="844"/>
        <v>15931.967927224458</v>
      </c>
    </row>
    <row r="221" spans="2:67" ht="12.75" customHeight="1" outlineLevel="2">
      <c r="B221" s="29" t="s">
        <v>15</v>
      </c>
      <c r="C221" s="10"/>
      <c r="D221" s="10"/>
      <c r="E221" s="10"/>
      <c r="L221" s="21">
        <f t="shared" ref="L221:AQ221" si="845">+L220*$C$5</f>
        <v>0</v>
      </c>
      <c r="M221" s="21">
        <f t="shared" si="845"/>
        <v>0</v>
      </c>
      <c r="N221" s="21">
        <f t="shared" si="845"/>
        <v>0</v>
      </c>
      <c r="O221" s="21">
        <f t="shared" si="845"/>
        <v>0</v>
      </c>
      <c r="P221" s="21">
        <f t="shared" si="845"/>
        <v>0</v>
      </c>
      <c r="Q221" s="21">
        <f t="shared" si="845"/>
        <v>0</v>
      </c>
      <c r="R221" s="21">
        <f t="shared" si="845"/>
        <v>0</v>
      </c>
      <c r="S221" s="21">
        <f t="shared" si="845"/>
        <v>0</v>
      </c>
      <c r="T221" s="21">
        <f t="shared" si="845"/>
        <v>0</v>
      </c>
      <c r="U221" s="21">
        <f t="shared" si="845"/>
        <v>0</v>
      </c>
      <c r="V221" s="21">
        <f t="shared" si="845"/>
        <v>0</v>
      </c>
      <c r="W221" s="21">
        <f t="shared" si="845"/>
        <v>0</v>
      </c>
      <c r="X221" s="21">
        <f t="shared" si="845"/>
        <v>0</v>
      </c>
      <c r="Y221" s="21">
        <f t="shared" si="845"/>
        <v>0</v>
      </c>
      <c r="Z221" s="21">
        <f t="shared" si="845"/>
        <v>0</v>
      </c>
      <c r="AA221" s="21">
        <f t="shared" si="845"/>
        <v>0</v>
      </c>
      <c r="AB221" s="21">
        <f t="shared" si="845"/>
        <v>0</v>
      </c>
      <c r="AC221" s="21">
        <f t="shared" si="845"/>
        <v>0</v>
      </c>
      <c r="AD221" s="21">
        <f t="shared" si="845"/>
        <v>0</v>
      </c>
      <c r="AE221" s="21">
        <f t="shared" si="845"/>
        <v>0</v>
      </c>
      <c r="AF221" s="21">
        <f t="shared" si="845"/>
        <v>0</v>
      </c>
      <c r="AG221" s="21">
        <f t="shared" si="845"/>
        <v>0</v>
      </c>
      <c r="AH221" s="21">
        <f t="shared" si="845"/>
        <v>0</v>
      </c>
      <c r="AI221" s="21">
        <f t="shared" si="845"/>
        <v>0</v>
      </c>
      <c r="AJ221" s="21">
        <f t="shared" si="845"/>
        <v>0</v>
      </c>
      <c r="AK221" s="21">
        <f t="shared" si="845"/>
        <v>183.19944398508173</v>
      </c>
      <c r="AL221" s="21">
        <f t="shared" si="845"/>
        <v>2178.5329294459475</v>
      </c>
      <c r="AM221" s="21">
        <f t="shared" si="845"/>
        <v>2141.8675785997325</v>
      </c>
      <c r="AN221" s="21">
        <f t="shared" si="845"/>
        <v>2105.2022277535175</v>
      </c>
      <c r="AO221" s="21">
        <f t="shared" si="845"/>
        <v>2068.5368769073025</v>
      </c>
      <c r="AP221" s="21">
        <f t="shared" si="845"/>
        <v>2031.8715260610877</v>
      </c>
      <c r="AQ221" s="21">
        <f t="shared" si="845"/>
        <v>1995.2061752148727</v>
      </c>
      <c r="AR221" s="21">
        <f t="shared" ref="AR221:BO221" si="846">+AR220*$C$5</f>
        <v>1958.5408243686577</v>
      </c>
      <c r="AS221" s="21">
        <f t="shared" si="846"/>
        <v>1921.8754735224427</v>
      </c>
      <c r="AT221" s="21">
        <f t="shared" si="846"/>
        <v>1885.2101226762277</v>
      </c>
      <c r="AU221" s="21">
        <f t="shared" si="846"/>
        <v>1848.5447718300127</v>
      </c>
      <c r="AV221" s="21">
        <f t="shared" si="846"/>
        <v>1811.8794209837977</v>
      </c>
      <c r="AW221" s="21">
        <f t="shared" si="846"/>
        <v>1775.2140701375827</v>
      </c>
      <c r="AX221" s="21">
        <f t="shared" si="846"/>
        <v>1738.5487192913674</v>
      </c>
      <c r="AY221" s="21">
        <f t="shared" si="846"/>
        <v>1701.8833684451524</v>
      </c>
      <c r="AZ221" s="21">
        <f t="shared" si="846"/>
        <v>1665.2180175989374</v>
      </c>
      <c r="BA221" s="21">
        <f t="shared" si="846"/>
        <v>1628.5526667527224</v>
      </c>
      <c r="BB221" s="21">
        <f t="shared" si="846"/>
        <v>1591.8873159065074</v>
      </c>
      <c r="BC221" s="21">
        <f t="shared" si="846"/>
        <v>1555.2219650602924</v>
      </c>
      <c r="BD221" s="21">
        <f t="shared" si="846"/>
        <v>1518.5566142140774</v>
      </c>
      <c r="BE221" s="21">
        <f t="shared" si="846"/>
        <v>1481.8912633678624</v>
      </c>
      <c r="BF221" s="21">
        <f t="shared" si="846"/>
        <v>1445.2259125216474</v>
      </c>
      <c r="BG221" s="21">
        <f t="shared" si="846"/>
        <v>1408.5605616754324</v>
      </c>
      <c r="BH221" s="21">
        <f t="shared" si="846"/>
        <v>1371.8952108292174</v>
      </c>
      <c r="BI221" s="21">
        <f t="shared" si="846"/>
        <v>1335.2298599830024</v>
      </c>
      <c r="BJ221" s="21">
        <f t="shared" si="846"/>
        <v>1298.5645091367874</v>
      </c>
      <c r="BK221" s="21">
        <f t="shared" si="846"/>
        <v>1261.8991582905724</v>
      </c>
      <c r="BL221" s="21">
        <f t="shared" si="846"/>
        <v>1225.2338074443574</v>
      </c>
      <c r="BM221" s="21">
        <f t="shared" si="846"/>
        <v>1188.5684565981423</v>
      </c>
      <c r="BN221" s="21">
        <f t="shared" si="846"/>
        <v>1151.9031057519273</v>
      </c>
      <c r="BO221" s="21">
        <f t="shared" si="846"/>
        <v>1115.2377549057121</v>
      </c>
    </row>
    <row r="222" spans="2:67" ht="12.75" customHeight="1" outlineLevel="2">
      <c r="B222" s="8" t="s">
        <v>20</v>
      </c>
      <c r="C222" s="10"/>
      <c r="D222" s="10"/>
      <c r="E222" s="10"/>
      <c r="L222" s="23">
        <f t="shared" ref="L222:AQ222" si="847">IF(OR(L$10&lt;$C207,L$10&gt;$C207+$F214),0,IF(L$10=$C207,$E214*(13-$D207)/12,IF(L$10=$C207+$F214,$E214*($D207-1)/12,$E214)))</f>
        <v>0</v>
      </c>
      <c r="M222" s="23">
        <f t="shared" si="847"/>
        <v>0</v>
      </c>
      <c r="N222" s="23">
        <f t="shared" si="847"/>
        <v>0</v>
      </c>
      <c r="O222" s="23">
        <f t="shared" si="847"/>
        <v>0</v>
      </c>
      <c r="P222" s="23">
        <f t="shared" si="847"/>
        <v>0</v>
      </c>
      <c r="Q222" s="23">
        <f t="shared" si="847"/>
        <v>0</v>
      </c>
      <c r="R222" s="23">
        <f t="shared" si="847"/>
        <v>0</v>
      </c>
      <c r="S222" s="23">
        <f t="shared" si="847"/>
        <v>0</v>
      </c>
      <c r="T222" s="23">
        <f t="shared" si="847"/>
        <v>0</v>
      </c>
      <c r="U222" s="23">
        <f t="shared" si="847"/>
        <v>0</v>
      </c>
      <c r="V222" s="23">
        <f t="shared" si="847"/>
        <v>0</v>
      </c>
      <c r="W222" s="23">
        <f t="shared" si="847"/>
        <v>0</v>
      </c>
      <c r="X222" s="23">
        <f t="shared" si="847"/>
        <v>0</v>
      </c>
      <c r="Y222" s="23">
        <f t="shared" si="847"/>
        <v>0</v>
      </c>
      <c r="Z222" s="23">
        <f t="shared" si="847"/>
        <v>0</v>
      </c>
      <c r="AA222" s="23">
        <f t="shared" si="847"/>
        <v>0</v>
      </c>
      <c r="AB222" s="23">
        <f t="shared" si="847"/>
        <v>0</v>
      </c>
      <c r="AC222" s="23">
        <f t="shared" si="847"/>
        <v>0</v>
      </c>
      <c r="AD222" s="23">
        <f t="shared" si="847"/>
        <v>0</v>
      </c>
      <c r="AE222" s="23">
        <f t="shared" si="847"/>
        <v>0</v>
      </c>
      <c r="AF222" s="23">
        <f t="shared" si="847"/>
        <v>0</v>
      </c>
      <c r="AG222" s="23">
        <f t="shared" si="847"/>
        <v>0</v>
      </c>
      <c r="AH222" s="23">
        <f t="shared" si="847"/>
        <v>0</v>
      </c>
      <c r="AI222" s="23">
        <f t="shared" si="847"/>
        <v>0</v>
      </c>
      <c r="AJ222" s="23">
        <f t="shared" si="847"/>
        <v>0</v>
      </c>
      <c r="AK222" s="23">
        <f t="shared" si="847"/>
        <v>2618.9536318725072</v>
      </c>
      <c r="AL222" s="23">
        <f t="shared" si="847"/>
        <v>31427.443582470089</v>
      </c>
      <c r="AM222" s="23">
        <f t="shared" si="847"/>
        <v>31427.443582470089</v>
      </c>
      <c r="AN222" s="23">
        <f t="shared" si="847"/>
        <v>31427.443582470089</v>
      </c>
      <c r="AO222" s="23">
        <f t="shared" si="847"/>
        <v>31427.443582470089</v>
      </c>
      <c r="AP222" s="23">
        <f t="shared" si="847"/>
        <v>31427.443582470089</v>
      </c>
      <c r="AQ222" s="23">
        <f t="shared" si="847"/>
        <v>31427.443582470089</v>
      </c>
      <c r="AR222" s="23">
        <f t="shared" ref="AR222:BO222" si="848">IF(OR(AR$10&lt;$C207,AR$10&gt;$C207+$F214),0,IF(AR$10=$C207,$E214*(13-$D207)/12,IF(AR$10=$C207+$F214,$E214*($D207-1)/12,$E214)))</f>
        <v>31427.443582470089</v>
      </c>
      <c r="AS222" s="23">
        <f t="shared" si="848"/>
        <v>31427.443582470089</v>
      </c>
      <c r="AT222" s="23">
        <f t="shared" si="848"/>
        <v>31427.443582470089</v>
      </c>
      <c r="AU222" s="23">
        <f t="shared" si="848"/>
        <v>31427.443582470089</v>
      </c>
      <c r="AV222" s="23">
        <f t="shared" si="848"/>
        <v>31427.443582470089</v>
      </c>
      <c r="AW222" s="23">
        <f t="shared" si="848"/>
        <v>31427.443582470089</v>
      </c>
      <c r="AX222" s="23">
        <f t="shared" si="848"/>
        <v>31427.443582470089</v>
      </c>
      <c r="AY222" s="23">
        <f t="shared" si="848"/>
        <v>31427.443582470089</v>
      </c>
      <c r="AZ222" s="23">
        <f t="shared" si="848"/>
        <v>31427.443582470089</v>
      </c>
      <c r="BA222" s="23">
        <f t="shared" si="848"/>
        <v>31427.443582470089</v>
      </c>
      <c r="BB222" s="23">
        <f t="shared" si="848"/>
        <v>31427.443582470089</v>
      </c>
      <c r="BC222" s="23">
        <f t="shared" si="848"/>
        <v>31427.443582470089</v>
      </c>
      <c r="BD222" s="23">
        <f t="shared" si="848"/>
        <v>31427.443582470089</v>
      </c>
      <c r="BE222" s="23">
        <f t="shared" si="848"/>
        <v>31427.443582470089</v>
      </c>
      <c r="BF222" s="23">
        <f t="shared" si="848"/>
        <v>31427.443582470089</v>
      </c>
      <c r="BG222" s="23">
        <f t="shared" si="848"/>
        <v>31427.443582470089</v>
      </c>
      <c r="BH222" s="23">
        <f t="shared" si="848"/>
        <v>31427.443582470089</v>
      </c>
      <c r="BI222" s="23">
        <f t="shared" si="848"/>
        <v>31427.443582470089</v>
      </c>
      <c r="BJ222" s="23">
        <f t="shared" si="848"/>
        <v>31427.443582470089</v>
      </c>
      <c r="BK222" s="23">
        <f t="shared" si="848"/>
        <v>31427.443582470089</v>
      </c>
      <c r="BL222" s="23">
        <f t="shared" si="848"/>
        <v>31427.443582470089</v>
      </c>
      <c r="BM222" s="23">
        <f t="shared" si="848"/>
        <v>31427.443582470089</v>
      </c>
      <c r="BN222" s="23">
        <f t="shared" si="848"/>
        <v>31427.443582470089</v>
      </c>
      <c r="BO222" s="23">
        <f t="shared" si="848"/>
        <v>31427.443582470089</v>
      </c>
    </row>
    <row r="223" spans="2:67" ht="12.75" customHeight="1" outlineLevel="2">
      <c r="B223" s="8" t="s">
        <v>16</v>
      </c>
      <c r="C223" s="10"/>
      <c r="D223" s="10"/>
      <c r="E223" s="10"/>
      <c r="J223" s="2"/>
      <c r="L223" s="25">
        <f>+L222*$G214</f>
        <v>0</v>
      </c>
      <c r="M223" s="25">
        <f t="shared" ref="M223:BO223" si="849">+M222*$G214</f>
        <v>0</v>
      </c>
      <c r="N223" s="25">
        <f t="shared" si="849"/>
        <v>0</v>
      </c>
      <c r="O223" s="25">
        <f t="shared" si="849"/>
        <v>0</v>
      </c>
      <c r="P223" s="25">
        <f t="shared" si="849"/>
        <v>0</v>
      </c>
      <c r="Q223" s="25">
        <f t="shared" si="849"/>
        <v>0</v>
      </c>
      <c r="R223" s="25">
        <f t="shared" si="849"/>
        <v>0</v>
      </c>
      <c r="S223" s="25">
        <f t="shared" si="849"/>
        <v>0</v>
      </c>
      <c r="T223" s="25">
        <f t="shared" si="849"/>
        <v>0</v>
      </c>
      <c r="U223" s="25">
        <f t="shared" si="849"/>
        <v>0</v>
      </c>
      <c r="V223" s="25">
        <f t="shared" si="849"/>
        <v>0</v>
      </c>
      <c r="W223" s="25">
        <f t="shared" si="849"/>
        <v>0</v>
      </c>
      <c r="X223" s="25">
        <f t="shared" si="849"/>
        <v>0</v>
      </c>
      <c r="Y223" s="25">
        <f t="shared" si="849"/>
        <v>0</v>
      </c>
      <c r="Z223" s="25">
        <f t="shared" si="849"/>
        <v>0</v>
      </c>
      <c r="AA223" s="25">
        <f t="shared" si="849"/>
        <v>0</v>
      </c>
      <c r="AB223" s="25">
        <f t="shared" si="849"/>
        <v>0</v>
      </c>
      <c r="AC223" s="25">
        <f t="shared" si="849"/>
        <v>0</v>
      </c>
      <c r="AD223" s="25">
        <f t="shared" si="849"/>
        <v>0</v>
      </c>
      <c r="AE223" s="25">
        <f t="shared" si="849"/>
        <v>0</v>
      </c>
      <c r="AF223" s="25">
        <f t="shared" si="849"/>
        <v>0</v>
      </c>
      <c r="AG223" s="25">
        <f t="shared" si="849"/>
        <v>0</v>
      </c>
      <c r="AH223" s="25">
        <f t="shared" si="849"/>
        <v>0</v>
      </c>
      <c r="AI223" s="25">
        <f t="shared" si="849"/>
        <v>0</v>
      </c>
      <c r="AJ223" s="25">
        <f t="shared" si="849"/>
        <v>0</v>
      </c>
      <c r="AK223" s="25">
        <f t="shared" si="849"/>
        <v>0.78568608956175212</v>
      </c>
      <c r="AL223" s="25">
        <f t="shared" si="849"/>
        <v>9.4282330747410263</v>
      </c>
      <c r="AM223" s="25">
        <f t="shared" si="849"/>
        <v>9.4282330747410263</v>
      </c>
      <c r="AN223" s="25">
        <f t="shared" si="849"/>
        <v>9.4282330747410263</v>
      </c>
      <c r="AO223" s="25">
        <f t="shared" si="849"/>
        <v>9.4282330747410263</v>
      </c>
      <c r="AP223" s="25">
        <f t="shared" si="849"/>
        <v>9.4282330747410263</v>
      </c>
      <c r="AQ223" s="25">
        <f t="shared" si="849"/>
        <v>9.4282330747410263</v>
      </c>
      <c r="AR223" s="25">
        <f t="shared" si="849"/>
        <v>9.4282330747410263</v>
      </c>
      <c r="AS223" s="25">
        <f t="shared" si="849"/>
        <v>9.4282330747410263</v>
      </c>
      <c r="AT223" s="25">
        <f t="shared" si="849"/>
        <v>9.4282330747410263</v>
      </c>
      <c r="AU223" s="25">
        <f t="shared" si="849"/>
        <v>9.4282330747410263</v>
      </c>
      <c r="AV223" s="25">
        <f t="shared" si="849"/>
        <v>9.4282330747410263</v>
      </c>
      <c r="AW223" s="25">
        <f t="shared" si="849"/>
        <v>9.4282330747410263</v>
      </c>
      <c r="AX223" s="25">
        <f t="shared" si="849"/>
        <v>9.4282330747410263</v>
      </c>
      <c r="AY223" s="25">
        <f t="shared" si="849"/>
        <v>9.4282330747410263</v>
      </c>
      <c r="AZ223" s="25">
        <f t="shared" si="849"/>
        <v>9.4282330747410263</v>
      </c>
      <c r="BA223" s="25">
        <f t="shared" si="849"/>
        <v>9.4282330747410263</v>
      </c>
      <c r="BB223" s="25">
        <f t="shared" si="849"/>
        <v>9.4282330747410263</v>
      </c>
      <c r="BC223" s="25">
        <f t="shared" si="849"/>
        <v>9.4282330747410263</v>
      </c>
      <c r="BD223" s="25">
        <f t="shared" si="849"/>
        <v>9.4282330747410263</v>
      </c>
      <c r="BE223" s="25">
        <f t="shared" si="849"/>
        <v>9.4282330747410263</v>
      </c>
      <c r="BF223" s="25">
        <f t="shared" si="849"/>
        <v>9.4282330747410263</v>
      </c>
      <c r="BG223" s="25">
        <f t="shared" si="849"/>
        <v>9.4282330747410263</v>
      </c>
      <c r="BH223" s="25">
        <f t="shared" si="849"/>
        <v>9.4282330747410263</v>
      </c>
      <c r="BI223" s="25">
        <f t="shared" si="849"/>
        <v>9.4282330747410263</v>
      </c>
      <c r="BJ223" s="25">
        <f t="shared" si="849"/>
        <v>9.4282330747410263</v>
      </c>
      <c r="BK223" s="25">
        <f t="shared" si="849"/>
        <v>9.4282330747410263</v>
      </c>
      <c r="BL223" s="25">
        <f t="shared" si="849"/>
        <v>9.4282330747410263</v>
      </c>
      <c r="BM223" s="25">
        <f t="shared" si="849"/>
        <v>9.4282330747410263</v>
      </c>
      <c r="BN223" s="25">
        <f t="shared" si="849"/>
        <v>9.4282330747410263</v>
      </c>
      <c r="BO223" s="25">
        <f t="shared" si="849"/>
        <v>9.4282330747410263</v>
      </c>
    </row>
    <row r="224" spans="2:67" ht="13.5" customHeight="1" outlineLevel="2" thickBot="1">
      <c r="B224" s="8" t="s">
        <v>17</v>
      </c>
      <c r="C224" s="10"/>
      <c r="D224" s="10"/>
      <c r="E224" s="10"/>
      <c r="J224" s="2"/>
      <c r="L224" s="24">
        <f t="shared" ref="L224" si="850">SUM(L218,L221,L223)</f>
        <v>0</v>
      </c>
      <c r="M224" s="24">
        <f t="shared" ref="M224" si="851">SUM(M218,M221,M223)</f>
        <v>0</v>
      </c>
      <c r="N224" s="24">
        <f t="shared" ref="N224" si="852">SUM(N218,N221,N223)</f>
        <v>0</v>
      </c>
      <c r="O224" s="24">
        <f t="shared" ref="O224" si="853">SUM(O218,O221,O223)</f>
        <v>0</v>
      </c>
      <c r="P224" s="24">
        <f t="shared" ref="P224" si="854">SUM(P218,P221,P223)</f>
        <v>0</v>
      </c>
      <c r="Q224" s="24">
        <f t="shared" ref="Q224" si="855">SUM(Q218,Q221,Q223)</f>
        <v>0</v>
      </c>
      <c r="R224" s="24">
        <f t="shared" ref="R224" si="856">SUM(R218,R221,R223)</f>
        <v>0</v>
      </c>
      <c r="S224" s="24">
        <f t="shared" ref="S224" si="857">SUM(S218,S221,S223)</f>
        <v>0</v>
      </c>
      <c r="T224" s="24">
        <f t="shared" ref="T224" si="858">SUM(T218,T221,T223)</f>
        <v>0</v>
      </c>
      <c r="U224" s="24">
        <f t="shared" ref="U224" si="859">SUM(U218,U221,U223)</f>
        <v>0</v>
      </c>
      <c r="V224" s="24">
        <f t="shared" ref="V224" si="860">SUM(V218,V221,V223)</f>
        <v>0</v>
      </c>
      <c r="W224" s="24">
        <f t="shared" ref="W224" si="861">SUM(W218,W221,W223)</f>
        <v>0</v>
      </c>
      <c r="X224" s="24">
        <f t="shared" ref="X224" si="862">SUM(X218,X221,X223)</f>
        <v>0</v>
      </c>
      <c r="Y224" s="24">
        <f t="shared" ref="Y224" si="863">SUM(Y218,Y221,Y223)</f>
        <v>0</v>
      </c>
      <c r="Z224" s="24">
        <f t="shared" ref="Z224" si="864">SUM(Z218,Z221,Z223)</f>
        <v>0</v>
      </c>
      <c r="AA224" s="24">
        <f t="shared" ref="AA224" si="865">SUM(AA218,AA221,AA223)</f>
        <v>0</v>
      </c>
      <c r="AB224" s="24">
        <f t="shared" ref="AB224" si="866">SUM(AB218,AB221,AB223)</f>
        <v>0</v>
      </c>
      <c r="AC224" s="24">
        <f t="shared" ref="AC224" si="867">SUM(AC218,AC221,AC223)</f>
        <v>0</v>
      </c>
      <c r="AD224" s="24">
        <f t="shared" ref="AD224" si="868">SUM(AD218,AD221,AD223)</f>
        <v>0</v>
      </c>
      <c r="AE224" s="24">
        <f t="shared" ref="AE224" si="869">SUM(AE218,AE221,AE223)</f>
        <v>0</v>
      </c>
      <c r="AF224" s="24">
        <f t="shared" ref="AF224" si="870">SUM(AF218,AF221,AF223)</f>
        <v>0</v>
      </c>
      <c r="AG224" s="24">
        <f t="shared" ref="AG224" si="871">SUM(AG218,AG221,AG223)</f>
        <v>0</v>
      </c>
      <c r="AH224" s="24">
        <f t="shared" ref="AH224" si="872">SUM(AH218,AH221,AH223)</f>
        <v>0</v>
      </c>
      <c r="AI224" s="24">
        <f t="shared" ref="AI224" si="873">SUM(AI218,AI221,AI223)</f>
        <v>0</v>
      </c>
      <c r="AJ224" s="24">
        <f t="shared" ref="AJ224" si="874">SUM(AJ218,AJ221,AJ223)</f>
        <v>0</v>
      </c>
      <c r="AK224" s="24">
        <f t="shared" ref="AK224" si="875">SUM(AK218,AK221,AK223)</f>
        <v>227.6343572725186</v>
      </c>
      <c r="AL224" s="24">
        <f t="shared" ref="AL224" si="876">SUM(AL218,AL221,AL223)</f>
        <v>2711.7518888951899</v>
      </c>
      <c r="AM224" s="24">
        <f t="shared" ref="AM224" si="877">SUM(AM218,AM221,AM223)</f>
        <v>2675.0865380489749</v>
      </c>
      <c r="AN224" s="24">
        <f t="shared" ref="AN224" si="878">SUM(AN218,AN221,AN223)</f>
        <v>2638.4211872027599</v>
      </c>
      <c r="AO224" s="24">
        <f t="shared" ref="AO224" si="879">SUM(AO218,AO221,AO223)</f>
        <v>2601.7558363565449</v>
      </c>
      <c r="AP224" s="24">
        <f t="shared" ref="AP224" si="880">SUM(AP218,AP221,AP223)</f>
        <v>2565.0904855103299</v>
      </c>
      <c r="AQ224" s="24">
        <f t="shared" ref="AQ224" si="881">SUM(AQ218,AQ221,AQ223)</f>
        <v>2528.4251346641149</v>
      </c>
      <c r="AR224" s="24">
        <f t="shared" ref="AR224" si="882">SUM(AR218,AR221,AR223)</f>
        <v>2491.7597838178999</v>
      </c>
      <c r="AS224" s="24">
        <f t="shared" ref="AS224" si="883">SUM(AS218,AS221,AS223)</f>
        <v>2455.0944329716849</v>
      </c>
      <c r="AT224" s="24">
        <f t="shared" ref="AT224" si="884">SUM(AT218,AT221,AT223)</f>
        <v>2418.4290821254699</v>
      </c>
      <c r="AU224" s="24">
        <f t="shared" ref="AU224" si="885">SUM(AU218,AU221,AU223)</f>
        <v>2381.7637312792549</v>
      </c>
      <c r="AV224" s="24">
        <f t="shared" ref="AV224" si="886">SUM(AV218,AV221,AV223)</f>
        <v>2345.0983804330399</v>
      </c>
      <c r="AW224" s="24">
        <f t="shared" ref="AW224" si="887">SUM(AW218,AW221,AW223)</f>
        <v>2308.4330295868249</v>
      </c>
      <c r="AX224" s="24">
        <f t="shared" ref="AX224" si="888">SUM(AX218,AX221,AX223)</f>
        <v>2271.7676787406099</v>
      </c>
      <c r="AY224" s="24">
        <f t="shared" ref="AY224" si="889">SUM(AY218,AY221,AY223)</f>
        <v>2235.1023278943949</v>
      </c>
      <c r="AZ224" s="24">
        <f t="shared" ref="AZ224" si="890">SUM(AZ218,AZ221,AZ223)</f>
        <v>2198.4369770481799</v>
      </c>
      <c r="BA224" s="24">
        <f t="shared" ref="BA224" si="891">SUM(BA218,BA221,BA223)</f>
        <v>2161.7716262019649</v>
      </c>
      <c r="BB224" s="24">
        <f t="shared" ref="BB224" si="892">SUM(BB218,BB221,BB223)</f>
        <v>2125.1062753557499</v>
      </c>
      <c r="BC224" s="24">
        <f t="shared" ref="BC224" si="893">SUM(BC218,BC221,BC223)</f>
        <v>2088.4409245095349</v>
      </c>
      <c r="BD224" s="24">
        <f t="shared" ref="BD224" si="894">SUM(BD218,BD221,BD223)</f>
        <v>2051.7755736633198</v>
      </c>
      <c r="BE224" s="24">
        <f t="shared" ref="BE224" si="895">SUM(BE218,BE221,BE223)</f>
        <v>2015.1102228171048</v>
      </c>
      <c r="BF224" s="24">
        <f t="shared" ref="BF224" si="896">SUM(BF218,BF221,BF223)</f>
        <v>1978.4448719708898</v>
      </c>
      <c r="BG224" s="24">
        <f t="shared" ref="BG224" si="897">SUM(BG218,BG221,BG223)</f>
        <v>1941.7795211246748</v>
      </c>
      <c r="BH224" s="24">
        <f t="shared" ref="BH224" si="898">SUM(BH218,BH221,BH223)</f>
        <v>1905.1141702784598</v>
      </c>
      <c r="BI224" s="24">
        <f t="shared" ref="BI224" si="899">SUM(BI218,BI221,BI223)</f>
        <v>1868.4488194322448</v>
      </c>
      <c r="BJ224" s="24">
        <f t="shared" ref="BJ224" si="900">SUM(BJ218,BJ221,BJ223)</f>
        <v>1831.7834685860298</v>
      </c>
      <c r="BK224" s="24">
        <f t="shared" ref="BK224" si="901">SUM(BK218,BK221,BK223)</f>
        <v>1795.1181177398148</v>
      </c>
      <c r="BL224" s="24">
        <f t="shared" ref="BL224" si="902">SUM(BL218,BL221,BL223)</f>
        <v>1758.4527668935998</v>
      </c>
      <c r="BM224" s="24">
        <f t="shared" ref="BM224" si="903">SUM(BM218,BM221,BM223)</f>
        <v>1721.7874160473848</v>
      </c>
      <c r="BN224" s="24">
        <f t="shared" ref="BN224" si="904">SUM(BN218,BN221,BN223)</f>
        <v>1685.1220652011698</v>
      </c>
      <c r="BO224" s="24">
        <f t="shared" ref="BO224" si="905">SUM(BO218,BO221,BO223)</f>
        <v>1648.4567143549546</v>
      </c>
    </row>
    <row r="225" spans="1:67" ht="12.75" customHeight="1" outlineLevel="2">
      <c r="B225" s="8"/>
    </row>
    <row r="226" spans="1:67" ht="12.75" customHeight="1" outlineLevel="2">
      <c r="B226" s="8"/>
    </row>
    <row r="227" spans="1:67" ht="12.75" customHeight="1" outlineLevel="2">
      <c r="B227" s="8"/>
    </row>
    <row r="228" spans="1:67" ht="12.75" customHeight="1" outlineLevel="2">
      <c r="B228" s="8"/>
    </row>
    <row r="229" spans="1:67" ht="12.75" customHeight="1" outlineLevel="2">
      <c r="B229" s="8"/>
    </row>
    <row r="230" spans="1:67" ht="12.75" customHeight="1" outlineLevel="2">
      <c r="B230" s="8"/>
    </row>
    <row r="231" spans="1:67" ht="12.75" customHeight="1" outlineLevel="2">
      <c r="B231" s="8"/>
    </row>
    <row r="232" spans="1:67" outlineLevel="1">
      <c r="A232" s="10">
        <f>A202+1</f>
        <v>8</v>
      </c>
      <c r="B232" s="27" t="str">
        <f>INDEX(Projects,A232,1)</f>
        <v>50MW CT</v>
      </c>
      <c r="C232" s="19"/>
      <c r="D232" s="10"/>
      <c r="E232" s="10"/>
      <c r="G232" s="152" t="str">
        <f>INDEX(Projects,$A232,Projects!R$1)</f>
        <v>NewGT</v>
      </c>
      <c r="H232" s="11">
        <f>+C237</f>
        <v>2039</v>
      </c>
      <c r="I232" s="2">
        <f>+E244</f>
        <v>149657.78469027884</v>
      </c>
      <c r="J232" s="2">
        <f>NPV($C$4,M232:BO232)+L232</f>
        <v>23917.01223612644</v>
      </c>
      <c r="L232" s="2">
        <f>+L254</f>
        <v>0</v>
      </c>
      <c r="M232" s="2">
        <f t="shared" ref="M232:BO232" si="906">+M254</f>
        <v>0</v>
      </c>
      <c r="N232" s="2">
        <f t="shared" si="906"/>
        <v>0</v>
      </c>
      <c r="O232" s="2">
        <f t="shared" si="906"/>
        <v>0</v>
      </c>
      <c r="P232" s="2">
        <f t="shared" si="906"/>
        <v>0</v>
      </c>
      <c r="Q232" s="2">
        <f t="shared" si="906"/>
        <v>0</v>
      </c>
      <c r="R232" s="2">
        <f t="shared" si="906"/>
        <v>0</v>
      </c>
      <c r="S232" s="2">
        <f t="shared" si="906"/>
        <v>0</v>
      </c>
      <c r="T232" s="2">
        <f t="shared" si="906"/>
        <v>0</v>
      </c>
      <c r="U232" s="2">
        <f t="shared" si="906"/>
        <v>0</v>
      </c>
      <c r="V232" s="2">
        <f t="shared" si="906"/>
        <v>0</v>
      </c>
      <c r="W232" s="2">
        <f t="shared" si="906"/>
        <v>0</v>
      </c>
      <c r="X232" s="2">
        <f t="shared" si="906"/>
        <v>0</v>
      </c>
      <c r="Y232" s="2">
        <f t="shared" si="906"/>
        <v>0</v>
      </c>
      <c r="Z232" s="2">
        <f t="shared" si="906"/>
        <v>0</v>
      </c>
      <c r="AA232" s="2">
        <f t="shared" si="906"/>
        <v>0</v>
      </c>
      <c r="AB232" s="2">
        <f t="shared" si="906"/>
        <v>0</v>
      </c>
      <c r="AC232" s="2">
        <f t="shared" si="906"/>
        <v>0</v>
      </c>
      <c r="AD232" s="2">
        <f t="shared" si="906"/>
        <v>0</v>
      </c>
      <c r="AE232" s="2">
        <f t="shared" si="906"/>
        <v>0</v>
      </c>
      <c r="AF232" s="2">
        <f t="shared" si="906"/>
        <v>0</v>
      </c>
      <c r="AG232" s="2">
        <f t="shared" si="906"/>
        <v>0</v>
      </c>
      <c r="AH232" s="2">
        <f t="shared" si="906"/>
        <v>0</v>
      </c>
      <c r="AI232" s="2">
        <f t="shared" si="906"/>
        <v>0</v>
      </c>
      <c r="AJ232" s="2">
        <f t="shared" si="906"/>
        <v>0</v>
      </c>
      <c r="AK232" s="2">
        <f t="shared" si="906"/>
        <v>0</v>
      </c>
      <c r="AL232" s="2">
        <f t="shared" si="906"/>
        <v>0</v>
      </c>
      <c r="AM232" s="2">
        <f t="shared" si="906"/>
        <v>1374.1494647047687</v>
      </c>
      <c r="AN232" s="2">
        <f t="shared" si="906"/>
        <v>16262.812603010305</v>
      </c>
      <c r="AO232" s="2">
        <f t="shared" si="906"/>
        <v>15843.770805877524</v>
      </c>
      <c r="AP232" s="2">
        <f t="shared" si="906"/>
        <v>15424.729008744744</v>
      </c>
      <c r="AQ232" s="2">
        <f t="shared" si="906"/>
        <v>15005.687211611963</v>
      </c>
      <c r="AR232" s="2">
        <f t="shared" si="906"/>
        <v>14586.645414479179</v>
      </c>
      <c r="AS232" s="2">
        <f t="shared" si="906"/>
        <v>14167.6036173464</v>
      </c>
      <c r="AT232" s="2">
        <f t="shared" si="906"/>
        <v>13748.561820213617</v>
      </c>
      <c r="AU232" s="2">
        <f t="shared" si="906"/>
        <v>13329.520023080837</v>
      </c>
      <c r="AV232" s="2">
        <f t="shared" si="906"/>
        <v>12910.478225948056</v>
      </c>
      <c r="AW232" s="2">
        <f t="shared" si="906"/>
        <v>12491.436428815276</v>
      </c>
      <c r="AX232" s="2">
        <f t="shared" si="906"/>
        <v>12072.394631682491</v>
      </c>
      <c r="AY232" s="2">
        <f t="shared" si="906"/>
        <v>11653.352834549712</v>
      </c>
      <c r="AZ232" s="2">
        <f t="shared" si="906"/>
        <v>11234.31103741693</v>
      </c>
      <c r="BA232" s="2">
        <f t="shared" si="906"/>
        <v>10815.269240284149</v>
      </c>
      <c r="BB232" s="2">
        <f t="shared" si="906"/>
        <v>10396.227443151369</v>
      </c>
      <c r="BC232" s="2">
        <f t="shared" si="906"/>
        <v>9977.1856460185882</v>
      </c>
      <c r="BD232" s="2">
        <f t="shared" si="906"/>
        <v>9558.1438488858075</v>
      </c>
      <c r="BE232" s="2">
        <f t="shared" si="906"/>
        <v>9139.1020517530269</v>
      </c>
      <c r="BF232" s="2">
        <f t="shared" si="906"/>
        <v>8720.0602546202463</v>
      </c>
      <c r="BG232" s="2">
        <f t="shared" si="906"/>
        <v>8301.0184574874656</v>
      </c>
      <c r="BH232" s="2">
        <f t="shared" si="906"/>
        <v>7881.976660354685</v>
      </c>
      <c r="BI232" s="2">
        <f t="shared" si="906"/>
        <v>7462.9348632219035</v>
      </c>
      <c r="BJ232" s="2">
        <f t="shared" si="906"/>
        <v>7043.8930660891228</v>
      </c>
      <c r="BK232" s="2">
        <f t="shared" si="906"/>
        <v>6624.8512689563422</v>
      </c>
      <c r="BL232" s="2">
        <f t="shared" si="906"/>
        <v>5720.668819785883</v>
      </c>
      <c r="BM232" s="2">
        <f t="shared" si="906"/>
        <v>0</v>
      </c>
      <c r="BN232" s="2">
        <f t="shared" si="906"/>
        <v>0</v>
      </c>
      <c r="BO232" s="2">
        <f t="shared" si="906"/>
        <v>0</v>
      </c>
    </row>
    <row r="233" spans="1:67" ht="12.75" customHeight="1" outlineLevel="2">
      <c r="B233" s="28" t="str">
        <f>"Jan "&amp;$L$10&amp;" $"</f>
        <v>Jan 2012 $</v>
      </c>
      <c r="C233" s="151">
        <f>INDEX(Projects,A232,Projects!$H$1)</f>
        <v>72099.644</v>
      </c>
      <c r="D233" s="152"/>
      <c r="E233" s="152"/>
      <c r="F233" s="152"/>
      <c r="G233" s="152"/>
      <c r="H233" s="17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</row>
    <row r="234" spans="1:67" ht="12.75" customHeight="1" outlineLevel="2">
      <c r="B234" s="8" t="s">
        <v>8</v>
      </c>
      <c r="C234" s="153">
        <f>INDEX(Projects,$A232,Projects!I$1)</f>
        <v>1.0500000000000001E-2</v>
      </c>
      <c r="D234" s="153">
        <f>INDEX(Projects,$A232,Projects!J$1)</f>
        <v>0.26740000000000003</v>
      </c>
      <c r="E234" s="153">
        <f>INDEX(Projects,$A232,Projects!K$1)</f>
        <v>0.72209999999999996</v>
      </c>
      <c r="F234" s="153">
        <f>INDEX(Projects,$A232,Projects!L$1)</f>
        <v>0</v>
      </c>
      <c r="G234" s="153">
        <f>INDEX(Projects,$A232,Projects!M$1)</f>
        <v>0</v>
      </c>
      <c r="H234" s="18"/>
      <c r="J234" s="14"/>
      <c r="K234" s="14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</row>
    <row r="235" spans="1:67" ht="12.75" customHeight="1" outlineLevel="2">
      <c r="B235" s="8" t="s">
        <v>1</v>
      </c>
      <c r="C235" s="154">
        <f>INDEX(Projects,$A232,Projects!$N$1)</f>
        <v>2.5499999999999998E-2</v>
      </c>
      <c r="D235" s="152"/>
      <c r="E235" s="152"/>
      <c r="F235" s="152"/>
      <c r="G235" s="152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</row>
    <row r="236" spans="1:67" ht="12.75" customHeight="1" outlineLevel="2">
      <c r="B236" s="8" t="s">
        <v>2</v>
      </c>
      <c r="C236" s="152">
        <f>INDEX(Projects,A232,Projects!$F$1)</f>
        <v>2037</v>
      </c>
      <c r="D236" s="152">
        <f>INDEX(Projects,A232,Projects!$G$1)</f>
        <v>4</v>
      </c>
      <c r="E236" s="152"/>
      <c r="F236" s="152"/>
      <c r="G236" s="152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</row>
    <row r="237" spans="1:67" ht="12.75" customHeight="1" outlineLevel="2">
      <c r="B237" s="8" t="s">
        <v>3</v>
      </c>
      <c r="C237" s="152">
        <f>INDEX(Projects,A232,Projects!$C$1)</f>
        <v>2039</v>
      </c>
      <c r="D237" s="152">
        <f>INDEX(Projects,A232,Projects!$D$1)</f>
        <v>12</v>
      </c>
      <c r="E237" s="152"/>
      <c r="F237" s="152"/>
      <c r="G237" s="152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</row>
    <row r="238" spans="1:67" ht="12.75" customHeight="1" outlineLevel="2">
      <c r="B238" s="7" t="s">
        <v>4</v>
      </c>
      <c r="C238" s="10"/>
      <c r="D238" s="10"/>
      <c r="E238" s="10"/>
      <c r="L238" s="9">
        <f t="shared" ref="L238:AQ238" si="907">(1+$C235)^L$21</f>
        <v>1.0126697388586272</v>
      </c>
      <c r="M238" s="9">
        <f t="shared" si="907"/>
        <v>1.0384928171995222</v>
      </c>
      <c r="N238" s="9">
        <f t="shared" si="907"/>
        <v>1.0649743840381101</v>
      </c>
      <c r="O238" s="9">
        <f t="shared" si="907"/>
        <v>1.092131230831082</v>
      </c>
      <c r="P238" s="9">
        <f t="shared" si="907"/>
        <v>1.1199805772172746</v>
      </c>
      <c r="Q238" s="9">
        <f t="shared" si="907"/>
        <v>1.1485400819363152</v>
      </c>
      <c r="R238" s="9">
        <f t="shared" si="907"/>
        <v>1.1778278540256915</v>
      </c>
      <c r="S238" s="9">
        <f t="shared" si="907"/>
        <v>1.2078624643033467</v>
      </c>
      <c r="T238" s="9">
        <f t="shared" si="907"/>
        <v>1.2386629571430821</v>
      </c>
      <c r="U238" s="9">
        <f t="shared" si="907"/>
        <v>1.2702488625502308</v>
      </c>
      <c r="V238" s="9">
        <f t="shared" si="907"/>
        <v>1.3026402085452617</v>
      </c>
      <c r="W238" s="9">
        <f t="shared" si="907"/>
        <v>1.335857533863166</v>
      </c>
      <c r="X238" s="9">
        <f t="shared" si="907"/>
        <v>1.369921900976677</v>
      </c>
      <c r="Y238" s="9">
        <f t="shared" si="907"/>
        <v>1.4048549094515823</v>
      </c>
      <c r="Z238" s="9">
        <f t="shared" si="907"/>
        <v>1.4406787096425977</v>
      </c>
      <c r="AA238" s="9">
        <f t="shared" si="907"/>
        <v>1.477416016738484</v>
      </c>
      <c r="AB238" s="9">
        <f t="shared" si="907"/>
        <v>1.5150901251653155</v>
      </c>
      <c r="AC238" s="9">
        <f t="shared" si="907"/>
        <v>1.5537249233570312</v>
      </c>
      <c r="AD238" s="9">
        <f t="shared" si="907"/>
        <v>1.5933449089026355</v>
      </c>
      <c r="AE238" s="9">
        <f t="shared" si="907"/>
        <v>1.6339752040796529</v>
      </c>
      <c r="AF238" s="9">
        <f t="shared" si="907"/>
        <v>1.6756415717836841</v>
      </c>
      <c r="AG238" s="9">
        <f t="shared" si="907"/>
        <v>1.7183704318641684</v>
      </c>
      <c r="AH238" s="9">
        <f t="shared" si="907"/>
        <v>1.7621888778767048</v>
      </c>
      <c r="AI238" s="9">
        <f t="shared" si="907"/>
        <v>1.8071246942625607</v>
      </c>
      <c r="AJ238" s="9">
        <f t="shared" si="907"/>
        <v>1.8532063739662561</v>
      </c>
      <c r="AK238" s="9">
        <f t="shared" si="907"/>
        <v>1.9004631365023958</v>
      </c>
      <c r="AL238" s="9">
        <f t="shared" si="907"/>
        <v>1.9489249464832072</v>
      </c>
      <c r="AM238" s="9">
        <f t="shared" si="907"/>
        <v>1.998622532618529</v>
      </c>
      <c r="AN238" s="9">
        <f t="shared" si="907"/>
        <v>2.0495874072003017</v>
      </c>
      <c r="AO238" s="9">
        <f t="shared" si="907"/>
        <v>2.1018518860839097</v>
      </c>
      <c r="AP238" s="9">
        <f t="shared" si="907"/>
        <v>2.1554491091790493</v>
      </c>
      <c r="AQ238" s="9">
        <f t="shared" si="907"/>
        <v>2.2104130614631154</v>
      </c>
      <c r="AR238" s="9">
        <f t="shared" ref="AR238:BO238" si="908">(1+$C235)^AR$21</f>
        <v>2.2667785945304249</v>
      </c>
      <c r="AS238" s="9">
        <f t="shared" si="908"/>
        <v>2.3245814486909508</v>
      </c>
      <c r="AT238" s="9">
        <f t="shared" si="908"/>
        <v>2.3838582756325706</v>
      </c>
      <c r="AU238" s="9">
        <f t="shared" si="908"/>
        <v>2.444646661661201</v>
      </c>
      <c r="AV238" s="9">
        <f t="shared" si="908"/>
        <v>2.5069851515335619</v>
      </c>
      <c r="AW238" s="9">
        <f t="shared" si="908"/>
        <v>2.570913272897668</v>
      </c>
      <c r="AX238" s="9">
        <f t="shared" si="908"/>
        <v>2.6364715613565588</v>
      </c>
      <c r="AY238" s="9">
        <f t="shared" si="908"/>
        <v>2.7037015861711513</v>
      </c>
      <c r="AZ238" s="9">
        <f t="shared" si="908"/>
        <v>2.7726459766185156</v>
      </c>
      <c r="BA238" s="9">
        <f t="shared" si="908"/>
        <v>2.8433484490222884</v>
      </c>
      <c r="BB238" s="9">
        <f t="shared" si="908"/>
        <v>2.9158538344723568</v>
      </c>
      <c r="BC238" s="9">
        <f t="shared" si="908"/>
        <v>2.9902081072514015</v>
      </c>
      <c r="BD238" s="9">
        <f t="shared" si="908"/>
        <v>3.0664584139863131</v>
      </c>
      <c r="BE238" s="9">
        <f t="shared" si="908"/>
        <v>3.1446531035429639</v>
      </c>
      <c r="BF238" s="9">
        <f t="shared" si="908"/>
        <v>3.2248417576833104</v>
      </c>
      <c r="BG238" s="9">
        <f t="shared" si="908"/>
        <v>3.3070752225042348</v>
      </c>
      <c r="BH238" s="9">
        <f t="shared" si="908"/>
        <v>3.3914056406780926</v>
      </c>
      <c r="BI238" s="9">
        <f t="shared" si="908"/>
        <v>3.477886484515385</v>
      </c>
      <c r="BJ238" s="9">
        <f t="shared" si="908"/>
        <v>3.5665725898705269</v>
      </c>
      <c r="BK238" s="9">
        <f t="shared" si="908"/>
        <v>3.6575201909122264</v>
      </c>
      <c r="BL238" s="9">
        <f t="shared" si="908"/>
        <v>3.7507869557804878</v>
      </c>
      <c r="BM238" s="9">
        <f t="shared" si="908"/>
        <v>3.8464320231528903</v>
      </c>
      <c r="BN238" s="9">
        <f t="shared" si="908"/>
        <v>3.9445160397432901</v>
      </c>
      <c r="BO238" s="9">
        <f t="shared" si="908"/>
        <v>4.0451011987567442</v>
      </c>
    </row>
    <row r="239" spans="1:67" ht="12.75" customHeight="1" outlineLevel="2">
      <c r="B239" s="8" t="s">
        <v>9</v>
      </c>
      <c r="C239" s="10"/>
      <c r="D239" s="10"/>
      <c r="E239" s="10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</row>
    <row r="240" spans="1:67" ht="12.75" customHeight="1" outlineLevel="2">
      <c r="B240" s="29" t="s">
        <v>5</v>
      </c>
      <c r="C240" s="10"/>
      <c r="D240" s="10"/>
      <c r="E240" s="10"/>
      <c r="L240" s="2">
        <f t="shared" ref="L240:AQ240" si="909">IF(L$10&gt;$C237,0,+K243)</f>
        <v>0</v>
      </c>
      <c r="M240" s="2">
        <f t="shared" si="909"/>
        <v>0</v>
      </c>
      <c r="N240" s="2">
        <f t="shared" si="909"/>
        <v>0</v>
      </c>
      <c r="O240" s="2">
        <f t="shared" si="909"/>
        <v>0</v>
      </c>
      <c r="P240" s="2">
        <f t="shared" si="909"/>
        <v>0</v>
      </c>
      <c r="Q240" s="2">
        <f t="shared" si="909"/>
        <v>0</v>
      </c>
      <c r="R240" s="2">
        <f t="shared" si="909"/>
        <v>0</v>
      </c>
      <c r="S240" s="2">
        <f t="shared" si="909"/>
        <v>0</v>
      </c>
      <c r="T240" s="2">
        <f t="shared" si="909"/>
        <v>0</v>
      </c>
      <c r="U240" s="2">
        <f t="shared" si="909"/>
        <v>0</v>
      </c>
      <c r="V240" s="2">
        <f t="shared" si="909"/>
        <v>0</v>
      </c>
      <c r="W240" s="2">
        <f t="shared" si="909"/>
        <v>0</v>
      </c>
      <c r="X240" s="2">
        <f t="shared" si="909"/>
        <v>0</v>
      </c>
      <c r="Y240" s="2">
        <f t="shared" si="909"/>
        <v>0</v>
      </c>
      <c r="Z240" s="2">
        <f t="shared" si="909"/>
        <v>0</v>
      </c>
      <c r="AA240" s="2">
        <f t="shared" si="909"/>
        <v>0</v>
      </c>
      <c r="AB240" s="2">
        <f t="shared" si="909"/>
        <v>0</v>
      </c>
      <c r="AC240" s="2">
        <f t="shared" si="909"/>
        <v>0</v>
      </c>
      <c r="AD240" s="2">
        <f t="shared" si="909"/>
        <v>0</v>
      </c>
      <c r="AE240" s="2">
        <f t="shared" si="909"/>
        <v>0</v>
      </c>
      <c r="AF240" s="2">
        <f t="shared" si="909"/>
        <v>0</v>
      </c>
      <c r="AG240" s="2">
        <f t="shared" si="909"/>
        <v>0</v>
      </c>
      <c r="AH240" s="2">
        <f t="shared" si="909"/>
        <v>0</v>
      </c>
      <c r="AI240" s="2">
        <f t="shared" si="909"/>
        <v>0</v>
      </c>
      <c r="AJ240" s="2">
        <f t="shared" si="909"/>
        <v>0</v>
      </c>
      <c r="AK240" s="2">
        <f t="shared" si="909"/>
        <v>0</v>
      </c>
      <c r="AL240" s="2">
        <f t="shared" si="909"/>
        <v>1472.458947469449</v>
      </c>
      <c r="AM240" s="2">
        <f t="shared" si="909"/>
        <v>40312.872034415595</v>
      </c>
      <c r="AN240" s="2">
        <f t="shared" si="909"/>
        <v>0</v>
      </c>
      <c r="AO240" s="2">
        <f t="shared" si="909"/>
        <v>0</v>
      </c>
      <c r="AP240" s="2">
        <f t="shared" si="909"/>
        <v>0</v>
      </c>
      <c r="AQ240" s="2">
        <f t="shared" si="909"/>
        <v>0</v>
      </c>
      <c r="AR240" s="2">
        <f t="shared" ref="AR240:BO240" si="910">IF(AR$10&gt;$C237,0,+AQ243)</f>
        <v>0</v>
      </c>
      <c r="AS240" s="2">
        <f t="shared" si="910"/>
        <v>0</v>
      </c>
      <c r="AT240" s="2">
        <f t="shared" si="910"/>
        <v>0</v>
      </c>
      <c r="AU240" s="2">
        <f t="shared" si="910"/>
        <v>0</v>
      </c>
      <c r="AV240" s="2">
        <f t="shared" si="910"/>
        <v>0</v>
      </c>
      <c r="AW240" s="2">
        <f t="shared" si="910"/>
        <v>0</v>
      </c>
      <c r="AX240" s="2">
        <f t="shared" si="910"/>
        <v>0</v>
      </c>
      <c r="AY240" s="2">
        <f t="shared" si="910"/>
        <v>0</v>
      </c>
      <c r="AZ240" s="2">
        <f t="shared" si="910"/>
        <v>0</v>
      </c>
      <c r="BA240" s="2">
        <f t="shared" si="910"/>
        <v>0</v>
      </c>
      <c r="BB240" s="2">
        <f t="shared" si="910"/>
        <v>0</v>
      </c>
      <c r="BC240" s="2">
        <f t="shared" si="910"/>
        <v>0</v>
      </c>
      <c r="BD240" s="2">
        <f t="shared" si="910"/>
        <v>0</v>
      </c>
      <c r="BE240" s="2">
        <f t="shared" si="910"/>
        <v>0</v>
      </c>
      <c r="BF240" s="2">
        <f t="shared" si="910"/>
        <v>0</v>
      </c>
      <c r="BG240" s="2">
        <f t="shared" si="910"/>
        <v>0</v>
      </c>
      <c r="BH240" s="2">
        <f t="shared" si="910"/>
        <v>0</v>
      </c>
      <c r="BI240" s="2">
        <f t="shared" si="910"/>
        <v>0</v>
      </c>
      <c r="BJ240" s="2">
        <f t="shared" si="910"/>
        <v>0</v>
      </c>
      <c r="BK240" s="2">
        <f t="shared" si="910"/>
        <v>0</v>
      </c>
      <c r="BL240" s="2">
        <f t="shared" si="910"/>
        <v>0</v>
      </c>
      <c r="BM240" s="2">
        <f t="shared" si="910"/>
        <v>0</v>
      </c>
      <c r="BN240" s="2">
        <f t="shared" si="910"/>
        <v>0</v>
      </c>
      <c r="BO240" s="2">
        <f t="shared" si="910"/>
        <v>0</v>
      </c>
    </row>
    <row r="241" spans="2:67" ht="12.75" customHeight="1" outlineLevel="2">
      <c r="B241" s="29" t="s">
        <v>6</v>
      </c>
      <c r="C241" s="10"/>
      <c r="D241" s="10"/>
      <c r="E241" s="10"/>
      <c r="L241" s="2">
        <f t="shared" ref="L241:AQ241" si="911">IF(AND(L$10&gt;=$C236,L$10&lt;=$C237),INDEX($C234:$G234,1,L$10-$C236+1)*$C233*L238,0)</f>
        <v>0</v>
      </c>
      <c r="M241" s="2">
        <f t="shared" si="911"/>
        <v>0</v>
      </c>
      <c r="N241" s="2">
        <f t="shared" si="911"/>
        <v>0</v>
      </c>
      <c r="O241" s="2">
        <f t="shared" si="911"/>
        <v>0</v>
      </c>
      <c r="P241" s="2">
        <f t="shared" si="911"/>
        <v>0</v>
      </c>
      <c r="Q241" s="2">
        <f t="shared" si="911"/>
        <v>0</v>
      </c>
      <c r="R241" s="2">
        <f t="shared" si="911"/>
        <v>0</v>
      </c>
      <c r="S241" s="2">
        <f t="shared" si="911"/>
        <v>0</v>
      </c>
      <c r="T241" s="2">
        <f t="shared" si="911"/>
        <v>0</v>
      </c>
      <c r="U241" s="2">
        <f t="shared" si="911"/>
        <v>0</v>
      </c>
      <c r="V241" s="2">
        <f t="shared" si="911"/>
        <v>0</v>
      </c>
      <c r="W241" s="2">
        <f t="shared" si="911"/>
        <v>0</v>
      </c>
      <c r="X241" s="2">
        <f t="shared" si="911"/>
        <v>0</v>
      </c>
      <c r="Y241" s="2">
        <f t="shared" si="911"/>
        <v>0</v>
      </c>
      <c r="Z241" s="2">
        <f t="shared" si="911"/>
        <v>0</v>
      </c>
      <c r="AA241" s="2">
        <f t="shared" si="911"/>
        <v>0</v>
      </c>
      <c r="AB241" s="2">
        <f t="shared" si="911"/>
        <v>0</v>
      </c>
      <c r="AC241" s="2">
        <f t="shared" si="911"/>
        <v>0</v>
      </c>
      <c r="AD241" s="2">
        <f t="shared" si="911"/>
        <v>0</v>
      </c>
      <c r="AE241" s="2">
        <f t="shared" si="911"/>
        <v>0</v>
      </c>
      <c r="AF241" s="2">
        <f t="shared" si="911"/>
        <v>0</v>
      </c>
      <c r="AG241" s="2">
        <f t="shared" si="911"/>
        <v>0</v>
      </c>
      <c r="AH241" s="2">
        <f t="shared" si="911"/>
        <v>0</v>
      </c>
      <c r="AI241" s="2">
        <f t="shared" si="911"/>
        <v>0</v>
      </c>
      <c r="AJ241" s="2">
        <f t="shared" si="911"/>
        <v>0</v>
      </c>
      <c r="AK241" s="2">
        <f t="shared" si="911"/>
        <v>1438.7385135579348</v>
      </c>
      <c r="AL241" s="2">
        <f t="shared" si="911"/>
        <v>37574.190935979932</v>
      </c>
      <c r="AM241" s="2">
        <f t="shared" si="911"/>
        <v>104054.59056985908</v>
      </c>
      <c r="AN241" s="2">
        <f t="shared" si="911"/>
        <v>0</v>
      </c>
      <c r="AO241" s="2">
        <f t="shared" si="911"/>
        <v>0</v>
      </c>
      <c r="AP241" s="2">
        <f t="shared" si="911"/>
        <v>0</v>
      </c>
      <c r="AQ241" s="2">
        <f t="shared" si="911"/>
        <v>0</v>
      </c>
      <c r="AR241" s="2">
        <f t="shared" ref="AR241:BO241" si="912">IF(AND(AR$10&gt;=$C236,AR$10&lt;=$C237),INDEX($C234:$G234,1,AR$10-$C236+1)*$C233*AR238,0)</f>
        <v>0</v>
      </c>
      <c r="AS241" s="2">
        <f t="shared" si="912"/>
        <v>0</v>
      </c>
      <c r="AT241" s="2">
        <f t="shared" si="912"/>
        <v>0</v>
      </c>
      <c r="AU241" s="2">
        <f t="shared" si="912"/>
        <v>0</v>
      </c>
      <c r="AV241" s="2">
        <f t="shared" si="912"/>
        <v>0</v>
      </c>
      <c r="AW241" s="2">
        <f t="shared" si="912"/>
        <v>0</v>
      </c>
      <c r="AX241" s="2">
        <f t="shared" si="912"/>
        <v>0</v>
      </c>
      <c r="AY241" s="2">
        <f t="shared" si="912"/>
        <v>0</v>
      </c>
      <c r="AZ241" s="2">
        <f t="shared" si="912"/>
        <v>0</v>
      </c>
      <c r="BA241" s="2">
        <f t="shared" si="912"/>
        <v>0</v>
      </c>
      <c r="BB241" s="2">
        <f t="shared" si="912"/>
        <v>0</v>
      </c>
      <c r="BC241" s="2">
        <f t="shared" si="912"/>
        <v>0</v>
      </c>
      <c r="BD241" s="2">
        <f t="shared" si="912"/>
        <v>0</v>
      </c>
      <c r="BE241" s="2">
        <f t="shared" si="912"/>
        <v>0</v>
      </c>
      <c r="BF241" s="2">
        <f t="shared" si="912"/>
        <v>0</v>
      </c>
      <c r="BG241" s="2">
        <f t="shared" si="912"/>
        <v>0</v>
      </c>
      <c r="BH241" s="2">
        <f t="shared" si="912"/>
        <v>0</v>
      </c>
      <c r="BI241" s="2">
        <f t="shared" si="912"/>
        <v>0</v>
      </c>
      <c r="BJ241" s="2">
        <f t="shared" si="912"/>
        <v>0</v>
      </c>
      <c r="BK241" s="2">
        <f t="shared" si="912"/>
        <v>0</v>
      </c>
      <c r="BL241" s="2">
        <f t="shared" si="912"/>
        <v>0</v>
      </c>
      <c r="BM241" s="2">
        <f t="shared" si="912"/>
        <v>0</v>
      </c>
      <c r="BN241" s="2">
        <f t="shared" si="912"/>
        <v>0</v>
      </c>
      <c r="BO241" s="2">
        <f t="shared" si="912"/>
        <v>0</v>
      </c>
    </row>
    <row r="242" spans="2:67" ht="12.75" customHeight="1" outlineLevel="2">
      <c r="B242" s="29" t="s">
        <v>0</v>
      </c>
      <c r="C242" s="154">
        <f>INDEX(Projects,A232,Projects!$O$1)</f>
        <v>6.25E-2</v>
      </c>
      <c r="D242" s="10"/>
      <c r="E242" s="10"/>
      <c r="L242" s="2">
        <f t="shared" ref="L242:AQ242" si="913">SUM(L240,L241/2)*$C242*IF(L$10=$C236,(13-$D236)/12,IF(L$10=$C237,($D237-1)/12,1))</f>
        <v>0</v>
      </c>
      <c r="M242" s="2">
        <f t="shared" si="913"/>
        <v>0</v>
      </c>
      <c r="N242" s="2">
        <f t="shared" si="913"/>
        <v>0</v>
      </c>
      <c r="O242" s="2">
        <f t="shared" si="913"/>
        <v>0</v>
      </c>
      <c r="P242" s="2">
        <f t="shared" si="913"/>
        <v>0</v>
      </c>
      <c r="Q242" s="2">
        <f t="shared" si="913"/>
        <v>0</v>
      </c>
      <c r="R242" s="2">
        <f t="shared" si="913"/>
        <v>0</v>
      </c>
      <c r="S242" s="2">
        <f t="shared" si="913"/>
        <v>0</v>
      </c>
      <c r="T242" s="2">
        <f t="shared" si="913"/>
        <v>0</v>
      </c>
      <c r="U242" s="2">
        <f t="shared" si="913"/>
        <v>0</v>
      </c>
      <c r="V242" s="2">
        <f t="shared" si="913"/>
        <v>0</v>
      </c>
      <c r="W242" s="2">
        <f t="shared" si="913"/>
        <v>0</v>
      </c>
      <c r="X242" s="2">
        <f t="shared" si="913"/>
        <v>0</v>
      </c>
      <c r="Y242" s="2">
        <f t="shared" si="913"/>
        <v>0</v>
      </c>
      <c r="Z242" s="2">
        <f t="shared" si="913"/>
        <v>0</v>
      </c>
      <c r="AA242" s="2">
        <f t="shared" si="913"/>
        <v>0</v>
      </c>
      <c r="AB242" s="2">
        <f t="shared" si="913"/>
        <v>0</v>
      </c>
      <c r="AC242" s="2">
        <f t="shared" si="913"/>
        <v>0</v>
      </c>
      <c r="AD242" s="2">
        <f t="shared" si="913"/>
        <v>0</v>
      </c>
      <c r="AE242" s="2">
        <f t="shared" si="913"/>
        <v>0</v>
      </c>
      <c r="AF242" s="2">
        <f t="shared" si="913"/>
        <v>0</v>
      </c>
      <c r="AG242" s="2">
        <f t="shared" si="913"/>
        <v>0</v>
      </c>
      <c r="AH242" s="2">
        <f t="shared" si="913"/>
        <v>0</v>
      </c>
      <c r="AI242" s="2">
        <f t="shared" si="913"/>
        <v>0</v>
      </c>
      <c r="AJ242" s="2">
        <f t="shared" si="913"/>
        <v>0</v>
      </c>
      <c r="AK242" s="2">
        <f t="shared" si="913"/>
        <v>33.720433911514093</v>
      </c>
      <c r="AL242" s="2">
        <f t="shared" si="913"/>
        <v>1266.2221509662133</v>
      </c>
      <c r="AM242" s="2">
        <f t="shared" si="913"/>
        <v>5290.3220860041483</v>
      </c>
      <c r="AN242" s="2">
        <f t="shared" si="913"/>
        <v>0</v>
      </c>
      <c r="AO242" s="2">
        <f t="shared" si="913"/>
        <v>0</v>
      </c>
      <c r="AP242" s="2">
        <f t="shared" si="913"/>
        <v>0</v>
      </c>
      <c r="AQ242" s="2">
        <f t="shared" si="913"/>
        <v>0</v>
      </c>
      <c r="AR242" s="2">
        <f t="shared" ref="AR242:BO242" si="914">SUM(AR240,AR241/2)*$C242*IF(AR$10=$C236,(13-$D236)/12,IF(AR$10=$C237,($D237-1)/12,1))</f>
        <v>0</v>
      </c>
      <c r="AS242" s="2">
        <f t="shared" si="914"/>
        <v>0</v>
      </c>
      <c r="AT242" s="2">
        <f t="shared" si="914"/>
        <v>0</v>
      </c>
      <c r="AU242" s="2">
        <f t="shared" si="914"/>
        <v>0</v>
      </c>
      <c r="AV242" s="2">
        <f t="shared" si="914"/>
        <v>0</v>
      </c>
      <c r="AW242" s="2">
        <f t="shared" si="914"/>
        <v>0</v>
      </c>
      <c r="AX242" s="2">
        <f t="shared" si="914"/>
        <v>0</v>
      </c>
      <c r="AY242" s="2">
        <f t="shared" si="914"/>
        <v>0</v>
      </c>
      <c r="AZ242" s="2">
        <f t="shared" si="914"/>
        <v>0</v>
      </c>
      <c r="BA242" s="2">
        <f t="shared" si="914"/>
        <v>0</v>
      </c>
      <c r="BB242" s="2">
        <f t="shared" si="914"/>
        <v>0</v>
      </c>
      <c r="BC242" s="2">
        <f t="shared" si="914"/>
        <v>0</v>
      </c>
      <c r="BD242" s="2">
        <f t="shared" si="914"/>
        <v>0</v>
      </c>
      <c r="BE242" s="2">
        <f t="shared" si="914"/>
        <v>0</v>
      </c>
      <c r="BF242" s="2">
        <f t="shared" si="914"/>
        <v>0</v>
      </c>
      <c r="BG242" s="2">
        <f t="shared" si="914"/>
        <v>0</v>
      </c>
      <c r="BH242" s="2">
        <f t="shared" si="914"/>
        <v>0</v>
      </c>
      <c r="BI242" s="2">
        <f t="shared" si="914"/>
        <v>0</v>
      </c>
      <c r="BJ242" s="2">
        <f t="shared" si="914"/>
        <v>0</v>
      </c>
      <c r="BK242" s="2">
        <f t="shared" si="914"/>
        <v>0</v>
      </c>
      <c r="BL242" s="2">
        <f t="shared" si="914"/>
        <v>0</v>
      </c>
      <c r="BM242" s="2">
        <f t="shared" si="914"/>
        <v>0</v>
      </c>
      <c r="BN242" s="2">
        <f t="shared" si="914"/>
        <v>0</v>
      </c>
      <c r="BO242" s="2">
        <f t="shared" si="914"/>
        <v>0</v>
      </c>
    </row>
    <row r="243" spans="2:67" ht="12.75" customHeight="1" outlineLevel="2">
      <c r="B243" s="29" t="s">
        <v>7</v>
      </c>
      <c r="C243" s="10"/>
      <c r="D243" s="10"/>
      <c r="E243" s="10"/>
      <c r="K243" s="16"/>
      <c r="L243" s="2">
        <f t="shared" ref="L243" si="915">SUM(L240:L242)</f>
        <v>0</v>
      </c>
      <c r="M243" s="2">
        <f t="shared" ref="M243" si="916">SUM(M240:M242)</f>
        <v>0</v>
      </c>
      <c r="N243" s="2">
        <f t="shared" ref="N243" si="917">SUM(N240:N242)</f>
        <v>0</v>
      </c>
      <c r="O243" s="2">
        <f t="shared" ref="O243" si="918">SUM(O240:O242)</f>
        <v>0</v>
      </c>
      <c r="P243" s="2">
        <f t="shared" ref="P243" si="919">SUM(P240:P242)</f>
        <v>0</v>
      </c>
      <c r="Q243" s="2">
        <f t="shared" ref="Q243" si="920">SUM(Q240:Q242)</f>
        <v>0</v>
      </c>
      <c r="R243" s="2">
        <f t="shared" ref="R243" si="921">SUM(R240:R242)</f>
        <v>0</v>
      </c>
      <c r="S243" s="2">
        <f t="shared" ref="S243" si="922">SUM(S240:S242)</f>
        <v>0</v>
      </c>
      <c r="T243" s="2">
        <f t="shared" ref="T243" si="923">SUM(T240:T242)</f>
        <v>0</v>
      </c>
      <c r="U243" s="2">
        <f t="shared" ref="U243" si="924">SUM(U240:U242)</f>
        <v>0</v>
      </c>
      <c r="V243" s="2">
        <f t="shared" ref="V243" si="925">SUM(V240:V242)</f>
        <v>0</v>
      </c>
      <c r="W243" s="2">
        <f t="shared" ref="W243:BO243" si="926">SUM(W240:W242)</f>
        <v>0</v>
      </c>
      <c r="X243" s="2">
        <f t="shared" si="926"/>
        <v>0</v>
      </c>
      <c r="Y243" s="2">
        <f t="shared" si="926"/>
        <v>0</v>
      </c>
      <c r="Z243" s="2">
        <f t="shared" si="926"/>
        <v>0</v>
      </c>
      <c r="AA243" s="2">
        <f t="shared" si="926"/>
        <v>0</v>
      </c>
      <c r="AB243" s="2">
        <f t="shared" si="926"/>
        <v>0</v>
      </c>
      <c r="AC243" s="2">
        <f t="shared" si="926"/>
        <v>0</v>
      </c>
      <c r="AD243" s="2">
        <f t="shared" si="926"/>
        <v>0</v>
      </c>
      <c r="AE243" s="2">
        <f t="shared" si="926"/>
        <v>0</v>
      </c>
      <c r="AF243" s="2">
        <f t="shared" si="926"/>
        <v>0</v>
      </c>
      <c r="AG243" s="2">
        <f t="shared" si="926"/>
        <v>0</v>
      </c>
      <c r="AH243" s="2">
        <f t="shared" si="926"/>
        <v>0</v>
      </c>
      <c r="AI243" s="2">
        <f t="shared" si="926"/>
        <v>0</v>
      </c>
      <c r="AJ243" s="2">
        <f t="shared" si="926"/>
        <v>0</v>
      </c>
      <c r="AK243" s="2">
        <f t="shared" si="926"/>
        <v>1472.458947469449</v>
      </c>
      <c r="AL243" s="2">
        <f t="shared" si="926"/>
        <v>40312.872034415595</v>
      </c>
      <c r="AM243" s="2">
        <f t="shared" si="926"/>
        <v>149657.78469027884</v>
      </c>
      <c r="AN243" s="2">
        <f t="shared" si="926"/>
        <v>0</v>
      </c>
      <c r="AO243" s="2">
        <f t="shared" si="926"/>
        <v>0</v>
      </c>
      <c r="AP243" s="2">
        <f t="shared" si="926"/>
        <v>0</v>
      </c>
      <c r="AQ243" s="2">
        <f t="shared" si="926"/>
        <v>0</v>
      </c>
      <c r="AR243" s="2">
        <f t="shared" si="926"/>
        <v>0</v>
      </c>
      <c r="AS243" s="2">
        <f t="shared" si="926"/>
        <v>0</v>
      </c>
      <c r="AT243" s="2">
        <f t="shared" si="926"/>
        <v>0</v>
      </c>
      <c r="AU243" s="2">
        <f t="shared" si="926"/>
        <v>0</v>
      </c>
      <c r="AV243" s="2">
        <f t="shared" si="926"/>
        <v>0</v>
      </c>
      <c r="AW243" s="2">
        <f t="shared" si="926"/>
        <v>0</v>
      </c>
      <c r="AX243" s="2">
        <f t="shared" si="926"/>
        <v>0</v>
      </c>
      <c r="AY243" s="2">
        <f t="shared" si="926"/>
        <v>0</v>
      </c>
      <c r="AZ243" s="2">
        <f t="shared" si="926"/>
        <v>0</v>
      </c>
      <c r="BA243" s="2">
        <f t="shared" si="926"/>
        <v>0</v>
      </c>
      <c r="BB243" s="2">
        <f t="shared" si="926"/>
        <v>0</v>
      </c>
      <c r="BC243" s="2">
        <f t="shared" si="926"/>
        <v>0</v>
      </c>
      <c r="BD243" s="2">
        <f t="shared" si="926"/>
        <v>0</v>
      </c>
      <c r="BE243" s="2">
        <f t="shared" si="926"/>
        <v>0</v>
      </c>
      <c r="BF243" s="2">
        <f t="shared" si="926"/>
        <v>0</v>
      </c>
      <c r="BG243" s="2">
        <f t="shared" si="926"/>
        <v>0</v>
      </c>
      <c r="BH243" s="2">
        <f t="shared" si="926"/>
        <v>0</v>
      </c>
      <c r="BI243" s="2">
        <f t="shared" si="926"/>
        <v>0</v>
      </c>
      <c r="BJ243" s="2">
        <f t="shared" si="926"/>
        <v>0</v>
      </c>
      <c r="BK243" s="2">
        <f t="shared" si="926"/>
        <v>0</v>
      </c>
      <c r="BL243" s="2">
        <f t="shared" si="926"/>
        <v>0</v>
      </c>
      <c r="BM243" s="2">
        <f t="shared" si="926"/>
        <v>0</v>
      </c>
      <c r="BN243" s="2">
        <f t="shared" si="926"/>
        <v>0</v>
      </c>
      <c r="BO243" s="2">
        <f t="shared" si="926"/>
        <v>0</v>
      </c>
    </row>
    <row r="244" spans="2:67" ht="12.75" customHeight="1" outlineLevel="2">
      <c r="B244" s="30" t="s">
        <v>41</v>
      </c>
      <c r="C244" s="10"/>
      <c r="D244" s="10"/>
      <c r="E244" s="2">
        <f>MAX(L243:BO243)*(1+$C$8)</f>
        <v>149657.78469027884</v>
      </c>
      <c r="F244" s="152">
        <f>INDEX(Projects,A232,Projects!$E$1)</f>
        <v>25</v>
      </c>
      <c r="G244" s="38">
        <f>+$C$6</f>
        <v>2.9999999999999997E-4</v>
      </c>
      <c r="H244" s="20"/>
      <c r="L244" s="2"/>
      <c r="M244" s="2"/>
      <c r="N244" s="2"/>
      <c r="O244" s="2"/>
      <c r="P244" s="2"/>
      <c r="Q244" s="2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</row>
    <row r="245" spans="2:67" ht="12.75" customHeight="1" outlineLevel="2">
      <c r="B245" s="8"/>
      <c r="C245" s="10"/>
      <c r="D245" s="10"/>
      <c r="E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</row>
    <row r="246" spans="2:67" ht="12.75" customHeight="1" outlineLevel="2">
      <c r="B246" s="31" t="s">
        <v>10</v>
      </c>
      <c r="C246" s="10"/>
      <c r="D246" s="10"/>
      <c r="E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</row>
    <row r="247" spans="2:67" ht="12.75" customHeight="1" outlineLevel="2">
      <c r="B247" s="30" t="s">
        <v>11</v>
      </c>
      <c r="C247" s="10"/>
      <c r="D247" s="10"/>
      <c r="E247" s="10"/>
      <c r="K247" s="2"/>
      <c r="L247" s="2">
        <f t="shared" ref="L247:AQ247" si="927">IF(L$10=$C237,$E244,K249)</f>
        <v>0</v>
      </c>
      <c r="M247" s="2">
        <f t="shared" si="927"/>
        <v>0</v>
      </c>
      <c r="N247" s="2">
        <f t="shared" si="927"/>
        <v>0</v>
      </c>
      <c r="O247" s="2">
        <f t="shared" si="927"/>
        <v>0</v>
      </c>
      <c r="P247" s="2">
        <f t="shared" si="927"/>
        <v>0</v>
      </c>
      <c r="Q247" s="2">
        <f t="shared" si="927"/>
        <v>0</v>
      </c>
      <c r="R247" s="2">
        <f t="shared" si="927"/>
        <v>0</v>
      </c>
      <c r="S247" s="2">
        <f t="shared" si="927"/>
        <v>0</v>
      </c>
      <c r="T247" s="2">
        <f t="shared" si="927"/>
        <v>0</v>
      </c>
      <c r="U247" s="2">
        <f t="shared" si="927"/>
        <v>0</v>
      </c>
      <c r="V247" s="2">
        <f t="shared" si="927"/>
        <v>0</v>
      </c>
      <c r="W247" s="2">
        <f t="shared" si="927"/>
        <v>0</v>
      </c>
      <c r="X247" s="2">
        <f t="shared" si="927"/>
        <v>0</v>
      </c>
      <c r="Y247" s="2">
        <f t="shared" si="927"/>
        <v>0</v>
      </c>
      <c r="Z247" s="2">
        <f t="shared" si="927"/>
        <v>0</v>
      </c>
      <c r="AA247" s="2">
        <f t="shared" si="927"/>
        <v>0</v>
      </c>
      <c r="AB247" s="2">
        <f t="shared" si="927"/>
        <v>0</v>
      </c>
      <c r="AC247" s="2">
        <f t="shared" si="927"/>
        <v>0</v>
      </c>
      <c r="AD247" s="2">
        <f t="shared" si="927"/>
        <v>0</v>
      </c>
      <c r="AE247" s="2">
        <f t="shared" si="927"/>
        <v>0</v>
      </c>
      <c r="AF247" s="2">
        <f t="shared" si="927"/>
        <v>0</v>
      </c>
      <c r="AG247" s="2">
        <f t="shared" si="927"/>
        <v>0</v>
      </c>
      <c r="AH247" s="2">
        <f t="shared" si="927"/>
        <v>0</v>
      </c>
      <c r="AI247" s="2">
        <f t="shared" si="927"/>
        <v>0</v>
      </c>
      <c r="AJ247" s="2">
        <f t="shared" si="927"/>
        <v>0</v>
      </c>
      <c r="AK247" s="2">
        <f t="shared" si="927"/>
        <v>0</v>
      </c>
      <c r="AL247" s="2">
        <f t="shared" si="927"/>
        <v>0</v>
      </c>
      <c r="AM247" s="2">
        <f t="shared" si="927"/>
        <v>149657.78469027884</v>
      </c>
      <c r="AN247" s="2">
        <f t="shared" si="927"/>
        <v>149158.92540797792</v>
      </c>
      <c r="AO247" s="2">
        <f t="shared" si="927"/>
        <v>143172.61402036677</v>
      </c>
      <c r="AP247" s="2">
        <f t="shared" si="927"/>
        <v>137186.30263275563</v>
      </c>
      <c r="AQ247" s="2">
        <f t="shared" si="927"/>
        <v>131199.99124514448</v>
      </c>
      <c r="AR247" s="2">
        <f t="shared" ref="AR247:BO247" si="928">IF(AR$10=$C237,$E244,AQ249)</f>
        <v>125213.67985753332</v>
      </c>
      <c r="AS247" s="2">
        <f t="shared" si="928"/>
        <v>119227.36846992216</v>
      </c>
      <c r="AT247" s="2">
        <f t="shared" si="928"/>
        <v>113241.057082311</v>
      </c>
      <c r="AU247" s="2">
        <f t="shared" si="928"/>
        <v>107254.74569469984</v>
      </c>
      <c r="AV247" s="2">
        <f t="shared" si="928"/>
        <v>101268.43430708868</v>
      </c>
      <c r="AW247" s="2">
        <f t="shared" si="928"/>
        <v>95282.122919477522</v>
      </c>
      <c r="AX247" s="2">
        <f t="shared" si="928"/>
        <v>89295.811531866362</v>
      </c>
      <c r="AY247" s="2">
        <f t="shared" si="928"/>
        <v>83309.500144255202</v>
      </c>
      <c r="AZ247" s="2">
        <f t="shared" si="928"/>
        <v>77323.188756644042</v>
      </c>
      <c r="BA247" s="2">
        <f t="shared" si="928"/>
        <v>71336.877369032882</v>
      </c>
      <c r="BB247" s="2">
        <f t="shared" si="928"/>
        <v>65350.565981421729</v>
      </c>
      <c r="BC247" s="2">
        <f t="shared" si="928"/>
        <v>59364.254593810576</v>
      </c>
      <c r="BD247" s="2">
        <f t="shared" si="928"/>
        <v>53377.943206199423</v>
      </c>
      <c r="BE247" s="2">
        <f t="shared" si="928"/>
        <v>47391.63181858827</v>
      </c>
      <c r="BF247" s="2">
        <f t="shared" si="928"/>
        <v>41405.320430977117</v>
      </c>
      <c r="BG247" s="2">
        <f t="shared" si="928"/>
        <v>35419.009043365964</v>
      </c>
      <c r="BH247" s="2">
        <f t="shared" si="928"/>
        <v>29432.697655754811</v>
      </c>
      <c r="BI247" s="2">
        <f t="shared" si="928"/>
        <v>23446.386268143659</v>
      </c>
      <c r="BJ247" s="2">
        <f t="shared" si="928"/>
        <v>17460.074880532506</v>
      </c>
      <c r="BK247" s="2">
        <f t="shared" si="928"/>
        <v>11473.763492921353</v>
      </c>
      <c r="BL247" s="2">
        <f t="shared" si="928"/>
        <v>5487.4521053101989</v>
      </c>
      <c r="BM247" s="2">
        <f t="shared" si="928"/>
        <v>0</v>
      </c>
      <c r="BN247" s="2">
        <f t="shared" si="928"/>
        <v>0</v>
      </c>
      <c r="BO247" s="2">
        <f t="shared" si="928"/>
        <v>0</v>
      </c>
    </row>
    <row r="248" spans="2:67" ht="12.75" customHeight="1" outlineLevel="2">
      <c r="B248" s="29" t="s">
        <v>12</v>
      </c>
      <c r="C248" s="10"/>
      <c r="D248" s="10"/>
      <c r="E248" s="10"/>
      <c r="K248" s="2"/>
      <c r="L248" s="2">
        <f t="shared" ref="L248:AQ248" si="929">IF(L$10=$C237,$E244/$F244*(13-$D237)/12,MIN(K249,$E244/$F244))</f>
        <v>0</v>
      </c>
      <c r="M248" s="2">
        <f t="shared" si="929"/>
        <v>0</v>
      </c>
      <c r="N248" s="2">
        <f t="shared" si="929"/>
        <v>0</v>
      </c>
      <c r="O248" s="2">
        <f t="shared" si="929"/>
        <v>0</v>
      </c>
      <c r="P248" s="2">
        <f t="shared" si="929"/>
        <v>0</v>
      </c>
      <c r="Q248" s="2">
        <f t="shared" si="929"/>
        <v>0</v>
      </c>
      <c r="R248" s="2">
        <f t="shared" si="929"/>
        <v>0</v>
      </c>
      <c r="S248" s="2">
        <f t="shared" si="929"/>
        <v>0</v>
      </c>
      <c r="T248" s="2">
        <f t="shared" si="929"/>
        <v>0</v>
      </c>
      <c r="U248" s="2">
        <f t="shared" si="929"/>
        <v>0</v>
      </c>
      <c r="V248" s="2">
        <f t="shared" si="929"/>
        <v>0</v>
      </c>
      <c r="W248" s="2">
        <f t="shared" si="929"/>
        <v>0</v>
      </c>
      <c r="X248" s="2">
        <f t="shared" si="929"/>
        <v>0</v>
      </c>
      <c r="Y248" s="2">
        <f t="shared" si="929"/>
        <v>0</v>
      </c>
      <c r="Z248" s="2">
        <f t="shared" si="929"/>
        <v>0</v>
      </c>
      <c r="AA248" s="2">
        <f t="shared" si="929"/>
        <v>0</v>
      </c>
      <c r="AB248" s="2">
        <f t="shared" si="929"/>
        <v>0</v>
      </c>
      <c r="AC248" s="2">
        <f t="shared" si="929"/>
        <v>0</v>
      </c>
      <c r="AD248" s="2">
        <f t="shared" si="929"/>
        <v>0</v>
      </c>
      <c r="AE248" s="2">
        <f t="shared" si="929"/>
        <v>0</v>
      </c>
      <c r="AF248" s="2">
        <f t="shared" si="929"/>
        <v>0</v>
      </c>
      <c r="AG248" s="2">
        <f t="shared" si="929"/>
        <v>0</v>
      </c>
      <c r="AH248" s="2">
        <f t="shared" si="929"/>
        <v>0</v>
      </c>
      <c r="AI248" s="2">
        <f t="shared" si="929"/>
        <v>0</v>
      </c>
      <c r="AJ248" s="2">
        <f t="shared" si="929"/>
        <v>0</v>
      </c>
      <c r="AK248" s="2">
        <f t="shared" si="929"/>
        <v>0</v>
      </c>
      <c r="AL248" s="2">
        <f t="shared" si="929"/>
        <v>0</v>
      </c>
      <c r="AM248" s="2">
        <f t="shared" si="929"/>
        <v>498.85928230092946</v>
      </c>
      <c r="AN248" s="2">
        <f t="shared" si="929"/>
        <v>5986.3113876111538</v>
      </c>
      <c r="AO248" s="2">
        <f t="shared" si="929"/>
        <v>5986.3113876111538</v>
      </c>
      <c r="AP248" s="2">
        <f t="shared" si="929"/>
        <v>5986.3113876111538</v>
      </c>
      <c r="AQ248" s="2">
        <f t="shared" si="929"/>
        <v>5986.3113876111538</v>
      </c>
      <c r="AR248" s="2">
        <f t="shared" ref="AR248:BO248" si="930">IF(AR$10=$C237,$E244/$F244*(13-$D237)/12,MIN(AQ249,$E244/$F244))</f>
        <v>5986.3113876111538</v>
      </c>
      <c r="AS248" s="2">
        <f t="shared" si="930"/>
        <v>5986.3113876111538</v>
      </c>
      <c r="AT248" s="2">
        <f t="shared" si="930"/>
        <v>5986.3113876111538</v>
      </c>
      <c r="AU248" s="2">
        <f t="shared" si="930"/>
        <v>5986.3113876111538</v>
      </c>
      <c r="AV248" s="2">
        <f t="shared" si="930"/>
        <v>5986.3113876111538</v>
      </c>
      <c r="AW248" s="2">
        <f t="shared" si="930"/>
        <v>5986.3113876111538</v>
      </c>
      <c r="AX248" s="2">
        <f t="shared" si="930"/>
        <v>5986.3113876111538</v>
      </c>
      <c r="AY248" s="2">
        <f t="shared" si="930"/>
        <v>5986.3113876111538</v>
      </c>
      <c r="AZ248" s="2">
        <f t="shared" si="930"/>
        <v>5986.3113876111538</v>
      </c>
      <c r="BA248" s="2">
        <f t="shared" si="930"/>
        <v>5986.3113876111538</v>
      </c>
      <c r="BB248" s="2">
        <f t="shared" si="930"/>
        <v>5986.3113876111538</v>
      </c>
      <c r="BC248" s="2">
        <f t="shared" si="930"/>
        <v>5986.3113876111538</v>
      </c>
      <c r="BD248" s="2">
        <f t="shared" si="930"/>
        <v>5986.3113876111538</v>
      </c>
      <c r="BE248" s="2">
        <f t="shared" si="930"/>
        <v>5986.3113876111538</v>
      </c>
      <c r="BF248" s="2">
        <f t="shared" si="930"/>
        <v>5986.3113876111538</v>
      </c>
      <c r="BG248" s="2">
        <f t="shared" si="930"/>
        <v>5986.3113876111538</v>
      </c>
      <c r="BH248" s="2">
        <f t="shared" si="930"/>
        <v>5986.3113876111538</v>
      </c>
      <c r="BI248" s="2">
        <f t="shared" si="930"/>
        <v>5986.3113876111538</v>
      </c>
      <c r="BJ248" s="2">
        <f t="shared" si="930"/>
        <v>5986.3113876111538</v>
      </c>
      <c r="BK248" s="2">
        <f t="shared" si="930"/>
        <v>5986.3113876111538</v>
      </c>
      <c r="BL248" s="2">
        <f t="shared" si="930"/>
        <v>5487.4521053101989</v>
      </c>
      <c r="BM248" s="2">
        <f t="shared" si="930"/>
        <v>0</v>
      </c>
      <c r="BN248" s="2">
        <f t="shared" si="930"/>
        <v>0</v>
      </c>
      <c r="BO248" s="2">
        <f t="shared" si="930"/>
        <v>0</v>
      </c>
    </row>
    <row r="249" spans="2:67" ht="12.75" customHeight="1" outlineLevel="2">
      <c r="B249" s="30" t="s">
        <v>13</v>
      </c>
      <c r="C249" s="10"/>
      <c r="D249" s="10"/>
      <c r="E249" s="10"/>
      <c r="K249" s="16">
        <v>0</v>
      </c>
      <c r="L249" s="2">
        <f t="shared" ref="L249:BO249" si="931">+L247-L248</f>
        <v>0</v>
      </c>
      <c r="M249" s="2">
        <f t="shared" si="931"/>
        <v>0</v>
      </c>
      <c r="N249" s="2">
        <f t="shared" si="931"/>
        <v>0</v>
      </c>
      <c r="O249" s="2">
        <f t="shared" si="931"/>
        <v>0</v>
      </c>
      <c r="P249" s="2">
        <f t="shared" si="931"/>
        <v>0</v>
      </c>
      <c r="Q249" s="2">
        <f t="shared" si="931"/>
        <v>0</v>
      </c>
      <c r="R249" s="2">
        <f t="shared" si="931"/>
        <v>0</v>
      </c>
      <c r="S249" s="2">
        <f t="shared" si="931"/>
        <v>0</v>
      </c>
      <c r="T249" s="2">
        <f t="shared" si="931"/>
        <v>0</v>
      </c>
      <c r="U249" s="2">
        <f t="shared" si="931"/>
        <v>0</v>
      </c>
      <c r="V249" s="2">
        <f t="shared" si="931"/>
        <v>0</v>
      </c>
      <c r="W249" s="2">
        <f t="shared" si="931"/>
        <v>0</v>
      </c>
      <c r="X249" s="2">
        <f t="shared" si="931"/>
        <v>0</v>
      </c>
      <c r="Y249" s="2">
        <f t="shared" si="931"/>
        <v>0</v>
      </c>
      <c r="Z249" s="2">
        <f t="shared" si="931"/>
        <v>0</v>
      </c>
      <c r="AA249" s="2">
        <f t="shared" si="931"/>
        <v>0</v>
      </c>
      <c r="AB249" s="2">
        <f t="shared" si="931"/>
        <v>0</v>
      </c>
      <c r="AC249" s="2">
        <f t="shared" si="931"/>
        <v>0</v>
      </c>
      <c r="AD249" s="2">
        <f t="shared" si="931"/>
        <v>0</v>
      </c>
      <c r="AE249" s="2">
        <f t="shared" si="931"/>
        <v>0</v>
      </c>
      <c r="AF249" s="2">
        <f t="shared" si="931"/>
        <v>0</v>
      </c>
      <c r="AG249" s="2">
        <f t="shared" si="931"/>
        <v>0</v>
      </c>
      <c r="AH249" s="2">
        <f t="shared" si="931"/>
        <v>0</v>
      </c>
      <c r="AI249" s="2">
        <f t="shared" si="931"/>
        <v>0</v>
      </c>
      <c r="AJ249" s="2">
        <f t="shared" si="931"/>
        <v>0</v>
      </c>
      <c r="AK249" s="2">
        <f t="shared" si="931"/>
        <v>0</v>
      </c>
      <c r="AL249" s="2">
        <f t="shared" si="931"/>
        <v>0</v>
      </c>
      <c r="AM249" s="2">
        <f t="shared" si="931"/>
        <v>149158.92540797792</v>
      </c>
      <c r="AN249" s="2">
        <f t="shared" si="931"/>
        <v>143172.61402036677</v>
      </c>
      <c r="AO249" s="2">
        <f t="shared" si="931"/>
        <v>137186.30263275563</v>
      </c>
      <c r="AP249" s="2">
        <f t="shared" si="931"/>
        <v>131199.99124514448</v>
      </c>
      <c r="AQ249" s="2">
        <f t="shared" si="931"/>
        <v>125213.67985753332</v>
      </c>
      <c r="AR249" s="2">
        <f t="shared" si="931"/>
        <v>119227.36846992216</v>
      </c>
      <c r="AS249" s="2">
        <f t="shared" si="931"/>
        <v>113241.057082311</v>
      </c>
      <c r="AT249" s="2">
        <f t="shared" si="931"/>
        <v>107254.74569469984</v>
      </c>
      <c r="AU249" s="2">
        <f t="shared" si="931"/>
        <v>101268.43430708868</v>
      </c>
      <c r="AV249" s="2">
        <f t="shared" si="931"/>
        <v>95282.122919477522</v>
      </c>
      <c r="AW249" s="2">
        <f t="shared" si="931"/>
        <v>89295.811531866362</v>
      </c>
      <c r="AX249" s="2">
        <f t="shared" si="931"/>
        <v>83309.500144255202</v>
      </c>
      <c r="AY249" s="2">
        <f t="shared" si="931"/>
        <v>77323.188756644042</v>
      </c>
      <c r="AZ249" s="2">
        <f t="shared" si="931"/>
        <v>71336.877369032882</v>
      </c>
      <c r="BA249" s="2">
        <f t="shared" si="931"/>
        <v>65350.565981421729</v>
      </c>
      <c r="BB249" s="2">
        <f t="shared" si="931"/>
        <v>59364.254593810576</v>
      </c>
      <c r="BC249" s="2">
        <f t="shared" si="931"/>
        <v>53377.943206199423</v>
      </c>
      <c r="BD249" s="2">
        <f t="shared" si="931"/>
        <v>47391.63181858827</v>
      </c>
      <c r="BE249" s="2">
        <f t="shared" si="931"/>
        <v>41405.320430977117</v>
      </c>
      <c r="BF249" s="2">
        <f t="shared" si="931"/>
        <v>35419.009043365964</v>
      </c>
      <c r="BG249" s="2">
        <f t="shared" si="931"/>
        <v>29432.697655754811</v>
      </c>
      <c r="BH249" s="2">
        <f t="shared" si="931"/>
        <v>23446.386268143659</v>
      </c>
      <c r="BI249" s="2">
        <f t="shared" si="931"/>
        <v>17460.074880532506</v>
      </c>
      <c r="BJ249" s="2">
        <f t="shared" si="931"/>
        <v>11473.763492921353</v>
      </c>
      <c r="BK249" s="2">
        <f t="shared" si="931"/>
        <v>5487.4521053101989</v>
      </c>
      <c r="BL249" s="2">
        <f t="shared" si="931"/>
        <v>0</v>
      </c>
      <c r="BM249" s="2">
        <f t="shared" si="931"/>
        <v>0</v>
      </c>
      <c r="BN249" s="2">
        <f t="shared" si="931"/>
        <v>0</v>
      </c>
      <c r="BO249" s="2">
        <f t="shared" si="931"/>
        <v>0</v>
      </c>
    </row>
    <row r="250" spans="2:67" ht="12.75" customHeight="1" outlineLevel="2">
      <c r="B250" s="29" t="s">
        <v>14</v>
      </c>
      <c r="C250" s="10"/>
      <c r="D250" s="10"/>
      <c r="E250" s="10"/>
      <c r="L250" s="2">
        <f t="shared" ref="L250:AQ250" si="932">IF(L$10=$C237,(L247+L249)/2*(13-$D237)/12,(L247+L249)/2)</f>
        <v>0</v>
      </c>
      <c r="M250" s="2">
        <f t="shared" si="932"/>
        <v>0</v>
      </c>
      <c r="N250" s="2">
        <f t="shared" si="932"/>
        <v>0</v>
      </c>
      <c r="O250" s="2">
        <f t="shared" si="932"/>
        <v>0</v>
      </c>
      <c r="P250" s="2">
        <f t="shared" si="932"/>
        <v>0</v>
      </c>
      <c r="Q250" s="2">
        <f t="shared" si="932"/>
        <v>0</v>
      </c>
      <c r="R250" s="2">
        <f t="shared" si="932"/>
        <v>0</v>
      </c>
      <c r="S250" s="2">
        <f t="shared" si="932"/>
        <v>0</v>
      </c>
      <c r="T250" s="2">
        <f t="shared" si="932"/>
        <v>0</v>
      </c>
      <c r="U250" s="2">
        <f t="shared" si="932"/>
        <v>0</v>
      </c>
      <c r="V250" s="2">
        <f t="shared" si="932"/>
        <v>0</v>
      </c>
      <c r="W250" s="2">
        <f t="shared" si="932"/>
        <v>0</v>
      </c>
      <c r="X250" s="2">
        <f t="shared" si="932"/>
        <v>0</v>
      </c>
      <c r="Y250" s="2">
        <f t="shared" si="932"/>
        <v>0</v>
      </c>
      <c r="Z250" s="2">
        <f t="shared" si="932"/>
        <v>0</v>
      </c>
      <c r="AA250" s="2">
        <f t="shared" si="932"/>
        <v>0</v>
      </c>
      <c r="AB250" s="2">
        <f t="shared" si="932"/>
        <v>0</v>
      </c>
      <c r="AC250" s="2">
        <f t="shared" si="932"/>
        <v>0</v>
      </c>
      <c r="AD250" s="2">
        <f t="shared" si="932"/>
        <v>0</v>
      </c>
      <c r="AE250" s="2">
        <f t="shared" si="932"/>
        <v>0</v>
      </c>
      <c r="AF250" s="2">
        <f t="shared" si="932"/>
        <v>0</v>
      </c>
      <c r="AG250" s="2">
        <f t="shared" si="932"/>
        <v>0</v>
      </c>
      <c r="AH250" s="2">
        <f t="shared" si="932"/>
        <v>0</v>
      </c>
      <c r="AI250" s="2">
        <f t="shared" si="932"/>
        <v>0</v>
      </c>
      <c r="AJ250" s="2">
        <f t="shared" si="932"/>
        <v>0</v>
      </c>
      <c r="AK250" s="2">
        <f t="shared" si="932"/>
        <v>0</v>
      </c>
      <c r="AL250" s="2">
        <f t="shared" si="932"/>
        <v>0</v>
      </c>
      <c r="AM250" s="2">
        <f t="shared" si="932"/>
        <v>12450.696254094031</v>
      </c>
      <c r="AN250" s="2">
        <f t="shared" si="932"/>
        <v>146165.76971417235</v>
      </c>
      <c r="AO250" s="2">
        <f t="shared" si="932"/>
        <v>140179.4583265612</v>
      </c>
      <c r="AP250" s="2">
        <f t="shared" si="932"/>
        <v>134193.14693895006</v>
      </c>
      <c r="AQ250" s="2">
        <f t="shared" si="932"/>
        <v>128206.83555133891</v>
      </c>
      <c r="AR250" s="2">
        <f t="shared" ref="AR250:BO250" si="933">IF(AR$10=$C237,(AR247+AR249)/2*(13-$D237)/12,(AR247+AR249)/2)</f>
        <v>122220.52416372774</v>
      </c>
      <c r="AS250" s="2">
        <f t="shared" si="933"/>
        <v>116234.21277611659</v>
      </c>
      <c r="AT250" s="2">
        <f t="shared" si="933"/>
        <v>110247.90138850542</v>
      </c>
      <c r="AU250" s="2">
        <f t="shared" si="933"/>
        <v>104261.59000089427</v>
      </c>
      <c r="AV250" s="2">
        <f t="shared" si="933"/>
        <v>98275.278613283095</v>
      </c>
      <c r="AW250" s="2">
        <f t="shared" si="933"/>
        <v>92288.96722567195</v>
      </c>
      <c r="AX250" s="2">
        <f t="shared" si="933"/>
        <v>86302.655838060775</v>
      </c>
      <c r="AY250" s="2">
        <f t="shared" si="933"/>
        <v>80316.344450449629</v>
      </c>
      <c r="AZ250" s="2">
        <f t="shared" si="933"/>
        <v>74330.033062838454</v>
      </c>
      <c r="BA250" s="2">
        <f t="shared" si="933"/>
        <v>68343.721675227309</v>
      </c>
      <c r="BB250" s="2">
        <f t="shared" si="933"/>
        <v>62357.410287616149</v>
      </c>
      <c r="BC250" s="2">
        <f t="shared" si="933"/>
        <v>56371.098900005003</v>
      </c>
      <c r="BD250" s="2">
        <f t="shared" si="933"/>
        <v>50384.787512393843</v>
      </c>
      <c r="BE250" s="2">
        <f t="shared" si="933"/>
        <v>44398.476124782697</v>
      </c>
      <c r="BF250" s="2">
        <f t="shared" si="933"/>
        <v>38412.164737171537</v>
      </c>
      <c r="BG250" s="2">
        <f t="shared" si="933"/>
        <v>32425.853349560388</v>
      </c>
      <c r="BH250" s="2">
        <f t="shared" si="933"/>
        <v>26439.541961949235</v>
      </c>
      <c r="BI250" s="2">
        <f t="shared" si="933"/>
        <v>20453.230574338082</v>
      </c>
      <c r="BJ250" s="2">
        <f t="shared" si="933"/>
        <v>14466.919186726929</v>
      </c>
      <c r="BK250" s="2">
        <f t="shared" si="933"/>
        <v>8480.6077991157763</v>
      </c>
      <c r="BL250" s="2">
        <f t="shared" si="933"/>
        <v>2743.7260526550995</v>
      </c>
      <c r="BM250" s="2">
        <f t="shared" si="933"/>
        <v>0</v>
      </c>
      <c r="BN250" s="2">
        <f t="shared" si="933"/>
        <v>0</v>
      </c>
      <c r="BO250" s="2">
        <f t="shared" si="933"/>
        <v>0</v>
      </c>
    </row>
    <row r="251" spans="2:67" ht="12.75" customHeight="1" outlineLevel="2">
      <c r="B251" s="29" t="s">
        <v>15</v>
      </c>
      <c r="C251" s="10"/>
      <c r="D251" s="10"/>
      <c r="E251" s="10"/>
      <c r="L251" s="21">
        <f t="shared" ref="L251:AQ251" si="934">+L250*$C$5</f>
        <v>0</v>
      </c>
      <c r="M251" s="21">
        <f t="shared" si="934"/>
        <v>0</v>
      </c>
      <c r="N251" s="21">
        <f t="shared" si="934"/>
        <v>0</v>
      </c>
      <c r="O251" s="21">
        <f t="shared" si="934"/>
        <v>0</v>
      </c>
      <c r="P251" s="21">
        <f t="shared" si="934"/>
        <v>0</v>
      </c>
      <c r="Q251" s="21">
        <f t="shared" si="934"/>
        <v>0</v>
      </c>
      <c r="R251" s="21">
        <f t="shared" si="934"/>
        <v>0</v>
      </c>
      <c r="S251" s="21">
        <f t="shared" si="934"/>
        <v>0</v>
      </c>
      <c r="T251" s="21">
        <f t="shared" si="934"/>
        <v>0</v>
      </c>
      <c r="U251" s="21">
        <f t="shared" si="934"/>
        <v>0</v>
      </c>
      <c r="V251" s="21">
        <f t="shared" si="934"/>
        <v>0</v>
      </c>
      <c r="W251" s="21">
        <f t="shared" si="934"/>
        <v>0</v>
      </c>
      <c r="X251" s="21">
        <f t="shared" si="934"/>
        <v>0</v>
      </c>
      <c r="Y251" s="21">
        <f t="shared" si="934"/>
        <v>0</v>
      </c>
      <c r="Z251" s="21">
        <f t="shared" si="934"/>
        <v>0</v>
      </c>
      <c r="AA251" s="21">
        <f t="shared" si="934"/>
        <v>0</v>
      </c>
      <c r="AB251" s="21">
        <f t="shared" si="934"/>
        <v>0</v>
      </c>
      <c r="AC251" s="21">
        <f t="shared" si="934"/>
        <v>0</v>
      </c>
      <c r="AD251" s="21">
        <f t="shared" si="934"/>
        <v>0</v>
      </c>
      <c r="AE251" s="21">
        <f t="shared" si="934"/>
        <v>0</v>
      </c>
      <c r="AF251" s="21">
        <f t="shared" si="934"/>
        <v>0</v>
      </c>
      <c r="AG251" s="21">
        <f t="shared" si="934"/>
        <v>0</v>
      </c>
      <c r="AH251" s="21">
        <f t="shared" si="934"/>
        <v>0</v>
      </c>
      <c r="AI251" s="21">
        <f t="shared" si="934"/>
        <v>0</v>
      </c>
      <c r="AJ251" s="21">
        <f t="shared" si="934"/>
        <v>0</v>
      </c>
      <c r="AK251" s="21">
        <f t="shared" si="934"/>
        <v>0</v>
      </c>
      <c r="AL251" s="21">
        <f t="shared" si="934"/>
        <v>0</v>
      </c>
      <c r="AM251" s="21">
        <f t="shared" si="934"/>
        <v>871.54873778658225</v>
      </c>
      <c r="AN251" s="21">
        <f t="shared" si="934"/>
        <v>10231.603879992066</v>
      </c>
      <c r="AO251" s="21">
        <f t="shared" si="934"/>
        <v>9812.5620828592855</v>
      </c>
      <c r="AP251" s="21">
        <f t="shared" si="934"/>
        <v>9393.5202857265049</v>
      </c>
      <c r="AQ251" s="21">
        <f t="shared" si="934"/>
        <v>8974.4784885937243</v>
      </c>
      <c r="AR251" s="21">
        <f t="shared" ref="AR251:BO251" si="935">+AR250*$C$5</f>
        <v>8555.4366914609418</v>
      </c>
      <c r="AS251" s="21">
        <f t="shared" si="935"/>
        <v>8136.3948943281621</v>
      </c>
      <c r="AT251" s="21">
        <f t="shared" si="935"/>
        <v>7717.3530971953796</v>
      </c>
      <c r="AU251" s="21">
        <f t="shared" si="935"/>
        <v>7298.3113000625999</v>
      </c>
      <c r="AV251" s="21">
        <f t="shared" si="935"/>
        <v>6879.2695029298175</v>
      </c>
      <c r="AW251" s="21">
        <f t="shared" si="935"/>
        <v>6460.2277057970368</v>
      </c>
      <c r="AX251" s="21">
        <f t="shared" si="935"/>
        <v>6041.1859086642544</v>
      </c>
      <c r="AY251" s="21">
        <f t="shared" si="935"/>
        <v>5622.1441115314747</v>
      </c>
      <c r="AZ251" s="21">
        <f t="shared" si="935"/>
        <v>5203.1023143986922</v>
      </c>
      <c r="BA251" s="21">
        <f t="shared" si="935"/>
        <v>4784.0605172659125</v>
      </c>
      <c r="BB251" s="21">
        <f t="shared" si="935"/>
        <v>4365.018720133131</v>
      </c>
      <c r="BC251" s="21">
        <f t="shared" si="935"/>
        <v>3945.9769230003508</v>
      </c>
      <c r="BD251" s="21">
        <f t="shared" si="935"/>
        <v>3526.9351258675692</v>
      </c>
      <c r="BE251" s="21">
        <f t="shared" si="935"/>
        <v>3107.8933287347891</v>
      </c>
      <c r="BF251" s="21">
        <f t="shared" si="935"/>
        <v>2688.851531602008</v>
      </c>
      <c r="BG251" s="21">
        <f t="shared" si="935"/>
        <v>2269.8097344692274</v>
      </c>
      <c r="BH251" s="21">
        <f t="shared" si="935"/>
        <v>1850.7679373364467</v>
      </c>
      <c r="BI251" s="21">
        <f t="shared" si="935"/>
        <v>1431.7261402036659</v>
      </c>
      <c r="BJ251" s="21">
        <f t="shared" si="935"/>
        <v>1012.6843430708851</v>
      </c>
      <c r="BK251" s="21">
        <f t="shared" si="935"/>
        <v>593.64254593810438</v>
      </c>
      <c r="BL251" s="21">
        <f t="shared" si="935"/>
        <v>192.06082368585697</v>
      </c>
      <c r="BM251" s="21">
        <f t="shared" si="935"/>
        <v>0</v>
      </c>
      <c r="BN251" s="21">
        <f t="shared" si="935"/>
        <v>0</v>
      </c>
      <c r="BO251" s="21">
        <f t="shared" si="935"/>
        <v>0</v>
      </c>
    </row>
    <row r="252" spans="2:67" ht="12.75" customHeight="1" outlineLevel="2">
      <c r="B252" s="8" t="s">
        <v>20</v>
      </c>
      <c r="C252" s="10"/>
      <c r="D252" s="10"/>
      <c r="E252" s="10"/>
      <c r="L252" s="23">
        <f t="shared" ref="L252:AQ252" si="936">IF(OR(L$10&lt;$C237,L$10&gt;$C237+$F244),0,IF(L$10=$C237,$E244*(13-$D237)/12,IF(L$10=$C237+$F244,$E244*($D237-1)/12,$E244)))</f>
        <v>0</v>
      </c>
      <c r="M252" s="23">
        <f t="shared" si="936"/>
        <v>0</v>
      </c>
      <c r="N252" s="23">
        <f t="shared" si="936"/>
        <v>0</v>
      </c>
      <c r="O252" s="23">
        <f t="shared" si="936"/>
        <v>0</v>
      </c>
      <c r="P252" s="23">
        <f t="shared" si="936"/>
        <v>0</v>
      </c>
      <c r="Q252" s="23">
        <f t="shared" si="936"/>
        <v>0</v>
      </c>
      <c r="R252" s="23">
        <f t="shared" si="936"/>
        <v>0</v>
      </c>
      <c r="S252" s="23">
        <f t="shared" si="936"/>
        <v>0</v>
      </c>
      <c r="T252" s="23">
        <f t="shared" si="936"/>
        <v>0</v>
      </c>
      <c r="U252" s="23">
        <f t="shared" si="936"/>
        <v>0</v>
      </c>
      <c r="V252" s="23">
        <f t="shared" si="936"/>
        <v>0</v>
      </c>
      <c r="W252" s="23">
        <f t="shared" si="936"/>
        <v>0</v>
      </c>
      <c r="X252" s="23">
        <f t="shared" si="936"/>
        <v>0</v>
      </c>
      <c r="Y252" s="23">
        <f t="shared" si="936"/>
        <v>0</v>
      </c>
      <c r="Z252" s="23">
        <f t="shared" si="936"/>
        <v>0</v>
      </c>
      <c r="AA252" s="23">
        <f t="shared" si="936"/>
        <v>0</v>
      </c>
      <c r="AB252" s="23">
        <f t="shared" si="936"/>
        <v>0</v>
      </c>
      <c r="AC252" s="23">
        <f t="shared" si="936"/>
        <v>0</v>
      </c>
      <c r="AD252" s="23">
        <f t="shared" si="936"/>
        <v>0</v>
      </c>
      <c r="AE252" s="23">
        <f t="shared" si="936"/>
        <v>0</v>
      </c>
      <c r="AF252" s="23">
        <f t="shared" si="936"/>
        <v>0</v>
      </c>
      <c r="AG252" s="23">
        <f t="shared" si="936"/>
        <v>0</v>
      </c>
      <c r="AH252" s="23">
        <f t="shared" si="936"/>
        <v>0</v>
      </c>
      <c r="AI252" s="23">
        <f t="shared" si="936"/>
        <v>0</v>
      </c>
      <c r="AJ252" s="23">
        <f t="shared" si="936"/>
        <v>0</v>
      </c>
      <c r="AK252" s="23">
        <f t="shared" si="936"/>
        <v>0</v>
      </c>
      <c r="AL252" s="23">
        <f t="shared" si="936"/>
        <v>0</v>
      </c>
      <c r="AM252" s="23">
        <f t="shared" si="936"/>
        <v>12471.482057523237</v>
      </c>
      <c r="AN252" s="23">
        <f t="shared" si="936"/>
        <v>149657.78469027884</v>
      </c>
      <c r="AO252" s="23">
        <f t="shared" si="936"/>
        <v>149657.78469027884</v>
      </c>
      <c r="AP252" s="23">
        <f t="shared" si="936"/>
        <v>149657.78469027884</v>
      </c>
      <c r="AQ252" s="23">
        <f t="shared" si="936"/>
        <v>149657.78469027884</v>
      </c>
      <c r="AR252" s="23">
        <f t="shared" ref="AR252:BO252" si="937">IF(OR(AR$10&lt;$C237,AR$10&gt;$C237+$F244),0,IF(AR$10=$C237,$E244*(13-$D237)/12,IF(AR$10=$C237+$F244,$E244*($D237-1)/12,$E244)))</f>
        <v>149657.78469027884</v>
      </c>
      <c r="AS252" s="23">
        <f t="shared" si="937"/>
        <v>149657.78469027884</v>
      </c>
      <c r="AT252" s="23">
        <f t="shared" si="937"/>
        <v>149657.78469027884</v>
      </c>
      <c r="AU252" s="23">
        <f t="shared" si="937"/>
        <v>149657.78469027884</v>
      </c>
      <c r="AV252" s="23">
        <f t="shared" si="937"/>
        <v>149657.78469027884</v>
      </c>
      <c r="AW252" s="23">
        <f t="shared" si="937"/>
        <v>149657.78469027884</v>
      </c>
      <c r="AX252" s="23">
        <f t="shared" si="937"/>
        <v>149657.78469027884</v>
      </c>
      <c r="AY252" s="23">
        <f t="shared" si="937"/>
        <v>149657.78469027884</v>
      </c>
      <c r="AZ252" s="23">
        <f t="shared" si="937"/>
        <v>149657.78469027884</v>
      </c>
      <c r="BA252" s="23">
        <f t="shared" si="937"/>
        <v>149657.78469027884</v>
      </c>
      <c r="BB252" s="23">
        <f t="shared" si="937"/>
        <v>149657.78469027884</v>
      </c>
      <c r="BC252" s="23">
        <f t="shared" si="937"/>
        <v>149657.78469027884</v>
      </c>
      <c r="BD252" s="23">
        <f t="shared" si="937"/>
        <v>149657.78469027884</v>
      </c>
      <c r="BE252" s="23">
        <f t="shared" si="937"/>
        <v>149657.78469027884</v>
      </c>
      <c r="BF252" s="23">
        <f t="shared" si="937"/>
        <v>149657.78469027884</v>
      </c>
      <c r="BG252" s="23">
        <f t="shared" si="937"/>
        <v>149657.78469027884</v>
      </c>
      <c r="BH252" s="23">
        <f t="shared" si="937"/>
        <v>149657.78469027884</v>
      </c>
      <c r="BI252" s="23">
        <f t="shared" si="937"/>
        <v>149657.78469027884</v>
      </c>
      <c r="BJ252" s="23">
        <f t="shared" si="937"/>
        <v>149657.78469027884</v>
      </c>
      <c r="BK252" s="23">
        <f t="shared" si="937"/>
        <v>149657.78469027884</v>
      </c>
      <c r="BL252" s="23">
        <f t="shared" si="937"/>
        <v>137186.3026327556</v>
      </c>
      <c r="BM252" s="23">
        <f t="shared" si="937"/>
        <v>0</v>
      </c>
      <c r="BN252" s="23">
        <f t="shared" si="937"/>
        <v>0</v>
      </c>
      <c r="BO252" s="23">
        <f t="shared" si="937"/>
        <v>0</v>
      </c>
    </row>
    <row r="253" spans="2:67" ht="12.75" customHeight="1" outlineLevel="2">
      <c r="B253" s="8" t="s">
        <v>16</v>
      </c>
      <c r="C253" s="10"/>
      <c r="D253" s="10"/>
      <c r="E253" s="10"/>
      <c r="J253" s="2"/>
      <c r="L253" s="25">
        <f>+L252*$G244</f>
        <v>0</v>
      </c>
      <c r="M253" s="25">
        <f t="shared" ref="M253:BO253" si="938">+M252*$G244</f>
        <v>0</v>
      </c>
      <c r="N253" s="25">
        <f t="shared" si="938"/>
        <v>0</v>
      </c>
      <c r="O253" s="25">
        <f t="shared" si="938"/>
        <v>0</v>
      </c>
      <c r="P253" s="25">
        <f t="shared" si="938"/>
        <v>0</v>
      </c>
      <c r="Q253" s="25">
        <f t="shared" si="938"/>
        <v>0</v>
      </c>
      <c r="R253" s="25">
        <f t="shared" si="938"/>
        <v>0</v>
      </c>
      <c r="S253" s="25">
        <f t="shared" si="938"/>
        <v>0</v>
      </c>
      <c r="T253" s="25">
        <f t="shared" si="938"/>
        <v>0</v>
      </c>
      <c r="U253" s="25">
        <f t="shared" si="938"/>
        <v>0</v>
      </c>
      <c r="V253" s="25">
        <f t="shared" si="938"/>
        <v>0</v>
      </c>
      <c r="W253" s="25">
        <f t="shared" si="938"/>
        <v>0</v>
      </c>
      <c r="X253" s="25">
        <f t="shared" si="938"/>
        <v>0</v>
      </c>
      <c r="Y253" s="25">
        <f t="shared" si="938"/>
        <v>0</v>
      </c>
      <c r="Z253" s="25">
        <f t="shared" si="938"/>
        <v>0</v>
      </c>
      <c r="AA253" s="25">
        <f t="shared" si="938"/>
        <v>0</v>
      </c>
      <c r="AB253" s="25">
        <f t="shared" si="938"/>
        <v>0</v>
      </c>
      <c r="AC253" s="25">
        <f t="shared" si="938"/>
        <v>0</v>
      </c>
      <c r="AD253" s="25">
        <f t="shared" si="938"/>
        <v>0</v>
      </c>
      <c r="AE253" s="25">
        <f t="shared" si="938"/>
        <v>0</v>
      </c>
      <c r="AF253" s="25">
        <f t="shared" si="938"/>
        <v>0</v>
      </c>
      <c r="AG253" s="25">
        <f t="shared" si="938"/>
        <v>0</v>
      </c>
      <c r="AH253" s="25">
        <f t="shared" si="938"/>
        <v>0</v>
      </c>
      <c r="AI253" s="25">
        <f t="shared" si="938"/>
        <v>0</v>
      </c>
      <c r="AJ253" s="25">
        <f t="shared" si="938"/>
        <v>0</v>
      </c>
      <c r="AK253" s="25">
        <f t="shared" si="938"/>
        <v>0</v>
      </c>
      <c r="AL253" s="25">
        <f t="shared" si="938"/>
        <v>0</v>
      </c>
      <c r="AM253" s="25">
        <f t="shared" si="938"/>
        <v>3.7414446172569709</v>
      </c>
      <c r="AN253" s="25">
        <f t="shared" si="938"/>
        <v>44.897335407083652</v>
      </c>
      <c r="AO253" s="25">
        <f t="shared" si="938"/>
        <v>44.897335407083652</v>
      </c>
      <c r="AP253" s="25">
        <f t="shared" si="938"/>
        <v>44.897335407083652</v>
      </c>
      <c r="AQ253" s="25">
        <f t="shared" si="938"/>
        <v>44.897335407083652</v>
      </c>
      <c r="AR253" s="25">
        <f t="shared" si="938"/>
        <v>44.897335407083652</v>
      </c>
      <c r="AS253" s="25">
        <f t="shared" si="938"/>
        <v>44.897335407083652</v>
      </c>
      <c r="AT253" s="25">
        <f t="shared" si="938"/>
        <v>44.897335407083652</v>
      </c>
      <c r="AU253" s="25">
        <f t="shared" si="938"/>
        <v>44.897335407083652</v>
      </c>
      <c r="AV253" s="25">
        <f t="shared" si="938"/>
        <v>44.897335407083652</v>
      </c>
      <c r="AW253" s="25">
        <f t="shared" si="938"/>
        <v>44.897335407083652</v>
      </c>
      <c r="AX253" s="25">
        <f t="shared" si="938"/>
        <v>44.897335407083652</v>
      </c>
      <c r="AY253" s="25">
        <f t="shared" si="938"/>
        <v>44.897335407083652</v>
      </c>
      <c r="AZ253" s="25">
        <f t="shared" si="938"/>
        <v>44.897335407083652</v>
      </c>
      <c r="BA253" s="25">
        <f t="shared" si="938"/>
        <v>44.897335407083652</v>
      </c>
      <c r="BB253" s="25">
        <f t="shared" si="938"/>
        <v>44.897335407083652</v>
      </c>
      <c r="BC253" s="25">
        <f t="shared" si="938"/>
        <v>44.897335407083652</v>
      </c>
      <c r="BD253" s="25">
        <f t="shared" si="938"/>
        <v>44.897335407083652</v>
      </c>
      <c r="BE253" s="25">
        <f t="shared" si="938"/>
        <v>44.897335407083652</v>
      </c>
      <c r="BF253" s="25">
        <f t="shared" si="938"/>
        <v>44.897335407083652</v>
      </c>
      <c r="BG253" s="25">
        <f t="shared" si="938"/>
        <v>44.897335407083652</v>
      </c>
      <c r="BH253" s="25">
        <f t="shared" si="938"/>
        <v>44.897335407083652</v>
      </c>
      <c r="BI253" s="25">
        <f t="shared" si="938"/>
        <v>44.897335407083652</v>
      </c>
      <c r="BJ253" s="25">
        <f t="shared" si="938"/>
        <v>44.897335407083652</v>
      </c>
      <c r="BK253" s="25">
        <f t="shared" si="938"/>
        <v>44.897335407083652</v>
      </c>
      <c r="BL253" s="25">
        <f t="shared" si="938"/>
        <v>41.155890789826678</v>
      </c>
      <c r="BM253" s="25">
        <f t="shared" si="938"/>
        <v>0</v>
      </c>
      <c r="BN253" s="25">
        <f t="shared" si="938"/>
        <v>0</v>
      </c>
      <c r="BO253" s="25">
        <f t="shared" si="938"/>
        <v>0</v>
      </c>
    </row>
    <row r="254" spans="2:67" ht="13.5" customHeight="1" outlineLevel="2" thickBot="1">
      <c r="B254" s="8" t="s">
        <v>17</v>
      </c>
      <c r="C254" s="10"/>
      <c r="D254" s="10"/>
      <c r="E254" s="10"/>
      <c r="J254" s="2"/>
      <c r="L254" s="24">
        <f t="shared" ref="L254" si="939">SUM(L248,L251,L253)</f>
        <v>0</v>
      </c>
      <c r="M254" s="24">
        <f t="shared" ref="M254" si="940">SUM(M248,M251,M253)</f>
        <v>0</v>
      </c>
      <c r="N254" s="24">
        <f t="shared" ref="N254" si="941">SUM(N248,N251,N253)</f>
        <v>0</v>
      </c>
      <c r="O254" s="24">
        <f t="shared" ref="O254" si="942">SUM(O248,O251,O253)</f>
        <v>0</v>
      </c>
      <c r="P254" s="24">
        <f t="shared" ref="P254" si="943">SUM(P248,P251,P253)</f>
        <v>0</v>
      </c>
      <c r="Q254" s="24">
        <f t="shared" ref="Q254" si="944">SUM(Q248,Q251,Q253)</f>
        <v>0</v>
      </c>
      <c r="R254" s="24">
        <f t="shared" ref="R254" si="945">SUM(R248,R251,R253)</f>
        <v>0</v>
      </c>
      <c r="S254" s="24">
        <f t="shared" ref="S254" si="946">SUM(S248,S251,S253)</f>
        <v>0</v>
      </c>
      <c r="T254" s="24">
        <f t="shared" ref="T254" si="947">SUM(T248,T251,T253)</f>
        <v>0</v>
      </c>
      <c r="U254" s="24">
        <f t="shared" ref="U254" si="948">SUM(U248,U251,U253)</f>
        <v>0</v>
      </c>
      <c r="V254" s="24">
        <f t="shared" ref="V254" si="949">SUM(V248,V251,V253)</f>
        <v>0</v>
      </c>
      <c r="W254" s="24">
        <f t="shared" ref="W254" si="950">SUM(W248,W251,W253)</f>
        <v>0</v>
      </c>
      <c r="X254" s="24">
        <f t="shared" ref="X254" si="951">SUM(X248,X251,X253)</f>
        <v>0</v>
      </c>
      <c r="Y254" s="24">
        <f t="shared" ref="Y254" si="952">SUM(Y248,Y251,Y253)</f>
        <v>0</v>
      </c>
      <c r="Z254" s="24">
        <f t="shared" ref="Z254" si="953">SUM(Z248,Z251,Z253)</f>
        <v>0</v>
      </c>
      <c r="AA254" s="24">
        <f t="shared" ref="AA254" si="954">SUM(AA248,AA251,AA253)</f>
        <v>0</v>
      </c>
      <c r="AB254" s="24">
        <f t="shared" ref="AB254" si="955">SUM(AB248,AB251,AB253)</f>
        <v>0</v>
      </c>
      <c r="AC254" s="24">
        <f t="shared" ref="AC254" si="956">SUM(AC248,AC251,AC253)</f>
        <v>0</v>
      </c>
      <c r="AD254" s="24">
        <f t="shared" ref="AD254" si="957">SUM(AD248,AD251,AD253)</f>
        <v>0</v>
      </c>
      <c r="AE254" s="24">
        <f t="shared" ref="AE254" si="958">SUM(AE248,AE251,AE253)</f>
        <v>0</v>
      </c>
      <c r="AF254" s="24">
        <f t="shared" ref="AF254" si="959">SUM(AF248,AF251,AF253)</f>
        <v>0</v>
      </c>
      <c r="AG254" s="24">
        <f t="shared" ref="AG254" si="960">SUM(AG248,AG251,AG253)</f>
        <v>0</v>
      </c>
      <c r="AH254" s="24">
        <f t="shared" ref="AH254" si="961">SUM(AH248,AH251,AH253)</f>
        <v>0</v>
      </c>
      <c r="AI254" s="24">
        <f t="shared" ref="AI254" si="962">SUM(AI248,AI251,AI253)</f>
        <v>0</v>
      </c>
      <c r="AJ254" s="24">
        <f t="shared" ref="AJ254" si="963">SUM(AJ248,AJ251,AJ253)</f>
        <v>0</v>
      </c>
      <c r="AK254" s="24">
        <f t="shared" ref="AK254" si="964">SUM(AK248,AK251,AK253)</f>
        <v>0</v>
      </c>
      <c r="AL254" s="24">
        <f t="shared" ref="AL254" si="965">SUM(AL248,AL251,AL253)</f>
        <v>0</v>
      </c>
      <c r="AM254" s="24">
        <f t="shared" ref="AM254" si="966">SUM(AM248,AM251,AM253)</f>
        <v>1374.1494647047687</v>
      </c>
      <c r="AN254" s="24">
        <f t="shared" ref="AN254" si="967">SUM(AN248,AN251,AN253)</f>
        <v>16262.812603010305</v>
      </c>
      <c r="AO254" s="24">
        <f t="shared" ref="AO254" si="968">SUM(AO248,AO251,AO253)</f>
        <v>15843.770805877524</v>
      </c>
      <c r="AP254" s="24">
        <f t="shared" ref="AP254" si="969">SUM(AP248,AP251,AP253)</f>
        <v>15424.729008744744</v>
      </c>
      <c r="AQ254" s="24">
        <f t="shared" ref="AQ254" si="970">SUM(AQ248,AQ251,AQ253)</f>
        <v>15005.687211611963</v>
      </c>
      <c r="AR254" s="24">
        <f t="shared" ref="AR254" si="971">SUM(AR248,AR251,AR253)</f>
        <v>14586.645414479179</v>
      </c>
      <c r="AS254" s="24">
        <f t="shared" ref="AS254" si="972">SUM(AS248,AS251,AS253)</f>
        <v>14167.6036173464</v>
      </c>
      <c r="AT254" s="24">
        <f t="shared" ref="AT254" si="973">SUM(AT248,AT251,AT253)</f>
        <v>13748.561820213617</v>
      </c>
      <c r="AU254" s="24">
        <f t="shared" ref="AU254" si="974">SUM(AU248,AU251,AU253)</f>
        <v>13329.520023080837</v>
      </c>
      <c r="AV254" s="24">
        <f t="shared" ref="AV254" si="975">SUM(AV248,AV251,AV253)</f>
        <v>12910.478225948056</v>
      </c>
      <c r="AW254" s="24">
        <f t="shared" ref="AW254" si="976">SUM(AW248,AW251,AW253)</f>
        <v>12491.436428815276</v>
      </c>
      <c r="AX254" s="24">
        <f t="shared" ref="AX254" si="977">SUM(AX248,AX251,AX253)</f>
        <v>12072.394631682491</v>
      </c>
      <c r="AY254" s="24">
        <f t="shared" ref="AY254" si="978">SUM(AY248,AY251,AY253)</f>
        <v>11653.352834549712</v>
      </c>
      <c r="AZ254" s="24">
        <f t="shared" ref="AZ254" si="979">SUM(AZ248,AZ251,AZ253)</f>
        <v>11234.31103741693</v>
      </c>
      <c r="BA254" s="24">
        <f t="shared" ref="BA254" si="980">SUM(BA248,BA251,BA253)</f>
        <v>10815.269240284149</v>
      </c>
      <c r="BB254" s="24">
        <f t="shared" ref="BB254" si="981">SUM(BB248,BB251,BB253)</f>
        <v>10396.227443151369</v>
      </c>
      <c r="BC254" s="24">
        <f t="shared" ref="BC254" si="982">SUM(BC248,BC251,BC253)</f>
        <v>9977.1856460185882</v>
      </c>
      <c r="BD254" s="24">
        <f t="shared" ref="BD254" si="983">SUM(BD248,BD251,BD253)</f>
        <v>9558.1438488858075</v>
      </c>
      <c r="BE254" s="24">
        <f t="shared" ref="BE254" si="984">SUM(BE248,BE251,BE253)</f>
        <v>9139.1020517530269</v>
      </c>
      <c r="BF254" s="24">
        <f t="shared" ref="BF254" si="985">SUM(BF248,BF251,BF253)</f>
        <v>8720.0602546202463</v>
      </c>
      <c r="BG254" s="24">
        <f t="shared" ref="BG254" si="986">SUM(BG248,BG251,BG253)</f>
        <v>8301.0184574874656</v>
      </c>
      <c r="BH254" s="24">
        <f t="shared" ref="BH254" si="987">SUM(BH248,BH251,BH253)</f>
        <v>7881.976660354685</v>
      </c>
      <c r="BI254" s="24">
        <f t="shared" ref="BI254" si="988">SUM(BI248,BI251,BI253)</f>
        <v>7462.9348632219035</v>
      </c>
      <c r="BJ254" s="24">
        <f t="shared" ref="BJ254" si="989">SUM(BJ248,BJ251,BJ253)</f>
        <v>7043.8930660891228</v>
      </c>
      <c r="BK254" s="24">
        <f t="shared" ref="BK254" si="990">SUM(BK248,BK251,BK253)</f>
        <v>6624.8512689563422</v>
      </c>
      <c r="BL254" s="24">
        <f t="shared" ref="BL254" si="991">SUM(BL248,BL251,BL253)</f>
        <v>5720.668819785883</v>
      </c>
      <c r="BM254" s="24">
        <f t="shared" ref="BM254" si="992">SUM(BM248,BM251,BM253)</f>
        <v>0</v>
      </c>
      <c r="BN254" s="24">
        <f t="shared" ref="BN254" si="993">SUM(BN248,BN251,BN253)</f>
        <v>0</v>
      </c>
      <c r="BO254" s="24">
        <f t="shared" ref="BO254" si="994">SUM(BO248,BO251,BO253)</f>
        <v>0</v>
      </c>
    </row>
    <row r="255" spans="2:67" ht="12.75" customHeight="1" outlineLevel="2">
      <c r="B255" s="8"/>
    </row>
    <row r="256" spans="2:67" ht="12.75" customHeight="1" outlineLevel="2">
      <c r="B256" s="8"/>
    </row>
    <row r="257" spans="1:67" ht="12.75" customHeight="1" outlineLevel="2">
      <c r="B257" s="8"/>
    </row>
    <row r="258" spans="1:67" ht="12.75" customHeight="1" outlineLevel="2">
      <c r="B258" s="8"/>
    </row>
    <row r="259" spans="1:67" ht="12.75" customHeight="1" outlineLevel="2">
      <c r="B259" s="8"/>
    </row>
    <row r="260" spans="1:67" ht="12.75" customHeight="1" outlineLevel="2">
      <c r="B260" s="8"/>
    </row>
    <row r="261" spans="1:67" ht="12.75" customHeight="1" outlineLevel="2">
      <c r="B261" s="8"/>
    </row>
    <row r="262" spans="1:67" outlineLevel="1">
      <c r="A262" s="10">
        <f>A232+1</f>
        <v>9</v>
      </c>
      <c r="B262" s="27" t="str">
        <f>INDEX(Projects,A262,1)</f>
        <v>50MW CT</v>
      </c>
      <c r="C262" s="19"/>
      <c r="D262" s="10"/>
      <c r="E262" s="10"/>
      <c r="G262" s="152" t="str">
        <f>INDEX(Projects,$A262,Projects!R$1)</f>
        <v>NewGT</v>
      </c>
      <c r="H262" s="11">
        <f>+C267</f>
        <v>2040</v>
      </c>
      <c r="I262" s="2">
        <f>+E274</f>
        <v>153474.05819988094</v>
      </c>
      <c r="J262" s="2">
        <f>NPV($C$4,M262:BO262)+L262</f>
        <v>22922.332755278185</v>
      </c>
      <c r="L262" s="2">
        <f>+L284</f>
        <v>0</v>
      </c>
      <c r="M262" s="2">
        <f t="shared" ref="M262:BO262" si="995">+M284</f>
        <v>0</v>
      </c>
      <c r="N262" s="2">
        <f t="shared" si="995"/>
        <v>0</v>
      </c>
      <c r="O262" s="2">
        <f t="shared" si="995"/>
        <v>0</v>
      </c>
      <c r="P262" s="2">
        <f t="shared" si="995"/>
        <v>0</v>
      </c>
      <c r="Q262" s="2">
        <f t="shared" si="995"/>
        <v>0</v>
      </c>
      <c r="R262" s="2">
        <f t="shared" si="995"/>
        <v>0</v>
      </c>
      <c r="S262" s="2">
        <f t="shared" si="995"/>
        <v>0</v>
      </c>
      <c r="T262" s="2">
        <f t="shared" si="995"/>
        <v>0</v>
      </c>
      <c r="U262" s="2">
        <f t="shared" si="995"/>
        <v>0</v>
      </c>
      <c r="V262" s="2">
        <f t="shared" si="995"/>
        <v>0</v>
      </c>
      <c r="W262" s="2">
        <f t="shared" si="995"/>
        <v>0</v>
      </c>
      <c r="X262" s="2">
        <f t="shared" si="995"/>
        <v>0</v>
      </c>
      <c r="Y262" s="2">
        <f t="shared" si="995"/>
        <v>0</v>
      </c>
      <c r="Z262" s="2">
        <f t="shared" si="995"/>
        <v>0</v>
      </c>
      <c r="AA262" s="2">
        <f t="shared" si="995"/>
        <v>0</v>
      </c>
      <c r="AB262" s="2">
        <f t="shared" si="995"/>
        <v>0</v>
      </c>
      <c r="AC262" s="2">
        <f t="shared" si="995"/>
        <v>0</v>
      </c>
      <c r="AD262" s="2">
        <f t="shared" si="995"/>
        <v>0</v>
      </c>
      <c r="AE262" s="2">
        <f t="shared" si="995"/>
        <v>0</v>
      </c>
      <c r="AF262" s="2">
        <f t="shared" si="995"/>
        <v>0</v>
      </c>
      <c r="AG262" s="2">
        <f t="shared" si="995"/>
        <v>0</v>
      </c>
      <c r="AH262" s="2">
        <f t="shared" si="995"/>
        <v>0</v>
      </c>
      <c r="AI262" s="2">
        <f t="shared" si="995"/>
        <v>0</v>
      </c>
      <c r="AJ262" s="2">
        <f t="shared" si="995"/>
        <v>0</v>
      </c>
      <c r="AK262" s="2">
        <f t="shared" si="995"/>
        <v>0</v>
      </c>
      <c r="AL262" s="2">
        <f t="shared" si="995"/>
        <v>0</v>
      </c>
      <c r="AM262" s="2">
        <f t="shared" si="995"/>
        <v>0</v>
      </c>
      <c r="AN262" s="2">
        <f t="shared" si="995"/>
        <v>1409.1902760547403</v>
      </c>
      <c r="AO262" s="2">
        <f t="shared" si="995"/>
        <v>16677.514324387059</v>
      </c>
      <c r="AP262" s="2">
        <f t="shared" si="995"/>
        <v>16247.786961427397</v>
      </c>
      <c r="AQ262" s="2">
        <f t="shared" si="995"/>
        <v>15818.059598467726</v>
      </c>
      <c r="AR262" s="2">
        <f t="shared" si="995"/>
        <v>15388.33223550806</v>
      </c>
      <c r="AS262" s="2">
        <f t="shared" si="995"/>
        <v>14958.604872548392</v>
      </c>
      <c r="AT262" s="2">
        <f t="shared" si="995"/>
        <v>14528.877509588729</v>
      </c>
      <c r="AU262" s="2">
        <f t="shared" si="995"/>
        <v>14099.150146629059</v>
      </c>
      <c r="AV262" s="2">
        <f t="shared" si="995"/>
        <v>13669.422783669395</v>
      </c>
      <c r="AW262" s="2">
        <f t="shared" si="995"/>
        <v>13239.695420709728</v>
      </c>
      <c r="AX262" s="2">
        <f t="shared" si="995"/>
        <v>12809.96805775006</v>
      </c>
      <c r="AY262" s="2">
        <f t="shared" si="995"/>
        <v>12380.240694790393</v>
      </c>
      <c r="AZ262" s="2">
        <f t="shared" si="995"/>
        <v>11950.513331830729</v>
      </c>
      <c r="BA262" s="2">
        <f t="shared" si="995"/>
        <v>11520.785968871061</v>
      </c>
      <c r="BB262" s="2">
        <f t="shared" si="995"/>
        <v>11091.058605911396</v>
      </c>
      <c r="BC262" s="2">
        <f t="shared" si="995"/>
        <v>10661.331242951728</v>
      </c>
      <c r="BD262" s="2">
        <f t="shared" si="995"/>
        <v>10231.603879992063</v>
      </c>
      <c r="BE262" s="2">
        <f t="shared" si="995"/>
        <v>9801.876517032395</v>
      </c>
      <c r="BF262" s="2">
        <f t="shared" si="995"/>
        <v>9372.1491540727293</v>
      </c>
      <c r="BG262" s="2">
        <f t="shared" si="995"/>
        <v>8942.4217911130618</v>
      </c>
      <c r="BH262" s="2">
        <f t="shared" si="995"/>
        <v>8512.6944281533961</v>
      </c>
      <c r="BI262" s="2">
        <f t="shared" si="995"/>
        <v>8082.9670651937295</v>
      </c>
      <c r="BJ262" s="2">
        <f t="shared" si="995"/>
        <v>7653.2397022340629</v>
      </c>
      <c r="BK262" s="2">
        <f t="shared" si="995"/>
        <v>7223.5123392743963</v>
      </c>
      <c r="BL262" s="2">
        <f t="shared" si="995"/>
        <v>6793.7849763147296</v>
      </c>
      <c r="BM262" s="2">
        <f t="shared" si="995"/>
        <v>5866.5458746904442</v>
      </c>
      <c r="BN262" s="2">
        <f t="shared" si="995"/>
        <v>0</v>
      </c>
      <c r="BO262" s="2">
        <f t="shared" si="995"/>
        <v>0</v>
      </c>
    </row>
    <row r="263" spans="1:67" ht="12.75" customHeight="1" outlineLevel="2">
      <c r="B263" s="28" t="str">
        <f>"Jan "&amp;$L$10&amp;" $"</f>
        <v>Jan 2012 $</v>
      </c>
      <c r="C263" s="151">
        <f>INDEX(Projects,A262,Projects!$H$1)</f>
        <v>72099.644</v>
      </c>
      <c r="D263" s="152"/>
      <c r="E263" s="152"/>
      <c r="F263" s="152"/>
      <c r="G263" s="152"/>
      <c r="H263" s="17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</row>
    <row r="264" spans="1:67" ht="12.75" customHeight="1" outlineLevel="2">
      <c r="B264" s="8" t="s">
        <v>8</v>
      </c>
      <c r="C264" s="153">
        <f>INDEX(Projects,$A262,Projects!I$1)</f>
        <v>1.0500000000000001E-2</v>
      </c>
      <c r="D264" s="153">
        <f>INDEX(Projects,$A262,Projects!J$1)</f>
        <v>0.26740000000000003</v>
      </c>
      <c r="E264" s="153">
        <f>INDEX(Projects,$A262,Projects!K$1)</f>
        <v>0.72209999999999996</v>
      </c>
      <c r="F264" s="153">
        <f>INDEX(Projects,$A262,Projects!L$1)</f>
        <v>0</v>
      </c>
      <c r="G264" s="153">
        <f>INDEX(Projects,$A262,Projects!M$1)</f>
        <v>0</v>
      </c>
      <c r="H264" s="18"/>
      <c r="J264" s="14"/>
      <c r="K264" s="14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</row>
    <row r="265" spans="1:67" ht="12.75" customHeight="1" outlineLevel="2">
      <c r="B265" s="8" t="s">
        <v>1</v>
      </c>
      <c r="C265" s="154">
        <f>INDEX(Projects,$A262,Projects!$N$1)</f>
        <v>2.5499999999999998E-2</v>
      </c>
      <c r="D265" s="152"/>
      <c r="E265" s="152"/>
      <c r="F265" s="152"/>
      <c r="G265" s="152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</row>
    <row r="266" spans="1:67" ht="12.75" customHeight="1" outlineLevel="2">
      <c r="B266" s="8" t="s">
        <v>2</v>
      </c>
      <c r="C266" s="152">
        <f>INDEX(Projects,A262,Projects!$F$1)</f>
        <v>2038</v>
      </c>
      <c r="D266" s="152">
        <f>INDEX(Projects,A262,Projects!$G$1)</f>
        <v>4</v>
      </c>
      <c r="E266" s="152"/>
      <c r="F266" s="152"/>
      <c r="G266" s="152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</row>
    <row r="267" spans="1:67" ht="12.75" customHeight="1" outlineLevel="2">
      <c r="B267" s="8" t="s">
        <v>3</v>
      </c>
      <c r="C267" s="152">
        <f>INDEX(Projects,A262,Projects!$C$1)</f>
        <v>2040</v>
      </c>
      <c r="D267" s="152">
        <f>INDEX(Projects,A262,Projects!$D$1)</f>
        <v>12</v>
      </c>
      <c r="E267" s="152"/>
      <c r="F267" s="152"/>
      <c r="G267" s="152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</row>
    <row r="268" spans="1:67" ht="12.75" customHeight="1" outlineLevel="2">
      <c r="B268" s="7" t="s">
        <v>4</v>
      </c>
      <c r="C268" s="10"/>
      <c r="D268" s="10"/>
      <c r="E268" s="10"/>
      <c r="L268" s="9">
        <f t="shared" ref="L268:AQ268" si="996">(1+$C265)^L$21</f>
        <v>1.0126697388586272</v>
      </c>
      <c r="M268" s="9">
        <f t="shared" si="996"/>
        <v>1.0384928171995222</v>
      </c>
      <c r="N268" s="9">
        <f t="shared" si="996"/>
        <v>1.0649743840381101</v>
      </c>
      <c r="O268" s="9">
        <f t="shared" si="996"/>
        <v>1.092131230831082</v>
      </c>
      <c r="P268" s="9">
        <f t="shared" si="996"/>
        <v>1.1199805772172746</v>
      </c>
      <c r="Q268" s="9">
        <f t="shared" si="996"/>
        <v>1.1485400819363152</v>
      </c>
      <c r="R268" s="9">
        <f t="shared" si="996"/>
        <v>1.1778278540256915</v>
      </c>
      <c r="S268" s="9">
        <f t="shared" si="996"/>
        <v>1.2078624643033467</v>
      </c>
      <c r="T268" s="9">
        <f t="shared" si="996"/>
        <v>1.2386629571430821</v>
      </c>
      <c r="U268" s="9">
        <f t="shared" si="996"/>
        <v>1.2702488625502308</v>
      </c>
      <c r="V268" s="9">
        <f t="shared" si="996"/>
        <v>1.3026402085452617</v>
      </c>
      <c r="W268" s="9">
        <f t="shared" si="996"/>
        <v>1.335857533863166</v>
      </c>
      <c r="X268" s="9">
        <f t="shared" si="996"/>
        <v>1.369921900976677</v>
      </c>
      <c r="Y268" s="9">
        <f t="shared" si="996"/>
        <v>1.4048549094515823</v>
      </c>
      <c r="Z268" s="9">
        <f t="shared" si="996"/>
        <v>1.4406787096425977</v>
      </c>
      <c r="AA268" s="9">
        <f t="shared" si="996"/>
        <v>1.477416016738484</v>
      </c>
      <c r="AB268" s="9">
        <f t="shared" si="996"/>
        <v>1.5150901251653155</v>
      </c>
      <c r="AC268" s="9">
        <f t="shared" si="996"/>
        <v>1.5537249233570312</v>
      </c>
      <c r="AD268" s="9">
        <f t="shared" si="996"/>
        <v>1.5933449089026355</v>
      </c>
      <c r="AE268" s="9">
        <f t="shared" si="996"/>
        <v>1.6339752040796529</v>
      </c>
      <c r="AF268" s="9">
        <f t="shared" si="996"/>
        <v>1.6756415717836841</v>
      </c>
      <c r="AG268" s="9">
        <f t="shared" si="996"/>
        <v>1.7183704318641684</v>
      </c>
      <c r="AH268" s="9">
        <f t="shared" si="996"/>
        <v>1.7621888778767048</v>
      </c>
      <c r="AI268" s="9">
        <f t="shared" si="996"/>
        <v>1.8071246942625607</v>
      </c>
      <c r="AJ268" s="9">
        <f t="shared" si="996"/>
        <v>1.8532063739662561</v>
      </c>
      <c r="AK268" s="9">
        <f t="shared" si="996"/>
        <v>1.9004631365023958</v>
      </c>
      <c r="AL268" s="9">
        <f t="shared" si="996"/>
        <v>1.9489249464832072</v>
      </c>
      <c r="AM268" s="9">
        <f t="shared" si="996"/>
        <v>1.998622532618529</v>
      </c>
      <c r="AN268" s="9">
        <f t="shared" si="996"/>
        <v>2.0495874072003017</v>
      </c>
      <c r="AO268" s="9">
        <f t="shared" si="996"/>
        <v>2.1018518860839097</v>
      </c>
      <c r="AP268" s="9">
        <f t="shared" si="996"/>
        <v>2.1554491091790493</v>
      </c>
      <c r="AQ268" s="9">
        <f t="shared" si="996"/>
        <v>2.2104130614631154</v>
      </c>
      <c r="AR268" s="9">
        <f t="shared" ref="AR268:BO268" si="997">(1+$C265)^AR$21</f>
        <v>2.2667785945304249</v>
      </c>
      <c r="AS268" s="9">
        <f t="shared" si="997"/>
        <v>2.3245814486909508</v>
      </c>
      <c r="AT268" s="9">
        <f t="shared" si="997"/>
        <v>2.3838582756325706</v>
      </c>
      <c r="AU268" s="9">
        <f t="shared" si="997"/>
        <v>2.444646661661201</v>
      </c>
      <c r="AV268" s="9">
        <f t="shared" si="997"/>
        <v>2.5069851515335619</v>
      </c>
      <c r="AW268" s="9">
        <f t="shared" si="997"/>
        <v>2.570913272897668</v>
      </c>
      <c r="AX268" s="9">
        <f t="shared" si="997"/>
        <v>2.6364715613565588</v>
      </c>
      <c r="AY268" s="9">
        <f t="shared" si="997"/>
        <v>2.7037015861711513</v>
      </c>
      <c r="AZ268" s="9">
        <f t="shared" si="997"/>
        <v>2.7726459766185156</v>
      </c>
      <c r="BA268" s="9">
        <f t="shared" si="997"/>
        <v>2.8433484490222884</v>
      </c>
      <c r="BB268" s="9">
        <f t="shared" si="997"/>
        <v>2.9158538344723568</v>
      </c>
      <c r="BC268" s="9">
        <f t="shared" si="997"/>
        <v>2.9902081072514015</v>
      </c>
      <c r="BD268" s="9">
        <f t="shared" si="997"/>
        <v>3.0664584139863131</v>
      </c>
      <c r="BE268" s="9">
        <f t="shared" si="997"/>
        <v>3.1446531035429639</v>
      </c>
      <c r="BF268" s="9">
        <f t="shared" si="997"/>
        <v>3.2248417576833104</v>
      </c>
      <c r="BG268" s="9">
        <f t="shared" si="997"/>
        <v>3.3070752225042348</v>
      </c>
      <c r="BH268" s="9">
        <f t="shared" si="997"/>
        <v>3.3914056406780926</v>
      </c>
      <c r="BI268" s="9">
        <f t="shared" si="997"/>
        <v>3.477886484515385</v>
      </c>
      <c r="BJ268" s="9">
        <f t="shared" si="997"/>
        <v>3.5665725898705269</v>
      </c>
      <c r="BK268" s="9">
        <f t="shared" si="997"/>
        <v>3.6575201909122264</v>
      </c>
      <c r="BL268" s="9">
        <f t="shared" si="997"/>
        <v>3.7507869557804878</v>
      </c>
      <c r="BM268" s="9">
        <f t="shared" si="997"/>
        <v>3.8464320231528903</v>
      </c>
      <c r="BN268" s="9">
        <f t="shared" si="997"/>
        <v>3.9445160397432901</v>
      </c>
      <c r="BO268" s="9">
        <f t="shared" si="997"/>
        <v>4.0451011987567442</v>
      </c>
    </row>
    <row r="269" spans="1:67" ht="12.75" customHeight="1" outlineLevel="2">
      <c r="B269" s="8" t="s">
        <v>9</v>
      </c>
      <c r="C269" s="10"/>
      <c r="D269" s="10"/>
      <c r="E269" s="10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</row>
    <row r="270" spans="1:67" ht="12.75" customHeight="1" outlineLevel="2">
      <c r="B270" s="29" t="s">
        <v>5</v>
      </c>
      <c r="C270" s="10"/>
      <c r="D270" s="10"/>
      <c r="E270" s="10"/>
      <c r="L270" s="2">
        <f t="shared" ref="L270:AQ270" si="998">IF(L$10&gt;$C267,0,+K273)</f>
        <v>0</v>
      </c>
      <c r="M270" s="2">
        <f t="shared" si="998"/>
        <v>0</v>
      </c>
      <c r="N270" s="2">
        <f t="shared" si="998"/>
        <v>0</v>
      </c>
      <c r="O270" s="2">
        <f t="shared" si="998"/>
        <v>0</v>
      </c>
      <c r="P270" s="2">
        <f t="shared" si="998"/>
        <v>0</v>
      </c>
      <c r="Q270" s="2">
        <f t="shared" si="998"/>
        <v>0</v>
      </c>
      <c r="R270" s="2">
        <f t="shared" si="998"/>
        <v>0</v>
      </c>
      <c r="S270" s="2">
        <f t="shared" si="998"/>
        <v>0</v>
      </c>
      <c r="T270" s="2">
        <f t="shared" si="998"/>
        <v>0</v>
      </c>
      <c r="U270" s="2">
        <f t="shared" si="998"/>
        <v>0</v>
      </c>
      <c r="V270" s="2">
        <f t="shared" si="998"/>
        <v>0</v>
      </c>
      <c r="W270" s="2">
        <f t="shared" si="998"/>
        <v>0</v>
      </c>
      <c r="X270" s="2">
        <f t="shared" si="998"/>
        <v>0</v>
      </c>
      <c r="Y270" s="2">
        <f t="shared" si="998"/>
        <v>0</v>
      </c>
      <c r="Z270" s="2">
        <f t="shared" si="998"/>
        <v>0</v>
      </c>
      <c r="AA270" s="2">
        <f t="shared" si="998"/>
        <v>0</v>
      </c>
      <c r="AB270" s="2">
        <f t="shared" si="998"/>
        <v>0</v>
      </c>
      <c r="AC270" s="2">
        <f t="shared" si="998"/>
        <v>0</v>
      </c>
      <c r="AD270" s="2">
        <f t="shared" si="998"/>
        <v>0</v>
      </c>
      <c r="AE270" s="2">
        <f t="shared" si="998"/>
        <v>0</v>
      </c>
      <c r="AF270" s="2">
        <f t="shared" si="998"/>
        <v>0</v>
      </c>
      <c r="AG270" s="2">
        <f t="shared" si="998"/>
        <v>0</v>
      </c>
      <c r="AH270" s="2">
        <f t="shared" si="998"/>
        <v>0</v>
      </c>
      <c r="AI270" s="2">
        <f t="shared" si="998"/>
        <v>0</v>
      </c>
      <c r="AJ270" s="2">
        <f t="shared" si="998"/>
        <v>0</v>
      </c>
      <c r="AK270" s="2">
        <f t="shared" si="998"/>
        <v>0</v>
      </c>
      <c r="AL270" s="2">
        <f t="shared" si="998"/>
        <v>0</v>
      </c>
      <c r="AM270" s="2">
        <f t="shared" si="998"/>
        <v>1510.0066506299199</v>
      </c>
      <c r="AN270" s="2">
        <f t="shared" si="998"/>
        <v>41340.850271293195</v>
      </c>
      <c r="AO270" s="2">
        <f t="shared" si="998"/>
        <v>0</v>
      </c>
      <c r="AP270" s="2">
        <f t="shared" si="998"/>
        <v>0</v>
      </c>
      <c r="AQ270" s="2">
        <f t="shared" si="998"/>
        <v>0</v>
      </c>
      <c r="AR270" s="2">
        <f t="shared" ref="AR270:BO270" si="999">IF(AR$10&gt;$C267,0,+AQ273)</f>
        <v>0</v>
      </c>
      <c r="AS270" s="2">
        <f t="shared" si="999"/>
        <v>0</v>
      </c>
      <c r="AT270" s="2">
        <f t="shared" si="999"/>
        <v>0</v>
      </c>
      <c r="AU270" s="2">
        <f t="shared" si="999"/>
        <v>0</v>
      </c>
      <c r="AV270" s="2">
        <f t="shared" si="999"/>
        <v>0</v>
      </c>
      <c r="AW270" s="2">
        <f t="shared" si="999"/>
        <v>0</v>
      </c>
      <c r="AX270" s="2">
        <f t="shared" si="999"/>
        <v>0</v>
      </c>
      <c r="AY270" s="2">
        <f t="shared" si="999"/>
        <v>0</v>
      </c>
      <c r="AZ270" s="2">
        <f t="shared" si="999"/>
        <v>0</v>
      </c>
      <c r="BA270" s="2">
        <f t="shared" si="999"/>
        <v>0</v>
      </c>
      <c r="BB270" s="2">
        <f t="shared" si="999"/>
        <v>0</v>
      </c>
      <c r="BC270" s="2">
        <f t="shared" si="999"/>
        <v>0</v>
      </c>
      <c r="BD270" s="2">
        <f t="shared" si="999"/>
        <v>0</v>
      </c>
      <c r="BE270" s="2">
        <f t="shared" si="999"/>
        <v>0</v>
      </c>
      <c r="BF270" s="2">
        <f t="shared" si="999"/>
        <v>0</v>
      </c>
      <c r="BG270" s="2">
        <f t="shared" si="999"/>
        <v>0</v>
      </c>
      <c r="BH270" s="2">
        <f t="shared" si="999"/>
        <v>0</v>
      </c>
      <c r="BI270" s="2">
        <f t="shared" si="999"/>
        <v>0</v>
      </c>
      <c r="BJ270" s="2">
        <f t="shared" si="999"/>
        <v>0</v>
      </c>
      <c r="BK270" s="2">
        <f t="shared" si="999"/>
        <v>0</v>
      </c>
      <c r="BL270" s="2">
        <f t="shared" si="999"/>
        <v>0</v>
      </c>
      <c r="BM270" s="2">
        <f t="shared" si="999"/>
        <v>0</v>
      </c>
      <c r="BN270" s="2">
        <f t="shared" si="999"/>
        <v>0</v>
      </c>
      <c r="BO270" s="2">
        <f t="shared" si="999"/>
        <v>0</v>
      </c>
    </row>
    <row r="271" spans="1:67" ht="12.75" customHeight="1" outlineLevel="2">
      <c r="B271" s="29" t="s">
        <v>6</v>
      </c>
      <c r="C271" s="10"/>
      <c r="D271" s="10"/>
      <c r="E271" s="10"/>
      <c r="L271" s="2">
        <f t="shared" ref="L271:AQ271" si="1000">IF(AND(L$10&gt;=$C266,L$10&lt;=$C267),INDEX($C264:$G264,1,L$10-$C266+1)*$C263*L268,0)</f>
        <v>0</v>
      </c>
      <c r="M271" s="2">
        <f t="shared" si="1000"/>
        <v>0</v>
      </c>
      <c r="N271" s="2">
        <f t="shared" si="1000"/>
        <v>0</v>
      </c>
      <c r="O271" s="2">
        <f t="shared" si="1000"/>
        <v>0</v>
      </c>
      <c r="P271" s="2">
        <f t="shared" si="1000"/>
        <v>0</v>
      </c>
      <c r="Q271" s="2">
        <f t="shared" si="1000"/>
        <v>0</v>
      </c>
      <c r="R271" s="2">
        <f t="shared" si="1000"/>
        <v>0</v>
      </c>
      <c r="S271" s="2">
        <f t="shared" si="1000"/>
        <v>0</v>
      </c>
      <c r="T271" s="2">
        <f t="shared" si="1000"/>
        <v>0</v>
      </c>
      <c r="U271" s="2">
        <f t="shared" si="1000"/>
        <v>0</v>
      </c>
      <c r="V271" s="2">
        <f t="shared" si="1000"/>
        <v>0</v>
      </c>
      <c r="W271" s="2">
        <f t="shared" si="1000"/>
        <v>0</v>
      </c>
      <c r="X271" s="2">
        <f t="shared" si="1000"/>
        <v>0</v>
      </c>
      <c r="Y271" s="2">
        <f t="shared" si="1000"/>
        <v>0</v>
      </c>
      <c r="Z271" s="2">
        <f t="shared" si="1000"/>
        <v>0</v>
      </c>
      <c r="AA271" s="2">
        <f t="shared" si="1000"/>
        <v>0</v>
      </c>
      <c r="AB271" s="2">
        <f t="shared" si="1000"/>
        <v>0</v>
      </c>
      <c r="AC271" s="2">
        <f t="shared" si="1000"/>
        <v>0</v>
      </c>
      <c r="AD271" s="2">
        <f t="shared" si="1000"/>
        <v>0</v>
      </c>
      <c r="AE271" s="2">
        <f t="shared" si="1000"/>
        <v>0</v>
      </c>
      <c r="AF271" s="2">
        <f t="shared" si="1000"/>
        <v>0</v>
      </c>
      <c r="AG271" s="2">
        <f t="shared" si="1000"/>
        <v>0</v>
      </c>
      <c r="AH271" s="2">
        <f t="shared" si="1000"/>
        <v>0</v>
      </c>
      <c r="AI271" s="2">
        <f t="shared" si="1000"/>
        <v>0</v>
      </c>
      <c r="AJ271" s="2">
        <f t="shared" si="1000"/>
        <v>0</v>
      </c>
      <c r="AK271" s="2">
        <f t="shared" si="1000"/>
        <v>0</v>
      </c>
      <c r="AL271" s="2">
        <f t="shared" si="1000"/>
        <v>1475.4263456536623</v>
      </c>
      <c r="AM271" s="2">
        <f t="shared" si="1000"/>
        <v>38532.332804847421</v>
      </c>
      <c r="AN271" s="2">
        <f t="shared" si="1000"/>
        <v>106707.98262939051</v>
      </c>
      <c r="AO271" s="2">
        <f t="shared" si="1000"/>
        <v>0</v>
      </c>
      <c r="AP271" s="2">
        <f t="shared" si="1000"/>
        <v>0</v>
      </c>
      <c r="AQ271" s="2">
        <f t="shared" si="1000"/>
        <v>0</v>
      </c>
      <c r="AR271" s="2">
        <f t="shared" ref="AR271:BO271" si="1001">IF(AND(AR$10&gt;=$C266,AR$10&lt;=$C267),INDEX($C264:$G264,1,AR$10-$C266+1)*$C263*AR268,0)</f>
        <v>0</v>
      </c>
      <c r="AS271" s="2">
        <f t="shared" si="1001"/>
        <v>0</v>
      </c>
      <c r="AT271" s="2">
        <f t="shared" si="1001"/>
        <v>0</v>
      </c>
      <c r="AU271" s="2">
        <f t="shared" si="1001"/>
        <v>0</v>
      </c>
      <c r="AV271" s="2">
        <f t="shared" si="1001"/>
        <v>0</v>
      </c>
      <c r="AW271" s="2">
        <f t="shared" si="1001"/>
        <v>0</v>
      </c>
      <c r="AX271" s="2">
        <f t="shared" si="1001"/>
        <v>0</v>
      </c>
      <c r="AY271" s="2">
        <f t="shared" si="1001"/>
        <v>0</v>
      </c>
      <c r="AZ271" s="2">
        <f t="shared" si="1001"/>
        <v>0</v>
      </c>
      <c r="BA271" s="2">
        <f t="shared" si="1001"/>
        <v>0</v>
      </c>
      <c r="BB271" s="2">
        <f t="shared" si="1001"/>
        <v>0</v>
      </c>
      <c r="BC271" s="2">
        <f t="shared" si="1001"/>
        <v>0</v>
      </c>
      <c r="BD271" s="2">
        <f t="shared" si="1001"/>
        <v>0</v>
      </c>
      <c r="BE271" s="2">
        <f t="shared" si="1001"/>
        <v>0</v>
      </c>
      <c r="BF271" s="2">
        <f t="shared" si="1001"/>
        <v>0</v>
      </c>
      <c r="BG271" s="2">
        <f t="shared" si="1001"/>
        <v>0</v>
      </c>
      <c r="BH271" s="2">
        <f t="shared" si="1001"/>
        <v>0</v>
      </c>
      <c r="BI271" s="2">
        <f t="shared" si="1001"/>
        <v>0</v>
      </c>
      <c r="BJ271" s="2">
        <f t="shared" si="1001"/>
        <v>0</v>
      </c>
      <c r="BK271" s="2">
        <f t="shared" si="1001"/>
        <v>0</v>
      </c>
      <c r="BL271" s="2">
        <f t="shared" si="1001"/>
        <v>0</v>
      </c>
      <c r="BM271" s="2">
        <f t="shared" si="1001"/>
        <v>0</v>
      </c>
      <c r="BN271" s="2">
        <f t="shared" si="1001"/>
        <v>0</v>
      </c>
      <c r="BO271" s="2">
        <f t="shared" si="1001"/>
        <v>0</v>
      </c>
    </row>
    <row r="272" spans="1:67" ht="12.75" customHeight="1" outlineLevel="2">
      <c r="B272" s="29" t="s">
        <v>0</v>
      </c>
      <c r="C272" s="154">
        <f>INDEX(Projects,A262,Projects!$O$1)</f>
        <v>6.25E-2</v>
      </c>
      <c r="D272" s="10"/>
      <c r="E272" s="10"/>
      <c r="L272" s="2">
        <f t="shared" ref="L272:AQ272" si="1002">SUM(L270,L271/2)*$C272*IF(L$10=$C266,(13-$D266)/12,IF(L$10=$C267,($D267-1)/12,1))</f>
        <v>0</v>
      </c>
      <c r="M272" s="2">
        <f t="shared" si="1002"/>
        <v>0</v>
      </c>
      <c r="N272" s="2">
        <f t="shared" si="1002"/>
        <v>0</v>
      </c>
      <c r="O272" s="2">
        <f t="shared" si="1002"/>
        <v>0</v>
      </c>
      <c r="P272" s="2">
        <f t="shared" si="1002"/>
        <v>0</v>
      </c>
      <c r="Q272" s="2">
        <f t="shared" si="1002"/>
        <v>0</v>
      </c>
      <c r="R272" s="2">
        <f t="shared" si="1002"/>
        <v>0</v>
      </c>
      <c r="S272" s="2">
        <f t="shared" si="1002"/>
        <v>0</v>
      </c>
      <c r="T272" s="2">
        <f t="shared" si="1002"/>
        <v>0</v>
      </c>
      <c r="U272" s="2">
        <f t="shared" si="1002"/>
        <v>0</v>
      </c>
      <c r="V272" s="2">
        <f t="shared" si="1002"/>
        <v>0</v>
      </c>
      <c r="W272" s="2">
        <f t="shared" si="1002"/>
        <v>0</v>
      </c>
      <c r="X272" s="2">
        <f t="shared" si="1002"/>
        <v>0</v>
      </c>
      <c r="Y272" s="2">
        <f t="shared" si="1002"/>
        <v>0</v>
      </c>
      <c r="Z272" s="2">
        <f t="shared" si="1002"/>
        <v>0</v>
      </c>
      <c r="AA272" s="2">
        <f t="shared" si="1002"/>
        <v>0</v>
      </c>
      <c r="AB272" s="2">
        <f t="shared" si="1002"/>
        <v>0</v>
      </c>
      <c r="AC272" s="2">
        <f t="shared" si="1002"/>
        <v>0</v>
      </c>
      <c r="AD272" s="2">
        <f t="shared" si="1002"/>
        <v>0</v>
      </c>
      <c r="AE272" s="2">
        <f t="shared" si="1002"/>
        <v>0</v>
      </c>
      <c r="AF272" s="2">
        <f t="shared" si="1002"/>
        <v>0</v>
      </c>
      <c r="AG272" s="2">
        <f t="shared" si="1002"/>
        <v>0</v>
      </c>
      <c r="AH272" s="2">
        <f t="shared" si="1002"/>
        <v>0</v>
      </c>
      <c r="AI272" s="2">
        <f t="shared" si="1002"/>
        <v>0</v>
      </c>
      <c r="AJ272" s="2">
        <f t="shared" si="1002"/>
        <v>0</v>
      </c>
      <c r="AK272" s="2">
        <f t="shared" si="1002"/>
        <v>0</v>
      </c>
      <c r="AL272" s="2">
        <f t="shared" si="1002"/>
        <v>34.580304976257707</v>
      </c>
      <c r="AM272" s="2">
        <f t="shared" si="1002"/>
        <v>1298.5108158158519</v>
      </c>
      <c r="AN272" s="2">
        <f t="shared" si="1002"/>
        <v>5425.2252991972546</v>
      </c>
      <c r="AO272" s="2">
        <f t="shared" si="1002"/>
        <v>0</v>
      </c>
      <c r="AP272" s="2">
        <f t="shared" si="1002"/>
        <v>0</v>
      </c>
      <c r="AQ272" s="2">
        <f t="shared" si="1002"/>
        <v>0</v>
      </c>
      <c r="AR272" s="2">
        <f t="shared" ref="AR272:BO272" si="1003">SUM(AR270,AR271/2)*$C272*IF(AR$10=$C266,(13-$D266)/12,IF(AR$10=$C267,($D267-1)/12,1))</f>
        <v>0</v>
      </c>
      <c r="AS272" s="2">
        <f t="shared" si="1003"/>
        <v>0</v>
      </c>
      <c r="AT272" s="2">
        <f t="shared" si="1003"/>
        <v>0</v>
      </c>
      <c r="AU272" s="2">
        <f t="shared" si="1003"/>
        <v>0</v>
      </c>
      <c r="AV272" s="2">
        <f t="shared" si="1003"/>
        <v>0</v>
      </c>
      <c r="AW272" s="2">
        <f t="shared" si="1003"/>
        <v>0</v>
      </c>
      <c r="AX272" s="2">
        <f t="shared" si="1003"/>
        <v>0</v>
      </c>
      <c r="AY272" s="2">
        <f t="shared" si="1003"/>
        <v>0</v>
      </c>
      <c r="AZ272" s="2">
        <f t="shared" si="1003"/>
        <v>0</v>
      </c>
      <c r="BA272" s="2">
        <f t="shared" si="1003"/>
        <v>0</v>
      </c>
      <c r="BB272" s="2">
        <f t="shared" si="1003"/>
        <v>0</v>
      </c>
      <c r="BC272" s="2">
        <f t="shared" si="1003"/>
        <v>0</v>
      </c>
      <c r="BD272" s="2">
        <f t="shared" si="1003"/>
        <v>0</v>
      </c>
      <c r="BE272" s="2">
        <f t="shared" si="1003"/>
        <v>0</v>
      </c>
      <c r="BF272" s="2">
        <f t="shared" si="1003"/>
        <v>0</v>
      </c>
      <c r="BG272" s="2">
        <f t="shared" si="1003"/>
        <v>0</v>
      </c>
      <c r="BH272" s="2">
        <f t="shared" si="1003"/>
        <v>0</v>
      </c>
      <c r="BI272" s="2">
        <f t="shared" si="1003"/>
        <v>0</v>
      </c>
      <c r="BJ272" s="2">
        <f t="shared" si="1003"/>
        <v>0</v>
      </c>
      <c r="BK272" s="2">
        <f t="shared" si="1003"/>
        <v>0</v>
      </c>
      <c r="BL272" s="2">
        <f t="shared" si="1003"/>
        <v>0</v>
      </c>
      <c r="BM272" s="2">
        <f t="shared" si="1003"/>
        <v>0</v>
      </c>
      <c r="BN272" s="2">
        <f t="shared" si="1003"/>
        <v>0</v>
      </c>
      <c r="BO272" s="2">
        <f t="shared" si="1003"/>
        <v>0</v>
      </c>
    </row>
    <row r="273" spans="2:67" ht="12.75" customHeight="1" outlineLevel="2">
      <c r="B273" s="29" t="s">
        <v>7</v>
      </c>
      <c r="C273" s="10"/>
      <c r="D273" s="10"/>
      <c r="E273" s="10"/>
      <c r="K273" s="16"/>
      <c r="L273" s="2">
        <f t="shared" ref="L273" si="1004">SUM(L270:L272)</f>
        <v>0</v>
      </c>
      <c r="M273" s="2">
        <f t="shared" ref="M273" si="1005">SUM(M270:M272)</f>
        <v>0</v>
      </c>
      <c r="N273" s="2">
        <f t="shared" ref="N273" si="1006">SUM(N270:N272)</f>
        <v>0</v>
      </c>
      <c r="O273" s="2">
        <f t="shared" ref="O273" si="1007">SUM(O270:O272)</f>
        <v>0</v>
      </c>
      <c r="P273" s="2">
        <f t="shared" ref="P273" si="1008">SUM(P270:P272)</f>
        <v>0</v>
      </c>
      <c r="Q273" s="2">
        <f t="shared" ref="Q273" si="1009">SUM(Q270:Q272)</f>
        <v>0</v>
      </c>
      <c r="R273" s="2">
        <f t="shared" ref="R273" si="1010">SUM(R270:R272)</f>
        <v>0</v>
      </c>
      <c r="S273" s="2">
        <f t="shared" ref="S273" si="1011">SUM(S270:S272)</f>
        <v>0</v>
      </c>
      <c r="T273" s="2">
        <f t="shared" ref="T273" si="1012">SUM(T270:T272)</f>
        <v>0</v>
      </c>
      <c r="U273" s="2">
        <f t="shared" ref="U273" si="1013">SUM(U270:U272)</f>
        <v>0</v>
      </c>
      <c r="V273" s="2">
        <f t="shared" ref="V273" si="1014">SUM(V270:V272)</f>
        <v>0</v>
      </c>
      <c r="W273" s="2">
        <f t="shared" ref="W273:BO273" si="1015">SUM(W270:W272)</f>
        <v>0</v>
      </c>
      <c r="X273" s="2">
        <f t="shared" si="1015"/>
        <v>0</v>
      </c>
      <c r="Y273" s="2">
        <f t="shared" si="1015"/>
        <v>0</v>
      </c>
      <c r="Z273" s="2">
        <f t="shared" si="1015"/>
        <v>0</v>
      </c>
      <c r="AA273" s="2">
        <f t="shared" si="1015"/>
        <v>0</v>
      </c>
      <c r="AB273" s="2">
        <f t="shared" si="1015"/>
        <v>0</v>
      </c>
      <c r="AC273" s="2">
        <f t="shared" si="1015"/>
        <v>0</v>
      </c>
      <c r="AD273" s="2">
        <f t="shared" si="1015"/>
        <v>0</v>
      </c>
      <c r="AE273" s="2">
        <f t="shared" si="1015"/>
        <v>0</v>
      </c>
      <c r="AF273" s="2">
        <f t="shared" si="1015"/>
        <v>0</v>
      </c>
      <c r="AG273" s="2">
        <f t="shared" si="1015"/>
        <v>0</v>
      </c>
      <c r="AH273" s="2">
        <f t="shared" si="1015"/>
        <v>0</v>
      </c>
      <c r="AI273" s="2">
        <f t="shared" si="1015"/>
        <v>0</v>
      </c>
      <c r="AJ273" s="2">
        <f t="shared" si="1015"/>
        <v>0</v>
      </c>
      <c r="AK273" s="2">
        <f t="shared" si="1015"/>
        <v>0</v>
      </c>
      <c r="AL273" s="2">
        <f t="shared" si="1015"/>
        <v>1510.0066506299199</v>
      </c>
      <c r="AM273" s="2">
        <f t="shared" si="1015"/>
        <v>41340.850271293195</v>
      </c>
      <c r="AN273" s="2">
        <f t="shared" si="1015"/>
        <v>153474.05819988094</v>
      </c>
      <c r="AO273" s="2">
        <f t="shared" si="1015"/>
        <v>0</v>
      </c>
      <c r="AP273" s="2">
        <f t="shared" si="1015"/>
        <v>0</v>
      </c>
      <c r="AQ273" s="2">
        <f t="shared" si="1015"/>
        <v>0</v>
      </c>
      <c r="AR273" s="2">
        <f t="shared" si="1015"/>
        <v>0</v>
      </c>
      <c r="AS273" s="2">
        <f t="shared" si="1015"/>
        <v>0</v>
      </c>
      <c r="AT273" s="2">
        <f t="shared" si="1015"/>
        <v>0</v>
      </c>
      <c r="AU273" s="2">
        <f t="shared" si="1015"/>
        <v>0</v>
      </c>
      <c r="AV273" s="2">
        <f t="shared" si="1015"/>
        <v>0</v>
      </c>
      <c r="AW273" s="2">
        <f t="shared" si="1015"/>
        <v>0</v>
      </c>
      <c r="AX273" s="2">
        <f t="shared" si="1015"/>
        <v>0</v>
      </c>
      <c r="AY273" s="2">
        <f t="shared" si="1015"/>
        <v>0</v>
      </c>
      <c r="AZ273" s="2">
        <f t="shared" si="1015"/>
        <v>0</v>
      </c>
      <c r="BA273" s="2">
        <f t="shared" si="1015"/>
        <v>0</v>
      </c>
      <c r="BB273" s="2">
        <f t="shared" si="1015"/>
        <v>0</v>
      </c>
      <c r="BC273" s="2">
        <f t="shared" si="1015"/>
        <v>0</v>
      </c>
      <c r="BD273" s="2">
        <f t="shared" si="1015"/>
        <v>0</v>
      </c>
      <c r="BE273" s="2">
        <f t="shared" si="1015"/>
        <v>0</v>
      </c>
      <c r="BF273" s="2">
        <f t="shared" si="1015"/>
        <v>0</v>
      </c>
      <c r="BG273" s="2">
        <f t="shared" si="1015"/>
        <v>0</v>
      </c>
      <c r="BH273" s="2">
        <f t="shared" si="1015"/>
        <v>0</v>
      </c>
      <c r="BI273" s="2">
        <f t="shared" si="1015"/>
        <v>0</v>
      </c>
      <c r="BJ273" s="2">
        <f t="shared" si="1015"/>
        <v>0</v>
      </c>
      <c r="BK273" s="2">
        <f t="shared" si="1015"/>
        <v>0</v>
      </c>
      <c r="BL273" s="2">
        <f t="shared" si="1015"/>
        <v>0</v>
      </c>
      <c r="BM273" s="2">
        <f t="shared" si="1015"/>
        <v>0</v>
      </c>
      <c r="BN273" s="2">
        <f t="shared" si="1015"/>
        <v>0</v>
      </c>
      <c r="BO273" s="2">
        <f t="shared" si="1015"/>
        <v>0</v>
      </c>
    </row>
    <row r="274" spans="2:67" ht="12.75" customHeight="1" outlineLevel="2">
      <c r="B274" s="30" t="s">
        <v>41</v>
      </c>
      <c r="C274" s="10"/>
      <c r="D274" s="10"/>
      <c r="E274" s="2">
        <f>MAX(L273:BO273)*(1+$C$8)</f>
        <v>153474.05819988094</v>
      </c>
      <c r="F274" s="152">
        <f>INDEX(Projects,A262,Projects!$E$1)</f>
        <v>25</v>
      </c>
      <c r="G274" s="38">
        <f>+$C$6</f>
        <v>2.9999999999999997E-4</v>
      </c>
      <c r="H274" s="20"/>
      <c r="L274" s="2"/>
      <c r="M274" s="2"/>
      <c r="N274" s="2"/>
      <c r="O274" s="2"/>
      <c r="P274" s="2"/>
      <c r="Q274" s="2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</row>
    <row r="275" spans="2:67" ht="12.75" customHeight="1" outlineLevel="2">
      <c r="B275" s="8"/>
      <c r="C275" s="10"/>
      <c r="D275" s="10"/>
      <c r="E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</row>
    <row r="276" spans="2:67" ht="12.75" customHeight="1" outlineLevel="2">
      <c r="B276" s="31" t="s">
        <v>10</v>
      </c>
      <c r="C276" s="10"/>
      <c r="D276" s="10"/>
      <c r="E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</row>
    <row r="277" spans="2:67" ht="12.75" customHeight="1" outlineLevel="2">
      <c r="B277" s="30" t="s">
        <v>11</v>
      </c>
      <c r="C277" s="10"/>
      <c r="D277" s="10"/>
      <c r="E277" s="10"/>
      <c r="K277" s="2"/>
      <c r="L277" s="2">
        <f t="shared" ref="L277:AQ277" si="1016">IF(L$10=$C267,$E274,K279)</f>
        <v>0</v>
      </c>
      <c r="M277" s="2">
        <f t="shared" si="1016"/>
        <v>0</v>
      </c>
      <c r="N277" s="2">
        <f t="shared" si="1016"/>
        <v>0</v>
      </c>
      <c r="O277" s="2">
        <f t="shared" si="1016"/>
        <v>0</v>
      </c>
      <c r="P277" s="2">
        <f t="shared" si="1016"/>
        <v>0</v>
      </c>
      <c r="Q277" s="2">
        <f t="shared" si="1016"/>
        <v>0</v>
      </c>
      <c r="R277" s="2">
        <f t="shared" si="1016"/>
        <v>0</v>
      </c>
      <c r="S277" s="2">
        <f t="shared" si="1016"/>
        <v>0</v>
      </c>
      <c r="T277" s="2">
        <f t="shared" si="1016"/>
        <v>0</v>
      </c>
      <c r="U277" s="2">
        <f t="shared" si="1016"/>
        <v>0</v>
      </c>
      <c r="V277" s="2">
        <f t="shared" si="1016"/>
        <v>0</v>
      </c>
      <c r="W277" s="2">
        <f t="shared" si="1016"/>
        <v>0</v>
      </c>
      <c r="X277" s="2">
        <f t="shared" si="1016"/>
        <v>0</v>
      </c>
      <c r="Y277" s="2">
        <f t="shared" si="1016"/>
        <v>0</v>
      </c>
      <c r="Z277" s="2">
        <f t="shared" si="1016"/>
        <v>0</v>
      </c>
      <c r="AA277" s="2">
        <f t="shared" si="1016"/>
        <v>0</v>
      </c>
      <c r="AB277" s="2">
        <f t="shared" si="1016"/>
        <v>0</v>
      </c>
      <c r="AC277" s="2">
        <f t="shared" si="1016"/>
        <v>0</v>
      </c>
      <c r="AD277" s="2">
        <f t="shared" si="1016"/>
        <v>0</v>
      </c>
      <c r="AE277" s="2">
        <f t="shared" si="1016"/>
        <v>0</v>
      </c>
      <c r="AF277" s="2">
        <f t="shared" si="1016"/>
        <v>0</v>
      </c>
      <c r="AG277" s="2">
        <f t="shared" si="1016"/>
        <v>0</v>
      </c>
      <c r="AH277" s="2">
        <f t="shared" si="1016"/>
        <v>0</v>
      </c>
      <c r="AI277" s="2">
        <f t="shared" si="1016"/>
        <v>0</v>
      </c>
      <c r="AJ277" s="2">
        <f t="shared" si="1016"/>
        <v>0</v>
      </c>
      <c r="AK277" s="2">
        <f t="shared" si="1016"/>
        <v>0</v>
      </c>
      <c r="AL277" s="2">
        <f t="shared" si="1016"/>
        <v>0</v>
      </c>
      <c r="AM277" s="2">
        <f t="shared" si="1016"/>
        <v>0</v>
      </c>
      <c r="AN277" s="2">
        <f t="shared" si="1016"/>
        <v>153474.05819988094</v>
      </c>
      <c r="AO277" s="2">
        <f t="shared" si="1016"/>
        <v>152962.47800588133</v>
      </c>
      <c r="AP277" s="2">
        <f t="shared" si="1016"/>
        <v>146823.51567788608</v>
      </c>
      <c r="AQ277" s="2">
        <f t="shared" si="1016"/>
        <v>140684.55334989083</v>
      </c>
      <c r="AR277" s="2">
        <f t="shared" ref="AR277:BO277" si="1017">IF(AR$10=$C267,$E274,AQ279)</f>
        <v>134545.59102189558</v>
      </c>
      <c r="AS277" s="2">
        <f t="shared" si="1017"/>
        <v>128406.62869390035</v>
      </c>
      <c r="AT277" s="2">
        <f t="shared" si="1017"/>
        <v>122267.66636590511</v>
      </c>
      <c r="AU277" s="2">
        <f t="shared" si="1017"/>
        <v>116128.70403790988</v>
      </c>
      <c r="AV277" s="2">
        <f t="shared" si="1017"/>
        <v>109989.74170991464</v>
      </c>
      <c r="AW277" s="2">
        <f t="shared" si="1017"/>
        <v>103850.7793819194</v>
      </c>
      <c r="AX277" s="2">
        <f t="shared" si="1017"/>
        <v>97711.817053924169</v>
      </c>
      <c r="AY277" s="2">
        <f t="shared" si="1017"/>
        <v>91572.854725928933</v>
      </c>
      <c r="AZ277" s="2">
        <f t="shared" si="1017"/>
        <v>85433.892397933698</v>
      </c>
      <c r="BA277" s="2">
        <f t="shared" si="1017"/>
        <v>79294.930069938462</v>
      </c>
      <c r="BB277" s="2">
        <f t="shared" si="1017"/>
        <v>73155.967741943226</v>
      </c>
      <c r="BC277" s="2">
        <f t="shared" si="1017"/>
        <v>67017.005413947991</v>
      </c>
      <c r="BD277" s="2">
        <f t="shared" si="1017"/>
        <v>60878.043085952755</v>
      </c>
      <c r="BE277" s="2">
        <f t="shared" si="1017"/>
        <v>54739.080757957519</v>
      </c>
      <c r="BF277" s="2">
        <f t="shared" si="1017"/>
        <v>48600.118429962284</v>
      </c>
      <c r="BG277" s="2">
        <f t="shared" si="1017"/>
        <v>42461.156101967048</v>
      </c>
      <c r="BH277" s="2">
        <f t="shared" si="1017"/>
        <v>36322.193773971812</v>
      </c>
      <c r="BI277" s="2">
        <f t="shared" si="1017"/>
        <v>30183.231445976577</v>
      </c>
      <c r="BJ277" s="2">
        <f t="shared" si="1017"/>
        <v>24044.269117981341</v>
      </c>
      <c r="BK277" s="2">
        <f t="shared" si="1017"/>
        <v>17905.306789986105</v>
      </c>
      <c r="BL277" s="2">
        <f t="shared" si="1017"/>
        <v>11766.344461990868</v>
      </c>
      <c r="BM277" s="2">
        <f t="shared" si="1017"/>
        <v>5627.3821339956303</v>
      </c>
      <c r="BN277" s="2">
        <f t="shared" si="1017"/>
        <v>0</v>
      </c>
      <c r="BO277" s="2">
        <f t="shared" si="1017"/>
        <v>0</v>
      </c>
    </row>
    <row r="278" spans="2:67" ht="12.75" customHeight="1" outlineLevel="2">
      <c r="B278" s="29" t="s">
        <v>12</v>
      </c>
      <c r="C278" s="10"/>
      <c r="D278" s="10"/>
      <c r="E278" s="10"/>
      <c r="K278" s="2"/>
      <c r="L278" s="2">
        <f t="shared" ref="L278:AQ278" si="1018">IF(L$10=$C267,$E274/$F274*(13-$D267)/12,MIN(K279,$E274/$F274))</f>
        <v>0</v>
      </c>
      <c r="M278" s="2">
        <f t="shared" si="1018"/>
        <v>0</v>
      </c>
      <c r="N278" s="2">
        <f t="shared" si="1018"/>
        <v>0</v>
      </c>
      <c r="O278" s="2">
        <f t="shared" si="1018"/>
        <v>0</v>
      </c>
      <c r="P278" s="2">
        <f t="shared" si="1018"/>
        <v>0</v>
      </c>
      <c r="Q278" s="2">
        <f t="shared" si="1018"/>
        <v>0</v>
      </c>
      <c r="R278" s="2">
        <f t="shared" si="1018"/>
        <v>0</v>
      </c>
      <c r="S278" s="2">
        <f t="shared" si="1018"/>
        <v>0</v>
      </c>
      <c r="T278" s="2">
        <f t="shared" si="1018"/>
        <v>0</v>
      </c>
      <c r="U278" s="2">
        <f t="shared" si="1018"/>
        <v>0</v>
      </c>
      <c r="V278" s="2">
        <f t="shared" si="1018"/>
        <v>0</v>
      </c>
      <c r="W278" s="2">
        <f t="shared" si="1018"/>
        <v>0</v>
      </c>
      <c r="X278" s="2">
        <f t="shared" si="1018"/>
        <v>0</v>
      </c>
      <c r="Y278" s="2">
        <f t="shared" si="1018"/>
        <v>0</v>
      </c>
      <c r="Z278" s="2">
        <f t="shared" si="1018"/>
        <v>0</v>
      </c>
      <c r="AA278" s="2">
        <f t="shared" si="1018"/>
        <v>0</v>
      </c>
      <c r="AB278" s="2">
        <f t="shared" si="1018"/>
        <v>0</v>
      </c>
      <c r="AC278" s="2">
        <f t="shared" si="1018"/>
        <v>0</v>
      </c>
      <c r="AD278" s="2">
        <f t="shared" si="1018"/>
        <v>0</v>
      </c>
      <c r="AE278" s="2">
        <f t="shared" si="1018"/>
        <v>0</v>
      </c>
      <c r="AF278" s="2">
        <f t="shared" si="1018"/>
        <v>0</v>
      </c>
      <c r="AG278" s="2">
        <f t="shared" si="1018"/>
        <v>0</v>
      </c>
      <c r="AH278" s="2">
        <f t="shared" si="1018"/>
        <v>0</v>
      </c>
      <c r="AI278" s="2">
        <f t="shared" si="1018"/>
        <v>0</v>
      </c>
      <c r="AJ278" s="2">
        <f t="shared" si="1018"/>
        <v>0</v>
      </c>
      <c r="AK278" s="2">
        <f t="shared" si="1018"/>
        <v>0</v>
      </c>
      <c r="AL278" s="2">
        <f t="shared" si="1018"/>
        <v>0</v>
      </c>
      <c r="AM278" s="2">
        <f t="shared" si="1018"/>
        <v>0</v>
      </c>
      <c r="AN278" s="2">
        <f t="shared" si="1018"/>
        <v>511.58019399960313</v>
      </c>
      <c r="AO278" s="2">
        <f t="shared" si="1018"/>
        <v>6138.9623279952375</v>
      </c>
      <c r="AP278" s="2">
        <f t="shared" si="1018"/>
        <v>6138.9623279952375</v>
      </c>
      <c r="AQ278" s="2">
        <f t="shared" si="1018"/>
        <v>6138.9623279952375</v>
      </c>
      <c r="AR278" s="2">
        <f t="shared" ref="AR278:BO278" si="1019">IF(AR$10=$C267,$E274/$F274*(13-$D267)/12,MIN(AQ279,$E274/$F274))</f>
        <v>6138.9623279952375</v>
      </c>
      <c r="AS278" s="2">
        <f t="shared" si="1019"/>
        <v>6138.9623279952375</v>
      </c>
      <c r="AT278" s="2">
        <f t="shared" si="1019"/>
        <v>6138.9623279952375</v>
      </c>
      <c r="AU278" s="2">
        <f t="shared" si="1019"/>
        <v>6138.9623279952375</v>
      </c>
      <c r="AV278" s="2">
        <f t="shared" si="1019"/>
        <v>6138.9623279952375</v>
      </c>
      <c r="AW278" s="2">
        <f t="shared" si="1019"/>
        <v>6138.9623279952375</v>
      </c>
      <c r="AX278" s="2">
        <f t="shared" si="1019"/>
        <v>6138.9623279952375</v>
      </c>
      <c r="AY278" s="2">
        <f t="shared" si="1019"/>
        <v>6138.9623279952375</v>
      </c>
      <c r="AZ278" s="2">
        <f t="shared" si="1019"/>
        <v>6138.9623279952375</v>
      </c>
      <c r="BA278" s="2">
        <f t="shared" si="1019"/>
        <v>6138.9623279952375</v>
      </c>
      <c r="BB278" s="2">
        <f t="shared" si="1019"/>
        <v>6138.9623279952375</v>
      </c>
      <c r="BC278" s="2">
        <f t="shared" si="1019"/>
        <v>6138.9623279952375</v>
      </c>
      <c r="BD278" s="2">
        <f t="shared" si="1019"/>
        <v>6138.9623279952375</v>
      </c>
      <c r="BE278" s="2">
        <f t="shared" si="1019"/>
        <v>6138.9623279952375</v>
      </c>
      <c r="BF278" s="2">
        <f t="shared" si="1019"/>
        <v>6138.9623279952375</v>
      </c>
      <c r="BG278" s="2">
        <f t="shared" si="1019"/>
        <v>6138.9623279952375</v>
      </c>
      <c r="BH278" s="2">
        <f t="shared" si="1019"/>
        <v>6138.9623279952375</v>
      </c>
      <c r="BI278" s="2">
        <f t="shared" si="1019"/>
        <v>6138.9623279952375</v>
      </c>
      <c r="BJ278" s="2">
        <f t="shared" si="1019"/>
        <v>6138.9623279952375</v>
      </c>
      <c r="BK278" s="2">
        <f t="shared" si="1019"/>
        <v>6138.9623279952375</v>
      </c>
      <c r="BL278" s="2">
        <f t="shared" si="1019"/>
        <v>6138.9623279952375</v>
      </c>
      <c r="BM278" s="2">
        <f t="shared" si="1019"/>
        <v>5627.3821339956303</v>
      </c>
      <c r="BN278" s="2">
        <f t="shared" si="1019"/>
        <v>0</v>
      </c>
      <c r="BO278" s="2">
        <f t="shared" si="1019"/>
        <v>0</v>
      </c>
    </row>
    <row r="279" spans="2:67" ht="12.75" customHeight="1" outlineLevel="2">
      <c r="B279" s="30" t="s">
        <v>13</v>
      </c>
      <c r="C279" s="10"/>
      <c r="D279" s="10"/>
      <c r="E279" s="10"/>
      <c r="K279" s="16">
        <v>0</v>
      </c>
      <c r="L279" s="2">
        <f t="shared" ref="L279:BO279" si="1020">+L277-L278</f>
        <v>0</v>
      </c>
      <c r="M279" s="2">
        <f t="shared" si="1020"/>
        <v>0</v>
      </c>
      <c r="N279" s="2">
        <f t="shared" si="1020"/>
        <v>0</v>
      </c>
      <c r="O279" s="2">
        <f t="shared" si="1020"/>
        <v>0</v>
      </c>
      <c r="P279" s="2">
        <f t="shared" si="1020"/>
        <v>0</v>
      </c>
      <c r="Q279" s="2">
        <f t="shared" si="1020"/>
        <v>0</v>
      </c>
      <c r="R279" s="2">
        <f t="shared" si="1020"/>
        <v>0</v>
      </c>
      <c r="S279" s="2">
        <f t="shared" si="1020"/>
        <v>0</v>
      </c>
      <c r="T279" s="2">
        <f t="shared" si="1020"/>
        <v>0</v>
      </c>
      <c r="U279" s="2">
        <f t="shared" si="1020"/>
        <v>0</v>
      </c>
      <c r="V279" s="2">
        <f t="shared" si="1020"/>
        <v>0</v>
      </c>
      <c r="W279" s="2">
        <f t="shared" si="1020"/>
        <v>0</v>
      </c>
      <c r="X279" s="2">
        <f t="shared" si="1020"/>
        <v>0</v>
      </c>
      <c r="Y279" s="2">
        <f t="shared" si="1020"/>
        <v>0</v>
      </c>
      <c r="Z279" s="2">
        <f t="shared" si="1020"/>
        <v>0</v>
      </c>
      <c r="AA279" s="2">
        <f t="shared" si="1020"/>
        <v>0</v>
      </c>
      <c r="AB279" s="2">
        <f t="shared" si="1020"/>
        <v>0</v>
      </c>
      <c r="AC279" s="2">
        <f t="shared" si="1020"/>
        <v>0</v>
      </c>
      <c r="AD279" s="2">
        <f t="shared" si="1020"/>
        <v>0</v>
      </c>
      <c r="AE279" s="2">
        <f t="shared" si="1020"/>
        <v>0</v>
      </c>
      <c r="AF279" s="2">
        <f t="shared" si="1020"/>
        <v>0</v>
      </c>
      <c r="AG279" s="2">
        <f t="shared" si="1020"/>
        <v>0</v>
      </c>
      <c r="AH279" s="2">
        <f t="shared" si="1020"/>
        <v>0</v>
      </c>
      <c r="AI279" s="2">
        <f t="shared" si="1020"/>
        <v>0</v>
      </c>
      <c r="AJ279" s="2">
        <f t="shared" si="1020"/>
        <v>0</v>
      </c>
      <c r="AK279" s="2">
        <f t="shared" si="1020"/>
        <v>0</v>
      </c>
      <c r="AL279" s="2">
        <f t="shared" si="1020"/>
        <v>0</v>
      </c>
      <c r="AM279" s="2">
        <f t="shared" si="1020"/>
        <v>0</v>
      </c>
      <c r="AN279" s="2">
        <f t="shared" si="1020"/>
        <v>152962.47800588133</v>
      </c>
      <c r="AO279" s="2">
        <f t="shared" si="1020"/>
        <v>146823.51567788608</v>
      </c>
      <c r="AP279" s="2">
        <f t="shared" si="1020"/>
        <v>140684.55334989083</v>
      </c>
      <c r="AQ279" s="2">
        <f t="shared" si="1020"/>
        <v>134545.59102189558</v>
      </c>
      <c r="AR279" s="2">
        <f t="shared" si="1020"/>
        <v>128406.62869390035</v>
      </c>
      <c r="AS279" s="2">
        <f t="shared" si="1020"/>
        <v>122267.66636590511</v>
      </c>
      <c r="AT279" s="2">
        <f t="shared" si="1020"/>
        <v>116128.70403790988</v>
      </c>
      <c r="AU279" s="2">
        <f t="shared" si="1020"/>
        <v>109989.74170991464</v>
      </c>
      <c r="AV279" s="2">
        <f t="shared" si="1020"/>
        <v>103850.7793819194</v>
      </c>
      <c r="AW279" s="2">
        <f t="shared" si="1020"/>
        <v>97711.817053924169</v>
      </c>
      <c r="AX279" s="2">
        <f t="shared" si="1020"/>
        <v>91572.854725928933</v>
      </c>
      <c r="AY279" s="2">
        <f t="shared" si="1020"/>
        <v>85433.892397933698</v>
      </c>
      <c r="AZ279" s="2">
        <f t="shared" si="1020"/>
        <v>79294.930069938462</v>
      </c>
      <c r="BA279" s="2">
        <f t="shared" si="1020"/>
        <v>73155.967741943226</v>
      </c>
      <c r="BB279" s="2">
        <f t="shared" si="1020"/>
        <v>67017.005413947991</v>
      </c>
      <c r="BC279" s="2">
        <f t="shared" si="1020"/>
        <v>60878.043085952755</v>
      </c>
      <c r="BD279" s="2">
        <f t="shared" si="1020"/>
        <v>54739.080757957519</v>
      </c>
      <c r="BE279" s="2">
        <f t="shared" si="1020"/>
        <v>48600.118429962284</v>
      </c>
      <c r="BF279" s="2">
        <f t="shared" si="1020"/>
        <v>42461.156101967048</v>
      </c>
      <c r="BG279" s="2">
        <f t="shared" si="1020"/>
        <v>36322.193773971812</v>
      </c>
      <c r="BH279" s="2">
        <f t="shared" si="1020"/>
        <v>30183.231445976577</v>
      </c>
      <c r="BI279" s="2">
        <f t="shared" si="1020"/>
        <v>24044.269117981341</v>
      </c>
      <c r="BJ279" s="2">
        <f t="shared" si="1020"/>
        <v>17905.306789986105</v>
      </c>
      <c r="BK279" s="2">
        <f t="shared" si="1020"/>
        <v>11766.344461990868</v>
      </c>
      <c r="BL279" s="2">
        <f t="shared" si="1020"/>
        <v>5627.3821339956303</v>
      </c>
      <c r="BM279" s="2">
        <f t="shared" si="1020"/>
        <v>0</v>
      </c>
      <c r="BN279" s="2">
        <f t="shared" si="1020"/>
        <v>0</v>
      </c>
      <c r="BO279" s="2">
        <f t="shared" si="1020"/>
        <v>0</v>
      </c>
    </row>
    <row r="280" spans="2:67" ht="12.75" customHeight="1" outlineLevel="2">
      <c r="B280" s="29" t="s">
        <v>14</v>
      </c>
      <c r="C280" s="10"/>
      <c r="D280" s="10"/>
      <c r="E280" s="10"/>
      <c r="L280" s="2">
        <f t="shared" ref="L280:AQ280" si="1021">IF(L$10=$C267,(L277+L279)/2*(13-$D267)/12,(L277+L279)/2)</f>
        <v>0</v>
      </c>
      <c r="M280" s="2">
        <f t="shared" si="1021"/>
        <v>0</v>
      </c>
      <c r="N280" s="2">
        <f t="shared" si="1021"/>
        <v>0</v>
      </c>
      <c r="O280" s="2">
        <f t="shared" si="1021"/>
        <v>0</v>
      </c>
      <c r="P280" s="2">
        <f t="shared" si="1021"/>
        <v>0</v>
      </c>
      <c r="Q280" s="2">
        <f t="shared" si="1021"/>
        <v>0</v>
      </c>
      <c r="R280" s="2">
        <f t="shared" si="1021"/>
        <v>0</v>
      </c>
      <c r="S280" s="2">
        <f t="shared" si="1021"/>
        <v>0</v>
      </c>
      <c r="T280" s="2">
        <f t="shared" si="1021"/>
        <v>0</v>
      </c>
      <c r="U280" s="2">
        <f t="shared" si="1021"/>
        <v>0</v>
      </c>
      <c r="V280" s="2">
        <f t="shared" si="1021"/>
        <v>0</v>
      </c>
      <c r="W280" s="2">
        <f t="shared" si="1021"/>
        <v>0</v>
      </c>
      <c r="X280" s="2">
        <f t="shared" si="1021"/>
        <v>0</v>
      </c>
      <c r="Y280" s="2">
        <f t="shared" si="1021"/>
        <v>0</v>
      </c>
      <c r="Z280" s="2">
        <f t="shared" si="1021"/>
        <v>0</v>
      </c>
      <c r="AA280" s="2">
        <f t="shared" si="1021"/>
        <v>0</v>
      </c>
      <c r="AB280" s="2">
        <f t="shared" si="1021"/>
        <v>0</v>
      </c>
      <c r="AC280" s="2">
        <f t="shared" si="1021"/>
        <v>0</v>
      </c>
      <c r="AD280" s="2">
        <f t="shared" si="1021"/>
        <v>0</v>
      </c>
      <c r="AE280" s="2">
        <f t="shared" si="1021"/>
        <v>0</v>
      </c>
      <c r="AF280" s="2">
        <f t="shared" si="1021"/>
        <v>0</v>
      </c>
      <c r="AG280" s="2">
        <f t="shared" si="1021"/>
        <v>0</v>
      </c>
      <c r="AH280" s="2">
        <f t="shared" si="1021"/>
        <v>0</v>
      </c>
      <c r="AI280" s="2">
        <f t="shared" si="1021"/>
        <v>0</v>
      </c>
      <c r="AJ280" s="2">
        <f t="shared" si="1021"/>
        <v>0</v>
      </c>
      <c r="AK280" s="2">
        <f t="shared" si="1021"/>
        <v>0</v>
      </c>
      <c r="AL280" s="2">
        <f t="shared" si="1021"/>
        <v>0</v>
      </c>
      <c r="AM280" s="2">
        <f t="shared" si="1021"/>
        <v>0</v>
      </c>
      <c r="AN280" s="2">
        <f t="shared" si="1021"/>
        <v>12768.189008573429</v>
      </c>
      <c r="AO280" s="2">
        <f t="shared" si="1021"/>
        <v>149892.99684188369</v>
      </c>
      <c r="AP280" s="2">
        <f t="shared" si="1021"/>
        <v>143754.03451388847</v>
      </c>
      <c r="AQ280" s="2">
        <f t="shared" si="1021"/>
        <v>137615.07218589319</v>
      </c>
      <c r="AR280" s="2">
        <f t="shared" ref="AR280:BO280" si="1022">IF(AR$10=$C267,(AR277+AR279)/2*(13-$D267)/12,(AR277+AR279)/2)</f>
        <v>131476.10985789797</v>
      </c>
      <c r="AS280" s="2">
        <f t="shared" si="1022"/>
        <v>125337.14752990272</v>
      </c>
      <c r="AT280" s="2">
        <f t="shared" si="1022"/>
        <v>119198.1852019075</v>
      </c>
      <c r="AU280" s="2">
        <f t="shared" si="1022"/>
        <v>113059.22287391225</v>
      </c>
      <c r="AV280" s="2">
        <f t="shared" si="1022"/>
        <v>106920.26054591703</v>
      </c>
      <c r="AW280" s="2">
        <f t="shared" si="1022"/>
        <v>100781.29821792178</v>
      </c>
      <c r="AX280" s="2">
        <f t="shared" si="1022"/>
        <v>94642.335889926559</v>
      </c>
      <c r="AY280" s="2">
        <f t="shared" si="1022"/>
        <v>88503.373561931308</v>
      </c>
      <c r="AZ280" s="2">
        <f t="shared" si="1022"/>
        <v>82364.411233936087</v>
      </c>
      <c r="BA280" s="2">
        <f t="shared" si="1022"/>
        <v>76225.448905940837</v>
      </c>
      <c r="BB280" s="2">
        <f t="shared" si="1022"/>
        <v>70086.486577945616</v>
      </c>
      <c r="BC280" s="2">
        <f t="shared" si="1022"/>
        <v>63947.524249950373</v>
      </c>
      <c r="BD280" s="2">
        <f t="shared" si="1022"/>
        <v>57808.561921955137</v>
      </c>
      <c r="BE280" s="2">
        <f t="shared" si="1022"/>
        <v>51669.599593959902</v>
      </c>
      <c r="BF280" s="2">
        <f t="shared" si="1022"/>
        <v>45530.637265964666</v>
      </c>
      <c r="BG280" s="2">
        <f t="shared" si="1022"/>
        <v>39391.67493796943</v>
      </c>
      <c r="BH280" s="2">
        <f t="shared" si="1022"/>
        <v>33252.712609974194</v>
      </c>
      <c r="BI280" s="2">
        <f t="shared" si="1022"/>
        <v>27113.750281978959</v>
      </c>
      <c r="BJ280" s="2">
        <f t="shared" si="1022"/>
        <v>20974.787953983723</v>
      </c>
      <c r="BK280" s="2">
        <f t="shared" si="1022"/>
        <v>14835.825625988487</v>
      </c>
      <c r="BL280" s="2">
        <f t="shared" si="1022"/>
        <v>8696.8632979932481</v>
      </c>
      <c r="BM280" s="2">
        <f t="shared" si="1022"/>
        <v>2813.6910669978151</v>
      </c>
      <c r="BN280" s="2">
        <f t="shared" si="1022"/>
        <v>0</v>
      </c>
      <c r="BO280" s="2">
        <f t="shared" si="1022"/>
        <v>0</v>
      </c>
    </row>
    <row r="281" spans="2:67" ht="12.75" customHeight="1" outlineLevel="2">
      <c r="B281" s="29" t="s">
        <v>15</v>
      </c>
      <c r="C281" s="10"/>
      <c r="D281" s="10"/>
      <c r="E281" s="10"/>
      <c r="L281" s="21">
        <f t="shared" ref="L281:AQ281" si="1023">+L280*$C$5</f>
        <v>0</v>
      </c>
      <c r="M281" s="21">
        <f t="shared" si="1023"/>
        <v>0</v>
      </c>
      <c r="N281" s="21">
        <f t="shared" si="1023"/>
        <v>0</v>
      </c>
      <c r="O281" s="21">
        <f t="shared" si="1023"/>
        <v>0</v>
      </c>
      <c r="P281" s="21">
        <f t="shared" si="1023"/>
        <v>0</v>
      </c>
      <c r="Q281" s="21">
        <f t="shared" si="1023"/>
        <v>0</v>
      </c>
      <c r="R281" s="21">
        <f t="shared" si="1023"/>
        <v>0</v>
      </c>
      <c r="S281" s="21">
        <f t="shared" si="1023"/>
        <v>0</v>
      </c>
      <c r="T281" s="21">
        <f t="shared" si="1023"/>
        <v>0</v>
      </c>
      <c r="U281" s="21">
        <f t="shared" si="1023"/>
        <v>0</v>
      </c>
      <c r="V281" s="21">
        <f t="shared" si="1023"/>
        <v>0</v>
      </c>
      <c r="W281" s="21">
        <f t="shared" si="1023"/>
        <v>0</v>
      </c>
      <c r="X281" s="21">
        <f t="shared" si="1023"/>
        <v>0</v>
      </c>
      <c r="Y281" s="21">
        <f t="shared" si="1023"/>
        <v>0</v>
      </c>
      <c r="Z281" s="21">
        <f t="shared" si="1023"/>
        <v>0</v>
      </c>
      <c r="AA281" s="21">
        <f t="shared" si="1023"/>
        <v>0</v>
      </c>
      <c r="AB281" s="21">
        <f t="shared" si="1023"/>
        <v>0</v>
      </c>
      <c r="AC281" s="21">
        <f t="shared" si="1023"/>
        <v>0</v>
      </c>
      <c r="AD281" s="21">
        <f t="shared" si="1023"/>
        <v>0</v>
      </c>
      <c r="AE281" s="21">
        <f t="shared" si="1023"/>
        <v>0</v>
      </c>
      <c r="AF281" s="21">
        <f t="shared" si="1023"/>
        <v>0</v>
      </c>
      <c r="AG281" s="21">
        <f t="shared" si="1023"/>
        <v>0</v>
      </c>
      <c r="AH281" s="21">
        <f t="shared" si="1023"/>
        <v>0</v>
      </c>
      <c r="AI281" s="21">
        <f t="shared" si="1023"/>
        <v>0</v>
      </c>
      <c r="AJ281" s="21">
        <f t="shared" si="1023"/>
        <v>0</v>
      </c>
      <c r="AK281" s="21">
        <f t="shared" si="1023"/>
        <v>0</v>
      </c>
      <c r="AL281" s="21">
        <f t="shared" si="1023"/>
        <v>0</v>
      </c>
      <c r="AM281" s="21">
        <f t="shared" si="1023"/>
        <v>0</v>
      </c>
      <c r="AN281" s="21">
        <f t="shared" si="1023"/>
        <v>893.7732306001401</v>
      </c>
      <c r="AO281" s="21">
        <f t="shared" si="1023"/>
        <v>10492.509778931859</v>
      </c>
      <c r="AP281" s="21">
        <f t="shared" si="1023"/>
        <v>10062.782415972195</v>
      </c>
      <c r="AQ281" s="21">
        <f t="shared" si="1023"/>
        <v>9633.0550530125238</v>
      </c>
      <c r="AR281" s="21">
        <f t="shared" ref="AR281:BO281" si="1024">+AR280*$C$5</f>
        <v>9203.3276900528581</v>
      </c>
      <c r="AS281" s="21">
        <f t="shared" si="1024"/>
        <v>8773.6003270931906</v>
      </c>
      <c r="AT281" s="21">
        <f t="shared" si="1024"/>
        <v>8343.8729641335267</v>
      </c>
      <c r="AU281" s="21">
        <f t="shared" si="1024"/>
        <v>7914.1456011738583</v>
      </c>
      <c r="AV281" s="21">
        <f t="shared" si="1024"/>
        <v>7484.4182382141926</v>
      </c>
      <c r="AW281" s="21">
        <f t="shared" si="1024"/>
        <v>7054.6908752545251</v>
      </c>
      <c r="AX281" s="21">
        <f t="shared" si="1024"/>
        <v>6624.9635122948594</v>
      </c>
      <c r="AY281" s="21">
        <f t="shared" si="1024"/>
        <v>6195.2361493351918</v>
      </c>
      <c r="AZ281" s="21">
        <f t="shared" si="1024"/>
        <v>5765.5087863755271</v>
      </c>
      <c r="BA281" s="21">
        <f t="shared" si="1024"/>
        <v>5335.7814234158595</v>
      </c>
      <c r="BB281" s="21">
        <f t="shared" si="1024"/>
        <v>4906.0540604561938</v>
      </c>
      <c r="BC281" s="21">
        <f t="shared" si="1024"/>
        <v>4476.3266974965263</v>
      </c>
      <c r="BD281" s="21">
        <f t="shared" si="1024"/>
        <v>4046.5993345368602</v>
      </c>
      <c r="BE281" s="21">
        <f t="shared" si="1024"/>
        <v>3616.8719715771936</v>
      </c>
      <c r="BF281" s="21">
        <f t="shared" si="1024"/>
        <v>3187.144608617527</v>
      </c>
      <c r="BG281" s="21">
        <f t="shared" si="1024"/>
        <v>2757.4172456578603</v>
      </c>
      <c r="BH281" s="21">
        <f t="shared" si="1024"/>
        <v>2327.6898826981937</v>
      </c>
      <c r="BI281" s="21">
        <f t="shared" si="1024"/>
        <v>1897.9625197385274</v>
      </c>
      <c r="BJ281" s="21">
        <f t="shared" si="1024"/>
        <v>1468.2351567788608</v>
      </c>
      <c r="BK281" s="21">
        <f t="shared" si="1024"/>
        <v>1038.5077938191941</v>
      </c>
      <c r="BL281" s="21">
        <f t="shared" si="1024"/>
        <v>608.78043085952743</v>
      </c>
      <c r="BM281" s="21">
        <f t="shared" si="1024"/>
        <v>196.95837468984709</v>
      </c>
      <c r="BN281" s="21">
        <f t="shared" si="1024"/>
        <v>0</v>
      </c>
      <c r="BO281" s="21">
        <f t="shared" si="1024"/>
        <v>0</v>
      </c>
    </row>
    <row r="282" spans="2:67" ht="12.75" customHeight="1" outlineLevel="2">
      <c r="B282" s="8" t="s">
        <v>20</v>
      </c>
      <c r="C282" s="10"/>
      <c r="D282" s="10"/>
      <c r="E282" s="10"/>
      <c r="L282" s="23">
        <f t="shared" ref="L282:AQ282" si="1025">IF(OR(L$10&lt;$C267,L$10&gt;$C267+$F274),0,IF(L$10=$C267,$E274*(13-$D267)/12,IF(L$10=$C267+$F274,$E274*($D267-1)/12,$E274)))</f>
        <v>0</v>
      </c>
      <c r="M282" s="23">
        <f t="shared" si="1025"/>
        <v>0</v>
      </c>
      <c r="N282" s="23">
        <f t="shared" si="1025"/>
        <v>0</v>
      </c>
      <c r="O282" s="23">
        <f t="shared" si="1025"/>
        <v>0</v>
      </c>
      <c r="P282" s="23">
        <f t="shared" si="1025"/>
        <v>0</v>
      </c>
      <c r="Q282" s="23">
        <f t="shared" si="1025"/>
        <v>0</v>
      </c>
      <c r="R282" s="23">
        <f t="shared" si="1025"/>
        <v>0</v>
      </c>
      <c r="S282" s="23">
        <f t="shared" si="1025"/>
        <v>0</v>
      </c>
      <c r="T282" s="23">
        <f t="shared" si="1025"/>
        <v>0</v>
      </c>
      <c r="U282" s="23">
        <f t="shared" si="1025"/>
        <v>0</v>
      </c>
      <c r="V282" s="23">
        <f t="shared" si="1025"/>
        <v>0</v>
      </c>
      <c r="W282" s="23">
        <f t="shared" si="1025"/>
        <v>0</v>
      </c>
      <c r="X282" s="23">
        <f t="shared" si="1025"/>
        <v>0</v>
      </c>
      <c r="Y282" s="23">
        <f t="shared" si="1025"/>
        <v>0</v>
      </c>
      <c r="Z282" s="23">
        <f t="shared" si="1025"/>
        <v>0</v>
      </c>
      <c r="AA282" s="23">
        <f t="shared" si="1025"/>
        <v>0</v>
      </c>
      <c r="AB282" s="23">
        <f t="shared" si="1025"/>
        <v>0</v>
      </c>
      <c r="AC282" s="23">
        <f t="shared" si="1025"/>
        <v>0</v>
      </c>
      <c r="AD282" s="23">
        <f t="shared" si="1025"/>
        <v>0</v>
      </c>
      <c r="AE282" s="23">
        <f t="shared" si="1025"/>
        <v>0</v>
      </c>
      <c r="AF282" s="23">
        <f t="shared" si="1025"/>
        <v>0</v>
      </c>
      <c r="AG282" s="23">
        <f t="shared" si="1025"/>
        <v>0</v>
      </c>
      <c r="AH282" s="23">
        <f t="shared" si="1025"/>
        <v>0</v>
      </c>
      <c r="AI282" s="23">
        <f t="shared" si="1025"/>
        <v>0</v>
      </c>
      <c r="AJ282" s="23">
        <f t="shared" si="1025"/>
        <v>0</v>
      </c>
      <c r="AK282" s="23">
        <f t="shared" si="1025"/>
        <v>0</v>
      </c>
      <c r="AL282" s="23">
        <f t="shared" si="1025"/>
        <v>0</v>
      </c>
      <c r="AM282" s="23">
        <f t="shared" si="1025"/>
        <v>0</v>
      </c>
      <c r="AN282" s="23">
        <f t="shared" si="1025"/>
        <v>12789.504849990079</v>
      </c>
      <c r="AO282" s="23">
        <f t="shared" si="1025"/>
        <v>153474.05819988094</v>
      </c>
      <c r="AP282" s="23">
        <f t="shared" si="1025"/>
        <v>153474.05819988094</v>
      </c>
      <c r="AQ282" s="23">
        <f t="shared" si="1025"/>
        <v>153474.05819988094</v>
      </c>
      <c r="AR282" s="23">
        <f t="shared" ref="AR282:BO282" si="1026">IF(OR(AR$10&lt;$C267,AR$10&gt;$C267+$F274),0,IF(AR$10=$C267,$E274*(13-$D267)/12,IF(AR$10=$C267+$F274,$E274*($D267-1)/12,$E274)))</f>
        <v>153474.05819988094</v>
      </c>
      <c r="AS282" s="23">
        <f t="shared" si="1026"/>
        <v>153474.05819988094</v>
      </c>
      <c r="AT282" s="23">
        <f t="shared" si="1026"/>
        <v>153474.05819988094</v>
      </c>
      <c r="AU282" s="23">
        <f t="shared" si="1026"/>
        <v>153474.05819988094</v>
      </c>
      <c r="AV282" s="23">
        <f t="shared" si="1026"/>
        <v>153474.05819988094</v>
      </c>
      <c r="AW282" s="23">
        <f t="shared" si="1026"/>
        <v>153474.05819988094</v>
      </c>
      <c r="AX282" s="23">
        <f t="shared" si="1026"/>
        <v>153474.05819988094</v>
      </c>
      <c r="AY282" s="23">
        <f t="shared" si="1026"/>
        <v>153474.05819988094</v>
      </c>
      <c r="AZ282" s="23">
        <f t="shared" si="1026"/>
        <v>153474.05819988094</v>
      </c>
      <c r="BA282" s="23">
        <f t="shared" si="1026"/>
        <v>153474.05819988094</v>
      </c>
      <c r="BB282" s="23">
        <f t="shared" si="1026"/>
        <v>153474.05819988094</v>
      </c>
      <c r="BC282" s="23">
        <f t="shared" si="1026"/>
        <v>153474.05819988094</v>
      </c>
      <c r="BD282" s="23">
        <f t="shared" si="1026"/>
        <v>153474.05819988094</v>
      </c>
      <c r="BE282" s="23">
        <f t="shared" si="1026"/>
        <v>153474.05819988094</v>
      </c>
      <c r="BF282" s="23">
        <f t="shared" si="1026"/>
        <v>153474.05819988094</v>
      </c>
      <c r="BG282" s="23">
        <f t="shared" si="1026"/>
        <v>153474.05819988094</v>
      </c>
      <c r="BH282" s="23">
        <f t="shared" si="1026"/>
        <v>153474.05819988094</v>
      </c>
      <c r="BI282" s="23">
        <f t="shared" si="1026"/>
        <v>153474.05819988094</v>
      </c>
      <c r="BJ282" s="23">
        <f t="shared" si="1026"/>
        <v>153474.05819988094</v>
      </c>
      <c r="BK282" s="23">
        <f t="shared" si="1026"/>
        <v>153474.05819988094</v>
      </c>
      <c r="BL282" s="23">
        <f t="shared" si="1026"/>
        <v>153474.05819988094</v>
      </c>
      <c r="BM282" s="23">
        <f t="shared" si="1026"/>
        <v>140684.55334989086</v>
      </c>
      <c r="BN282" s="23">
        <f t="shared" si="1026"/>
        <v>0</v>
      </c>
      <c r="BO282" s="23">
        <f t="shared" si="1026"/>
        <v>0</v>
      </c>
    </row>
    <row r="283" spans="2:67" ht="12.75" customHeight="1" outlineLevel="2">
      <c r="B283" s="8" t="s">
        <v>16</v>
      </c>
      <c r="C283" s="10"/>
      <c r="D283" s="10"/>
      <c r="E283" s="10"/>
      <c r="J283" s="2"/>
      <c r="L283" s="25">
        <f>+L282*$G274</f>
        <v>0</v>
      </c>
      <c r="M283" s="25">
        <f t="shared" ref="M283:BO283" si="1027">+M282*$G274</f>
        <v>0</v>
      </c>
      <c r="N283" s="25">
        <f t="shared" si="1027"/>
        <v>0</v>
      </c>
      <c r="O283" s="25">
        <f t="shared" si="1027"/>
        <v>0</v>
      </c>
      <c r="P283" s="25">
        <f t="shared" si="1027"/>
        <v>0</v>
      </c>
      <c r="Q283" s="25">
        <f t="shared" si="1027"/>
        <v>0</v>
      </c>
      <c r="R283" s="25">
        <f t="shared" si="1027"/>
        <v>0</v>
      </c>
      <c r="S283" s="25">
        <f t="shared" si="1027"/>
        <v>0</v>
      </c>
      <c r="T283" s="25">
        <f t="shared" si="1027"/>
        <v>0</v>
      </c>
      <c r="U283" s="25">
        <f t="shared" si="1027"/>
        <v>0</v>
      </c>
      <c r="V283" s="25">
        <f t="shared" si="1027"/>
        <v>0</v>
      </c>
      <c r="W283" s="25">
        <f t="shared" si="1027"/>
        <v>0</v>
      </c>
      <c r="X283" s="25">
        <f t="shared" si="1027"/>
        <v>0</v>
      </c>
      <c r="Y283" s="25">
        <f t="shared" si="1027"/>
        <v>0</v>
      </c>
      <c r="Z283" s="25">
        <f t="shared" si="1027"/>
        <v>0</v>
      </c>
      <c r="AA283" s="25">
        <f t="shared" si="1027"/>
        <v>0</v>
      </c>
      <c r="AB283" s="25">
        <f t="shared" si="1027"/>
        <v>0</v>
      </c>
      <c r="AC283" s="25">
        <f t="shared" si="1027"/>
        <v>0</v>
      </c>
      <c r="AD283" s="25">
        <f t="shared" si="1027"/>
        <v>0</v>
      </c>
      <c r="AE283" s="25">
        <f t="shared" si="1027"/>
        <v>0</v>
      </c>
      <c r="AF283" s="25">
        <f t="shared" si="1027"/>
        <v>0</v>
      </c>
      <c r="AG283" s="25">
        <f t="shared" si="1027"/>
        <v>0</v>
      </c>
      <c r="AH283" s="25">
        <f t="shared" si="1027"/>
        <v>0</v>
      </c>
      <c r="AI283" s="25">
        <f t="shared" si="1027"/>
        <v>0</v>
      </c>
      <c r="AJ283" s="25">
        <f t="shared" si="1027"/>
        <v>0</v>
      </c>
      <c r="AK283" s="25">
        <f t="shared" si="1027"/>
        <v>0</v>
      </c>
      <c r="AL283" s="25">
        <f t="shared" si="1027"/>
        <v>0</v>
      </c>
      <c r="AM283" s="25">
        <f t="shared" si="1027"/>
        <v>0</v>
      </c>
      <c r="AN283" s="25">
        <f t="shared" si="1027"/>
        <v>3.8368514549970234</v>
      </c>
      <c r="AO283" s="25">
        <f t="shared" si="1027"/>
        <v>46.042217459964277</v>
      </c>
      <c r="AP283" s="25">
        <f t="shared" si="1027"/>
        <v>46.042217459964277</v>
      </c>
      <c r="AQ283" s="25">
        <f t="shared" si="1027"/>
        <v>46.042217459964277</v>
      </c>
      <c r="AR283" s="25">
        <f t="shared" si="1027"/>
        <v>46.042217459964277</v>
      </c>
      <c r="AS283" s="25">
        <f t="shared" si="1027"/>
        <v>46.042217459964277</v>
      </c>
      <c r="AT283" s="25">
        <f t="shared" si="1027"/>
        <v>46.042217459964277</v>
      </c>
      <c r="AU283" s="25">
        <f t="shared" si="1027"/>
        <v>46.042217459964277</v>
      </c>
      <c r="AV283" s="25">
        <f t="shared" si="1027"/>
        <v>46.042217459964277</v>
      </c>
      <c r="AW283" s="25">
        <f t="shared" si="1027"/>
        <v>46.042217459964277</v>
      </c>
      <c r="AX283" s="25">
        <f t="shared" si="1027"/>
        <v>46.042217459964277</v>
      </c>
      <c r="AY283" s="25">
        <f t="shared" si="1027"/>
        <v>46.042217459964277</v>
      </c>
      <c r="AZ283" s="25">
        <f t="shared" si="1027"/>
        <v>46.042217459964277</v>
      </c>
      <c r="BA283" s="25">
        <f t="shared" si="1027"/>
        <v>46.042217459964277</v>
      </c>
      <c r="BB283" s="25">
        <f t="shared" si="1027"/>
        <v>46.042217459964277</v>
      </c>
      <c r="BC283" s="25">
        <f t="shared" si="1027"/>
        <v>46.042217459964277</v>
      </c>
      <c r="BD283" s="25">
        <f t="shared" si="1027"/>
        <v>46.042217459964277</v>
      </c>
      <c r="BE283" s="25">
        <f t="shared" si="1027"/>
        <v>46.042217459964277</v>
      </c>
      <c r="BF283" s="25">
        <f t="shared" si="1027"/>
        <v>46.042217459964277</v>
      </c>
      <c r="BG283" s="25">
        <f t="shared" si="1027"/>
        <v>46.042217459964277</v>
      </c>
      <c r="BH283" s="25">
        <f t="shared" si="1027"/>
        <v>46.042217459964277</v>
      </c>
      <c r="BI283" s="25">
        <f t="shared" si="1027"/>
        <v>46.042217459964277</v>
      </c>
      <c r="BJ283" s="25">
        <f t="shared" si="1027"/>
        <v>46.042217459964277</v>
      </c>
      <c r="BK283" s="25">
        <f t="shared" si="1027"/>
        <v>46.042217459964277</v>
      </c>
      <c r="BL283" s="25">
        <f t="shared" si="1027"/>
        <v>46.042217459964277</v>
      </c>
      <c r="BM283" s="25">
        <f t="shared" si="1027"/>
        <v>42.205366004967253</v>
      </c>
      <c r="BN283" s="25">
        <f t="shared" si="1027"/>
        <v>0</v>
      </c>
      <c r="BO283" s="25">
        <f t="shared" si="1027"/>
        <v>0</v>
      </c>
    </row>
    <row r="284" spans="2:67" ht="13.5" customHeight="1" outlineLevel="2" thickBot="1">
      <c r="B284" s="8" t="s">
        <v>17</v>
      </c>
      <c r="C284" s="10"/>
      <c r="D284" s="10"/>
      <c r="E284" s="10"/>
      <c r="J284" s="2"/>
      <c r="L284" s="24">
        <f t="shared" ref="L284" si="1028">SUM(L278,L281,L283)</f>
        <v>0</v>
      </c>
      <c r="M284" s="24">
        <f t="shared" ref="M284" si="1029">SUM(M278,M281,M283)</f>
        <v>0</v>
      </c>
      <c r="N284" s="24">
        <f t="shared" ref="N284" si="1030">SUM(N278,N281,N283)</f>
        <v>0</v>
      </c>
      <c r="O284" s="24">
        <f t="shared" ref="O284" si="1031">SUM(O278,O281,O283)</f>
        <v>0</v>
      </c>
      <c r="P284" s="24">
        <f t="shared" ref="P284" si="1032">SUM(P278,P281,P283)</f>
        <v>0</v>
      </c>
      <c r="Q284" s="24">
        <f t="shared" ref="Q284" si="1033">SUM(Q278,Q281,Q283)</f>
        <v>0</v>
      </c>
      <c r="R284" s="24">
        <f t="shared" ref="R284" si="1034">SUM(R278,R281,R283)</f>
        <v>0</v>
      </c>
      <c r="S284" s="24">
        <f t="shared" ref="S284" si="1035">SUM(S278,S281,S283)</f>
        <v>0</v>
      </c>
      <c r="T284" s="24">
        <f t="shared" ref="T284" si="1036">SUM(T278,T281,T283)</f>
        <v>0</v>
      </c>
      <c r="U284" s="24">
        <f t="shared" ref="U284" si="1037">SUM(U278,U281,U283)</f>
        <v>0</v>
      </c>
      <c r="V284" s="24">
        <f t="shared" ref="V284" si="1038">SUM(V278,V281,V283)</f>
        <v>0</v>
      </c>
      <c r="W284" s="24">
        <f t="shared" ref="W284" si="1039">SUM(W278,W281,W283)</f>
        <v>0</v>
      </c>
      <c r="X284" s="24">
        <f t="shared" ref="X284" si="1040">SUM(X278,X281,X283)</f>
        <v>0</v>
      </c>
      <c r="Y284" s="24">
        <f t="shared" ref="Y284" si="1041">SUM(Y278,Y281,Y283)</f>
        <v>0</v>
      </c>
      <c r="Z284" s="24">
        <f t="shared" ref="Z284" si="1042">SUM(Z278,Z281,Z283)</f>
        <v>0</v>
      </c>
      <c r="AA284" s="24">
        <f t="shared" ref="AA284" si="1043">SUM(AA278,AA281,AA283)</f>
        <v>0</v>
      </c>
      <c r="AB284" s="24">
        <f t="shared" ref="AB284" si="1044">SUM(AB278,AB281,AB283)</f>
        <v>0</v>
      </c>
      <c r="AC284" s="24">
        <f t="shared" ref="AC284" si="1045">SUM(AC278,AC281,AC283)</f>
        <v>0</v>
      </c>
      <c r="AD284" s="24">
        <f t="shared" ref="AD284" si="1046">SUM(AD278,AD281,AD283)</f>
        <v>0</v>
      </c>
      <c r="AE284" s="24">
        <f t="shared" ref="AE284" si="1047">SUM(AE278,AE281,AE283)</f>
        <v>0</v>
      </c>
      <c r="AF284" s="24">
        <f t="shared" ref="AF284" si="1048">SUM(AF278,AF281,AF283)</f>
        <v>0</v>
      </c>
      <c r="AG284" s="24">
        <f t="shared" ref="AG284" si="1049">SUM(AG278,AG281,AG283)</f>
        <v>0</v>
      </c>
      <c r="AH284" s="24">
        <f t="shared" ref="AH284" si="1050">SUM(AH278,AH281,AH283)</f>
        <v>0</v>
      </c>
      <c r="AI284" s="24">
        <f t="shared" ref="AI284" si="1051">SUM(AI278,AI281,AI283)</f>
        <v>0</v>
      </c>
      <c r="AJ284" s="24">
        <f t="shared" ref="AJ284" si="1052">SUM(AJ278,AJ281,AJ283)</f>
        <v>0</v>
      </c>
      <c r="AK284" s="24">
        <f t="shared" ref="AK284" si="1053">SUM(AK278,AK281,AK283)</f>
        <v>0</v>
      </c>
      <c r="AL284" s="24">
        <f t="shared" ref="AL284" si="1054">SUM(AL278,AL281,AL283)</f>
        <v>0</v>
      </c>
      <c r="AM284" s="24">
        <f t="shared" ref="AM284" si="1055">SUM(AM278,AM281,AM283)</f>
        <v>0</v>
      </c>
      <c r="AN284" s="24">
        <f t="shared" ref="AN284" si="1056">SUM(AN278,AN281,AN283)</f>
        <v>1409.1902760547403</v>
      </c>
      <c r="AO284" s="24">
        <f t="shared" ref="AO284" si="1057">SUM(AO278,AO281,AO283)</f>
        <v>16677.514324387059</v>
      </c>
      <c r="AP284" s="24">
        <f t="shared" ref="AP284" si="1058">SUM(AP278,AP281,AP283)</f>
        <v>16247.786961427397</v>
      </c>
      <c r="AQ284" s="24">
        <f t="shared" ref="AQ284" si="1059">SUM(AQ278,AQ281,AQ283)</f>
        <v>15818.059598467726</v>
      </c>
      <c r="AR284" s="24">
        <f t="shared" ref="AR284" si="1060">SUM(AR278,AR281,AR283)</f>
        <v>15388.33223550806</v>
      </c>
      <c r="AS284" s="24">
        <f t="shared" ref="AS284" si="1061">SUM(AS278,AS281,AS283)</f>
        <v>14958.604872548392</v>
      </c>
      <c r="AT284" s="24">
        <f t="shared" ref="AT284" si="1062">SUM(AT278,AT281,AT283)</f>
        <v>14528.877509588729</v>
      </c>
      <c r="AU284" s="24">
        <f t="shared" ref="AU284" si="1063">SUM(AU278,AU281,AU283)</f>
        <v>14099.150146629059</v>
      </c>
      <c r="AV284" s="24">
        <f t="shared" ref="AV284" si="1064">SUM(AV278,AV281,AV283)</f>
        <v>13669.422783669395</v>
      </c>
      <c r="AW284" s="24">
        <f t="shared" ref="AW284" si="1065">SUM(AW278,AW281,AW283)</f>
        <v>13239.695420709728</v>
      </c>
      <c r="AX284" s="24">
        <f t="shared" ref="AX284" si="1066">SUM(AX278,AX281,AX283)</f>
        <v>12809.96805775006</v>
      </c>
      <c r="AY284" s="24">
        <f t="shared" ref="AY284" si="1067">SUM(AY278,AY281,AY283)</f>
        <v>12380.240694790393</v>
      </c>
      <c r="AZ284" s="24">
        <f t="shared" ref="AZ284" si="1068">SUM(AZ278,AZ281,AZ283)</f>
        <v>11950.513331830729</v>
      </c>
      <c r="BA284" s="24">
        <f t="shared" ref="BA284" si="1069">SUM(BA278,BA281,BA283)</f>
        <v>11520.785968871061</v>
      </c>
      <c r="BB284" s="24">
        <f t="shared" ref="BB284" si="1070">SUM(BB278,BB281,BB283)</f>
        <v>11091.058605911396</v>
      </c>
      <c r="BC284" s="24">
        <f t="shared" ref="BC284" si="1071">SUM(BC278,BC281,BC283)</f>
        <v>10661.331242951728</v>
      </c>
      <c r="BD284" s="24">
        <f t="shared" ref="BD284" si="1072">SUM(BD278,BD281,BD283)</f>
        <v>10231.603879992063</v>
      </c>
      <c r="BE284" s="24">
        <f t="shared" ref="BE284" si="1073">SUM(BE278,BE281,BE283)</f>
        <v>9801.876517032395</v>
      </c>
      <c r="BF284" s="24">
        <f t="shared" ref="BF284" si="1074">SUM(BF278,BF281,BF283)</f>
        <v>9372.1491540727293</v>
      </c>
      <c r="BG284" s="24">
        <f t="shared" ref="BG284" si="1075">SUM(BG278,BG281,BG283)</f>
        <v>8942.4217911130618</v>
      </c>
      <c r="BH284" s="24">
        <f t="shared" ref="BH284" si="1076">SUM(BH278,BH281,BH283)</f>
        <v>8512.6944281533961</v>
      </c>
      <c r="BI284" s="24">
        <f t="shared" ref="BI284" si="1077">SUM(BI278,BI281,BI283)</f>
        <v>8082.9670651937295</v>
      </c>
      <c r="BJ284" s="24">
        <f t="shared" ref="BJ284" si="1078">SUM(BJ278,BJ281,BJ283)</f>
        <v>7653.2397022340629</v>
      </c>
      <c r="BK284" s="24">
        <f t="shared" ref="BK284" si="1079">SUM(BK278,BK281,BK283)</f>
        <v>7223.5123392743963</v>
      </c>
      <c r="BL284" s="24">
        <f t="shared" ref="BL284" si="1080">SUM(BL278,BL281,BL283)</f>
        <v>6793.7849763147296</v>
      </c>
      <c r="BM284" s="24">
        <f t="shared" ref="BM284" si="1081">SUM(BM278,BM281,BM283)</f>
        <v>5866.5458746904442</v>
      </c>
      <c r="BN284" s="24">
        <f t="shared" ref="BN284" si="1082">SUM(BN278,BN281,BN283)</f>
        <v>0</v>
      </c>
      <c r="BO284" s="24">
        <f t="shared" ref="BO284" si="1083">SUM(BO278,BO281,BO283)</f>
        <v>0</v>
      </c>
    </row>
    <row r="285" spans="2:67" ht="12.75" customHeight="1" outlineLevel="2">
      <c r="B285" s="8"/>
    </row>
    <row r="286" spans="2:67" ht="12.75" customHeight="1" outlineLevel="2">
      <c r="B286" s="8"/>
    </row>
    <row r="287" spans="2:67" ht="12.75" customHeight="1" outlineLevel="2">
      <c r="B287" s="8"/>
    </row>
    <row r="288" spans="2:67" ht="12.75" customHeight="1" outlineLevel="2">
      <c r="B288" s="8"/>
    </row>
    <row r="289" spans="1:67" ht="12.75" customHeight="1" outlineLevel="2">
      <c r="B289" s="8"/>
    </row>
    <row r="290" spans="1:67" ht="12.75" customHeight="1" outlineLevel="2">
      <c r="B290" s="8"/>
    </row>
    <row r="291" spans="1:67" ht="12.75" customHeight="1" outlineLevel="2">
      <c r="B291" s="8"/>
    </row>
    <row r="292" spans="1:67" outlineLevel="1">
      <c r="A292" s="10">
        <f>A262+1</f>
        <v>10</v>
      </c>
      <c r="B292" s="27" t="str">
        <f>INDEX(Projects,A292,1)</f>
        <v>50MW CT</v>
      </c>
      <c r="C292" s="19"/>
      <c r="D292" s="10"/>
      <c r="E292" s="10"/>
      <c r="G292" s="152" t="str">
        <f>INDEX(Projects,$A292,Projects!R$1)</f>
        <v>NewGT</v>
      </c>
      <c r="H292" s="11">
        <f>+C297</f>
        <v>2043</v>
      </c>
      <c r="I292" s="2">
        <f>+E304</f>
        <v>165516.75798211709</v>
      </c>
      <c r="J292" s="2">
        <f>NPV($C$4,M292:BO292)+L292</f>
        <v>20036.570026810656</v>
      </c>
      <c r="L292" s="2">
        <f>+L314</f>
        <v>0</v>
      </c>
      <c r="M292" s="2">
        <f t="shared" ref="M292:BO292" si="1084">+M314</f>
        <v>0</v>
      </c>
      <c r="N292" s="2">
        <f t="shared" si="1084"/>
        <v>0</v>
      </c>
      <c r="O292" s="2">
        <f t="shared" si="1084"/>
        <v>0</v>
      </c>
      <c r="P292" s="2">
        <f t="shared" si="1084"/>
        <v>0</v>
      </c>
      <c r="Q292" s="2">
        <f t="shared" si="1084"/>
        <v>0</v>
      </c>
      <c r="R292" s="2">
        <f t="shared" si="1084"/>
        <v>0</v>
      </c>
      <c r="S292" s="2">
        <f t="shared" si="1084"/>
        <v>0</v>
      </c>
      <c r="T292" s="2">
        <f t="shared" si="1084"/>
        <v>0</v>
      </c>
      <c r="U292" s="2">
        <f t="shared" si="1084"/>
        <v>0</v>
      </c>
      <c r="V292" s="2">
        <f t="shared" si="1084"/>
        <v>0</v>
      </c>
      <c r="W292" s="2">
        <f t="shared" si="1084"/>
        <v>0</v>
      </c>
      <c r="X292" s="2">
        <f t="shared" si="1084"/>
        <v>0</v>
      </c>
      <c r="Y292" s="2">
        <f t="shared" si="1084"/>
        <v>0</v>
      </c>
      <c r="Z292" s="2">
        <f t="shared" si="1084"/>
        <v>0</v>
      </c>
      <c r="AA292" s="2">
        <f t="shared" si="1084"/>
        <v>0</v>
      </c>
      <c r="AB292" s="2">
        <f t="shared" si="1084"/>
        <v>0</v>
      </c>
      <c r="AC292" s="2">
        <f t="shared" si="1084"/>
        <v>0</v>
      </c>
      <c r="AD292" s="2">
        <f t="shared" si="1084"/>
        <v>0</v>
      </c>
      <c r="AE292" s="2">
        <f t="shared" si="1084"/>
        <v>0</v>
      </c>
      <c r="AF292" s="2">
        <f t="shared" si="1084"/>
        <v>0</v>
      </c>
      <c r="AG292" s="2">
        <f t="shared" si="1084"/>
        <v>0</v>
      </c>
      <c r="AH292" s="2">
        <f t="shared" si="1084"/>
        <v>0</v>
      </c>
      <c r="AI292" s="2">
        <f t="shared" si="1084"/>
        <v>0</v>
      </c>
      <c r="AJ292" s="2">
        <f t="shared" si="1084"/>
        <v>0</v>
      </c>
      <c r="AK292" s="2">
        <f t="shared" si="1084"/>
        <v>0</v>
      </c>
      <c r="AL292" s="2">
        <f t="shared" si="1084"/>
        <v>0</v>
      </c>
      <c r="AM292" s="2">
        <f t="shared" si="1084"/>
        <v>0</v>
      </c>
      <c r="AN292" s="2">
        <f t="shared" si="1084"/>
        <v>0</v>
      </c>
      <c r="AO292" s="2">
        <f t="shared" si="1084"/>
        <v>0</v>
      </c>
      <c r="AP292" s="2">
        <f t="shared" si="1084"/>
        <v>0</v>
      </c>
      <c r="AQ292" s="2">
        <f t="shared" si="1084"/>
        <v>1519.7656764163557</v>
      </c>
      <c r="AR292" s="2">
        <f t="shared" si="1084"/>
        <v>17986.15436739006</v>
      </c>
      <c r="AS292" s="2">
        <f t="shared" si="1084"/>
        <v>17522.707445040131</v>
      </c>
      <c r="AT292" s="2">
        <f t="shared" si="1084"/>
        <v>17059.260522690201</v>
      </c>
      <c r="AU292" s="2">
        <f t="shared" si="1084"/>
        <v>16595.813600340276</v>
      </c>
      <c r="AV292" s="2">
        <f t="shared" si="1084"/>
        <v>16132.366677990345</v>
      </c>
      <c r="AW292" s="2">
        <f t="shared" si="1084"/>
        <v>15668.919755640418</v>
      </c>
      <c r="AX292" s="2">
        <f t="shared" si="1084"/>
        <v>15205.472833290489</v>
      </c>
      <c r="AY292" s="2">
        <f t="shared" si="1084"/>
        <v>14742.025910940562</v>
      </c>
      <c r="AZ292" s="2">
        <f t="shared" si="1084"/>
        <v>14278.578988590632</v>
      </c>
      <c r="BA292" s="2">
        <f t="shared" si="1084"/>
        <v>13815.132066240703</v>
      </c>
      <c r="BB292" s="2">
        <f t="shared" si="1084"/>
        <v>13351.685143890776</v>
      </c>
      <c r="BC292" s="2">
        <f t="shared" si="1084"/>
        <v>12888.238221540847</v>
      </c>
      <c r="BD292" s="2">
        <f t="shared" si="1084"/>
        <v>12424.79129919092</v>
      </c>
      <c r="BE292" s="2">
        <f t="shared" si="1084"/>
        <v>11961.344376840991</v>
      </c>
      <c r="BF292" s="2">
        <f t="shared" si="1084"/>
        <v>11497.897454491062</v>
      </c>
      <c r="BG292" s="2">
        <f t="shared" si="1084"/>
        <v>11034.450532141132</v>
      </c>
      <c r="BH292" s="2">
        <f t="shared" si="1084"/>
        <v>10571.003609791207</v>
      </c>
      <c r="BI292" s="2">
        <f t="shared" si="1084"/>
        <v>10107.556687441278</v>
      </c>
      <c r="BJ292" s="2">
        <f t="shared" si="1084"/>
        <v>9644.1097650913507</v>
      </c>
      <c r="BK292" s="2">
        <f t="shared" si="1084"/>
        <v>9180.6628427414216</v>
      </c>
      <c r="BL292" s="2">
        <f t="shared" si="1084"/>
        <v>8717.2159203914944</v>
      </c>
      <c r="BM292" s="2">
        <f t="shared" si="1084"/>
        <v>8253.7689980415671</v>
      </c>
      <c r="BN292" s="2">
        <f t="shared" si="1084"/>
        <v>7790.322075691638</v>
      </c>
      <c r="BO292" s="2">
        <f t="shared" si="1084"/>
        <v>7326.8751533417098</v>
      </c>
    </row>
    <row r="293" spans="1:67" ht="12.75" customHeight="1" outlineLevel="2">
      <c r="B293" s="28" t="str">
        <f>"Jan "&amp;$L$10&amp;" $"</f>
        <v>Jan 2012 $</v>
      </c>
      <c r="C293" s="151">
        <f>INDEX(Projects,A292,Projects!$H$1)</f>
        <v>72099.644</v>
      </c>
      <c r="D293" s="152"/>
      <c r="E293" s="152"/>
      <c r="F293" s="152"/>
      <c r="G293" s="152"/>
      <c r="H293" s="17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</row>
    <row r="294" spans="1:67" ht="12.75" customHeight="1" outlineLevel="2">
      <c r="B294" s="8" t="s">
        <v>8</v>
      </c>
      <c r="C294" s="153">
        <f>INDEX(Projects,$A292,Projects!I$1)</f>
        <v>1.0500000000000001E-2</v>
      </c>
      <c r="D294" s="153">
        <f>INDEX(Projects,$A292,Projects!J$1)</f>
        <v>0.26740000000000003</v>
      </c>
      <c r="E294" s="153">
        <f>INDEX(Projects,$A292,Projects!K$1)</f>
        <v>0.72209999999999996</v>
      </c>
      <c r="F294" s="153">
        <f>INDEX(Projects,$A292,Projects!L$1)</f>
        <v>0</v>
      </c>
      <c r="G294" s="153">
        <f>INDEX(Projects,$A292,Projects!M$1)</f>
        <v>0</v>
      </c>
      <c r="H294" s="18"/>
      <c r="J294" s="14"/>
      <c r="K294" s="14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</row>
    <row r="295" spans="1:67" ht="12.75" customHeight="1" outlineLevel="2">
      <c r="B295" s="8" t="s">
        <v>1</v>
      </c>
      <c r="C295" s="154">
        <f>INDEX(Projects,$A292,Projects!$N$1)</f>
        <v>2.5499999999999998E-2</v>
      </c>
      <c r="D295" s="152"/>
      <c r="E295" s="152"/>
      <c r="F295" s="152"/>
      <c r="G295" s="152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</row>
    <row r="296" spans="1:67" ht="12.75" customHeight="1" outlineLevel="2">
      <c r="B296" s="8" t="s">
        <v>2</v>
      </c>
      <c r="C296" s="152">
        <f>INDEX(Projects,A292,Projects!$F$1)</f>
        <v>2041</v>
      </c>
      <c r="D296" s="152">
        <f>INDEX(Projects,A292,Projects!$G$1)</f>
        <v>4</v>
      </c>
      <c r="E296" s="152"/>
      <c r="F296" s="152"/>
      <c r="G296" s="152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</row>
    <row r="297" spans="1:67" ht="12.75" customHeight="1" outlineLevel="2">
      <c r="B297" s="8" t="s">
        <v>3</v>
      </c>
      <c r="C297" s="152">
        <f>INDEX(Projects,A292,Projects!$C$1)</f>
        <v>2043</v>
      </c>
      <c r="D297" s="152">
        <f>INDEX(Projects,A292,Projects!$D$1)</f>
        <v>12</v>
      </c>
      <c r="E297" s="152"/>
      <c r="F297" s="152"/>
      <c r="G297" s="152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</row>
    <row r="298" spans="1:67" ht="12.75" customHeight="1" outlineLevel="2">
      <c r="B298" s="7" t="s">
        <v>4</v>
      </c>
      <c r="C298" s="10"/>
      <c r="D298" s="10"/>
      <c r="E298" s="10"/>
      <c r="L298" s="9">
        <f t="shared" ref="L298:AQ298" si="1085">(1+$C295)^L$21</f>
        <v>1.0126697388586272</v>
      </c>
      <c r="M298" s="9">
        <f t="shared" si="1085"/>
        <v>1.0384928171995222</v>
      </c>
      <c r="N298" s="9">
        <f t="shared" si="1085"/>
        <v>1.0649743840381101</v>
      </c>
      <c r="O298" s="9">
        <f t="shared" si="1085"/>
        <v>1.092131230831082</v>
      </c>
      <c r="P298" s="9">
        <f t="shared" si="1085"/>
        <v>1.1199805772172746</v>
      </c>
      <c r="Q298" s="9">
        <f t="shared" si="1085"/>
        <v>1.1485400819363152</v>
      </c>
      <c r="R298" s="9">
        <f t="shared" si="1085"/>
        <v>1.1778278540256915</v>
      </c>
      <c r="S298" s="9">
        <f t="shared" si="1085"/>
        <v>1.2078624643033467</v>
      </c>
      <c r="T298" s="9">
        <f t="shared" si="1085"/>
        <v>1.2386629571430821</v>
      </c>
      <c r="U298" s="9">
        <f t="shared" si="1085"/>
        <v>1.2702488625502308</v>
      </c>
      <c r="V298" s="9">
        <f t="shared" si="1085"/>
        <v>1.3026402085452617</v>
      </c>
      <c r="W298" s="9">
        <f t="shared" si="1085"/>
        <v>1.335857533863166</v>
      </c>
      <c r="X298" s="9">
        <f t="shared" si="1085"/>
        <v>1.369921900976677</v>
      </c>
      <c r="Y298" s="9">
        <f t="shared" si="1085"/>
        <v>1.4048549094515823</v>
      </c>
      <c r="Z298" s="9">
        <f t="shared" si="1085"/>
        <v>1.4406787096425977</v>
      </c>
      <c r="AA298" s="9">
        <f t="shared" si="1085"/>
        <v>1.477416016738484</v>
      </c>
      <c r="AB298" s="9">
        <f t="shared" si="1085"/>
        <v>1.5150901251653155</v>
      </c>
      <c r="AC298" s="9">
        <f t="shared" si="1085"/>
        <v>1.5537249233570312</v>
      </c>
      <c r="AD298" s="9">
        <f t="shared" si="1085"/>
        <v>1.5933449089026355</v>
      </c>
      <c r="AE298" s="9">
        <f t="shared" si="1085"/>
        <v>1.6339752040796529</v>
      </c>
      <c r="AF298" s="9">
        <f t="shared" si="1085"/>
        <v>1.6756415717836841</v>
      </c>
      <c r="AG298" s="9">
        <f t="shared" si="1085"/>
        <v>1.7183704318641684</v>
      </c>
      <c r="AH298" s="9">
        <f t="shared" si="1085"/>
        <v>1.7621888778767048</v>
      </c>
      <c r="AI298" s="9">
        <f t="shared" si="1085"/>
        <v>1.8071246942625607</v>
      </c>
      <c r="AJ298" s="9">
        <f t="shared" si="1085"/>
        <v>1.8532063739662561</v>
      </c>
      <c r="AK298" s="9">
        <f t="shared" si="1085"/>
        <v>1.9004631365023958</v>
      </c>
      <c r="AL298" s="9">
        <f t="shared" si="1085"/>
        <v>1.9489249464832072</v>
      </c>
      <c r="AM298" s="9">
        <f t="shared" si="1085"/>
        <v>1.998622532618529</v>
      </c>
      <c r="AN298" s="9">
        <f t="shared" si="1085"/>
        <v>2.0495874072003017</v>
      </c>
      <c r="AO298" s="9">
        <f t="shared" si="1085"/>
        <v>2.1018518860839097</v>
      </c>
      <c r="AP298" s="9">
        <f t="shared" si="1085"/>
        <v>2.1554491091790493</v>
      </c>
      <c r="AQ298" s="9">
        <f t="shared" si="1085"/>
        <v>2.2104130614631154</v>
      </c>
      <c r="AR298" s="9">
        <f t="shared" ref="AR298:BO298" si="1086">(1+$C295)^AR$21</f>
        <v>2.2667785945304249</v>
      </c>
      <c r="AS298" s="9">
        <f t="shared" si="1086"/>
        <v>2.3245814486909508</v>
      </c>
      <c r="AT298" s="9">
        <f t="shared" si="1086"/>
        <v>2.3838582756325706</v>
      </c>
      <c r="AU298" s="9">
        <f t="shared" si="1086"/>
        <v>2.444646661661201</v>
      </c>
      <c r="AV298" s="9">
        <f t="shared" si="1086"/>
        <v>2.5069851515335619</v>
      </c>
      <c r="AW298" s="9">
        <f t="shared" si="1086"/>
        <v>2.570913272897668</v>
      </c>
      <c r="AX298" s="9">
        <f t="shared" si="1086"/>
        <v>2.6364715613565588</v>
      </c>
      <c r="AY298" s="9">
        <f t="shared" si="1086"/>
        <v>2.7037015861711513</v>
      </c>
      <c r="AZ298" s="9">
        <f t="shared" si="1086"/>
        <v>2.7726459766185156</v>
      </c>
      <c r="BA298" s="9">
        <f t="shared" si="1086"/>
        <v>2.8433484490222884</v>
      </c>
      <c r="BB298" s="9">
        <f t="shared" si="1086"/>
        <v>2.9158538344723568</v>
      </c>
      <c r="BC298" s="9">
        <f t="shared" si="1086"/>
        <v>2.9902081072514015</v>
      </c>
      <c r="BD298" s="9">
        <f t="shared" si="1086"/>
        <v>3.0664584139863131</v>
      </c>
      <c r="BE298" s="9">
        <f t="shared" si="1086"/>
        <v>3.1446531035429639</v>
      </c>
      <c r="BF298" s="9">
        <f t="shared" si="1086"/>
        <v>3.2248417576833104</v>
      </c>
      <c r="BG298" s="9">
        <f t="shared" si="1086"/>
        <v>3.3070752225042348</v>
      </c>
      <c r="BH298" s="9">
        <f t="shared" si="1086"/>
        <v>3.3914056406780926</v>
      </c>
      <c r="BI298" s="9">
        <f t="shared" si="1086"/>
        <v>3.477886484515385</v>
      </c>
      <c r="BJ298" s="9">
        <f t="shared" si="1086"/>
        <v>3.5665725898705269</v>
      </c>
      <c r="BK298" s="9">
        <f t="shared" si="1086"/>
        <v>3.6575201909122264</v>
      </c>
      <c r="BL298" s="9">
        <f t="shared" si="1086"/>
        <v>3.7507869557804878</v>
      </c>
      <c r="BM298" s="9">
        <f t="shared" si="1086"/>
        <v>3.8464320231528903</v>
      </c>
      <c r="BN298" s="9">
        <f t="shared" si="1086"/>
        <v>3.9445160397432901</v>
      </c>
      <c r="BO298" s="9">
        <f t="shared" si="1086"/>
        <v>4.0451011987567442</v>
      </c>
    </row>
    <row r="299" spans="1:67" ht="12.75" customHeight="1" outlineLevel="2">
      <c r="B299" s="8" t="s">
        <v>9</v>
      </c>
      <c r="C299" s="10"/>
      <c r="D299" s="10"/>
      <c r="E299" s="10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</row>
    <row r="300" spans="1:67" ht="12.75" customHeight="1" outlineLevel="2">
      <c r="B300" s="29" t="s">
        <v>5</v>
      </c>
      <c r="C300" s="10"/>
      <c r="D300" s="10"/>
      <c r="E300" s="10"/>
      <c r="L300" s="2">
        <f t="shared" ref="L300:AQ300" si="1087">IF(L$10&gt;$C297,0,+K303)</f>
        <v>0</v>
      </c>
      <c r="M300" s="2">
        <f t="shared" si="1087"/>
        <v>0</v>
      </c>
      <c r="N300" s="2">
        <f t="shared" si="1087"/>
        <v>0</v>
      </c>
      <c r="O300" s="2">
        <f t="shared" si="1087"/>
        <v>0</v>
      </c>
      <c r="P300" s="2">
        <f t="shared" si="1087"/>
        <v>0</v>
      </c>
      <c r="Q300" s="2">
        <f t="shared" si="1087"/>
        <v>0</v>
      </c>
      <c r="R300" s="2">
        <f t="shared" si="1087"/>
        <v>0</v>
      </c>
      <c r="S300" s="2">
        <f t="shared" si="1087"/>
        <v>0</v>
      </c>
      <c r="T300" s="2">
        <f t="shared" si="1087"/>
        <v>0</v>
      </c>
      <c r="U300" s="2">
        <f t="shared" si="1087"/>
        <v>0</v>
      </c>
      <c r="V300" s="2">
        <f t="shared" si="1087"/>
        <v>0</v>
      </c>
      <c r="W300" s="2">
        <f t="shared" si="1087"/>
        <v>0</v>
      </c>
      <c r="X300" s="2">
        <f t="shared" si="1087"/>
        <v>0</v>
      </c>
      <c r="Y300" s="2">
        <f t="shared" si="1087"/>
        <v>0</v>
      </c>
      <c r="Z300" s="2">
        <f t="shared" si="1087"/>
        <v>0</v>
      </c>
      <c r="AA300" s="2">
        <f t="shared" si="1087"/>
        <v>0</v>
      </c>
      <c r="AB300" s="2">
        <f t="shared" si="1087"/>
        <v>0</v>
      </c>
      <c r="AC300" s="2">
        <f t="shared" si="1087"/>
        <v>0</v>
      </c>
      <c r="AD300" s="2">
        <f t="shared" si="1087"/>
        <v>0</v>
      </c>
      <c r="AE300" s="2">
        <f t="shared" si="1087"/>
        <v>0</v>
      </c>
      <c r="AF300" s="2">
        <f t="shared" si="1087"/>
        <v>0</v>
      </c>
      <c r="AG300" s="2">
        <f t="shared" si="1087"/>
        <v>0</v>
      </c>
      <c r="AH300" s="2">
        <f t="shared" si="1087"/>
        <v>0</v>
      </c>
      <c r="AI300" s="2">
        <f t="shared" si="1087"/>
        <v>0</v>
      </c>
      <c r="AJ300" s="2">
        <f t="shared" si="1087"/>
        <v>0</v>
      </c>
      <c r="AK300" s="2">
        <f t="shared" si="1087"/>
        <v>0</v>
      </c>
      <c r="AL300" s="2">
        <f t="shared" si="1087"/>
        <v>0</v>
      </c>
      <c r="AM300" s="2">
        <f t="shared" si="1087"/>
        <v>0</v>
      </c>
      <c r="AN300" s="2">
        <f t="shared" si="1087"/>
        <v>0</v>
      </c>
      <c r="AO300" s="2">
        <f t="shared" si="1087"/>
        <v>0</v>
      </c>
      <c r="AP300" s="2">
        <f t="shared" si="1087"/>
        <v>1628.4928428633521</v>
      </c>
      <c r="AQ300" s="2">
        <f t="shared" si="1087"/>
        <v>44584.756468855026</v>
      </c>
      <c r="AR300" s="2">
        <f t="shared" ref="AR300:BO300" si="1088">IF(AR$10&gt;$C297,0,+AQ303)</f>
        <v>0</v>
      </c>
      <c r="AS300" s="2">
        <f t="shared" si="1088"/>
        <v>0</v>
      </c>
      <c r="AT300" s="2">
        <f t="shared" si="1088"/>
        <v>0</v>
      </c>
      <c r="AU300" s="2">
        <f t="shared" si="1088"/>
        <v>0</v>
      </c>
      <c r="AV300" s="2">
        <f t="shared" si="1088"/>
        <v>0</v>
      </c>
      <c r="AW300" s="2">
        <f t="shared" si="1088"/>
        <v>0</v>
      </c>
      <c r="AX300" s="2">
        <f t="shared" si="1088"/>
        <v>0</v>
      </c>
      <c r="AY300" s="2">
        <f t="shared" si="1088"/>
        <v>0</v>
      </c>
      <c r="AZ300" s="2">
        <f t="shared" si="1088"/>
        <v>0</v>
      </c>
      <c r="BA300" s="2">
        <f t="shared" si="1088"/>
        <v>0</v>
      </c>
      <c r="BB300" s="2">
        <f t="shared" si="1088"/>
        <v>0</v>
      </c>
      <c r="BC300" s="2">
        <f t="shared" si="1088"/>
        <v>0</v>
      </c>
      <c r="BD300" s="2">
        <f t="shared" si="1088"/>
        <v>0</v>
      </c>
      <c r="BE300" s="2">
        <f t="shared" si="1088"/>
        <v>0</v>
      </c>
      <c r="BF300" s="2">
        <f t="shared" si="1088"/>
        <v>0</v>
      </c>
      <c r="BG300" s="2">
        <f t="shared" si="1088"/>
        <v>0</v>
      </c>
      <c r="BH300" s="2">
        <f t="shared" si="1088"/>
        <v>0</v>
      </c>
      <c r="BI300" s="2">
        <f t="shared" si="1088"/>
        <v>0</v>
      </c>
      <c r="BJ300" s="2">
        <f t="shared" si="1088"/>
        <v>0</v>
      </c>
      <c r="BK300" s="2">
        <f t="shared" si="1088"/>
        <v>0</v>
      </c>
      <c r="BL300" s="2">
        <f t="shared" si="1088"/>
        <v>0</v>
      </c>
      <c r="BM300" s="2">
        <f t="shared" si="1088"/>
        <v>0</v>
      </c>
      <c r="BN300" s="2">
        <f t="shared" si="1088"/>
        <v>0</v>
      </c>
      <c r="BO300" s="2">
        <f t="shared" si="1088"/>
        <v>0</v>
      </c>
    </row>
    <row r="301" spans="1:67" ht="12.75" customHeight="1" outlineLevel="2">
      <c r="B301" s="29" t="s">
        <v>6</v>
      </c>
      <c r="C301" s="10"/>
      <c r="D301" s="10"/>
      <c r="E301" s="10"/>
      <c r="L301" s="2">
        <f t="shared" ref="L301:AQ301" si="1089">IF(AND(L$10&gt;=$C296,L$10&lt;=$C297),INDEX($C294:$G294,1,L$10-$C296+1)*$C293*L298,0)</f>
        <v>0</v>
      </c>
      <c r="M301" s="2">
        <f t="shared" si="1089"/>
        <v>0</v>
      </c>
      <c r="N301" s="2">
        <f t="shared" si="1089"/>
        <v>0</v>
      </c>
      <c r="O301" s="2">
        <f t="shared" si="1089"/>
        <v>0</v>
      </c>
      <c r="P301" s="2">
        <f t="shared" si="1089"/>
        <v>0</v>
      </c>
      <c r="Q301" s="2">
        <f t="shared" si="1089"/>
        <v>0</v>
      </c>
      <c r="R301" s="2">
        <f t="shared" si="1089"/>
        <v>0</v>
      </c>
      <c r="S301" s="2">
        <f t="shared" si="1089"/>
        <v>0</v>
      </c>
      <c r="T301" s="2">
        <f t="shared" si="1089"/>
        <v>0</v>
      </c>
      <c r="U301" s="2">
        <f t="shared" si="1089"/>
        <v>0</v>
      </c>
      <c r="V301" s="2">
        <f t="shared" si="1089"/>
        <v>0</v>
      </c>
      <c r="W301" s="2">
        <f t="shared" si="1089"/>
        <v>0</v>
      </c>
      <c r="X301" s="2">
        <f t="shared" si="1089"/>
        <v>0</v>
      </c>
      <c r="Y301" s="2">
        <f t="shared" si="1089"/>
        <v>0</v>
      </c>
      <c r="Z301" s="2">
        <f t="shared" si="1089"/>
        <v>0</v>
      </c>
      <c r="AA301" s="2">
        <f t="shared" si="1089"/>
        <v>0</v>
      </c>
      <c r="AB301" s="2">
        <f t="shared" si="1089"/>
        <v>0</v>
      </c>
      <c r="AC301" s="2">
        <f t="shared" si="1089"/>
        <v>0</v>
      </c>
      <c r="AD301" s="2">
        <f t="shared" si="1089"/>
        <v>0</v>
      </c>
      <c r="AE301" s="2">
        <f t="shared" si="1089"/>
        <v>0</v>
      </c>
      <c r="AF301" s="2">
        <f t="shared" si="1089"/>
        <v>0</v>
      </c>
      <c r="AG301" s="2">
        <f t="shared" si="1089"/>
        <v>0</v>
      </c>
      <c r="AH301" s="2">
        <f t="shared" si="1089"/>
        <v>0</v>
      </c>
      <c r="AI301" s="2">
        <f t="shared" si="1089"/>
        <v>0</v>
      </c>
      <c r="AJ301" s="2">
        <f t="shared" si="1089"/>
        <v>0</v>
      </c>
      <c r="AK301" s="2">
        <f t="shared" si="1089"/>
        <v>0</v>
      </c>
      <c r="AL301" s="2">
        <f t="shared" si="1089"/>
        <v>0</v>
      </c>
      <c r="AM301" s="2">
        <f t="shared" si="1089"/>
        <v>0</v>
      </c>
      <c r="AN301" s="2">
        <f t="shared" si="1089"/>
        <v>0</v>
      </c>
      <c r="AO301" s="2">
        <f t="shared" si="1089"/>
        <v>1591.1991136374738</v>
      </c>
      <c r="AP301" s="2">
        <f t="shared" si="1089"/>
        <v>41555.862131697177</v>
      </c>
      <c r="AQ301" s="2">
        <f t="shared" si="1089"/>
        <v>115081.07326272866</v>
      </c>
      <c r="AR301" s="2">
        <f t="shared" ref="AR301:BO301" si="1090">IF(AND(AR$10&gt;=$C296,AR$10&lt;=$C297),INDEX($C294:$G294,1,AR$10-$C296+1)*$C293*AR298,0)</f>
        <v>0</v>
      </c>
      <c r="AS301" s="2">
        <f t="shared" si="1090"/>
        <v>0</v>
      </c>
      <c r="AT301" s="2">
        <f t="shared" si="1090"/>
        <v>0</v>
      </c>
      <c r="AU301" s="2">
        <f t="shared" si="1090"/>
        <v>0</v>
      </c>
      <c r="AV301" s="2">
        <f t="shared" si="1090"/>
        <v>0</v>
      </c>
      <c r="AW301" s="2">
        <f t="shared" si="1090"/>
        <v>0</v>
      </c>
      <c r="AX301" s="2">
        <f t="shared" si="1090"/>
        <v>0</v>
      </c>
      <c r="AY301" s="2">
        <f t="shared" si="1090"/>
        <v>0</v>
      </c>
      <c r="AZ301" s="2">
        <f t="shared" si="1090"/>
        <v>0</v>
      </c>
      <c r="BA301" s="2">
        <f t="shared" si="1090"/>
        <v>0</v>
      </c>
      <c r="BB301" s="2">
        <f t="shared" si="1090"/>
        <v>0</v>
      </c>
      <c r="BC301" s="2">
        <f t="shared" si="1090"/>
        <v>0</v>
      </c>
      <c r="BD301" s="2">
        <f t="shared" si="1090"/>
        <v>0</v>
      </c>
      <c r="BE301" s="2">
        <f t="shared" si="1090"/>
        <v>0</v>
      </c>
      <c r="BF301" s="2">
        <f t="shared" si="1090"/>
        <v>0</v>
      </c>
      <c r="BG301" s="2">
        <f t="shared" si="1090"/>
        <v>0</v>
      </c>
      <c r="BH301" s="2">
        <f t="shared" si="1090"/>
        <v>0</v>
      </c>
      <c r="BI301" s="2">
        <f t="shared" si="1090"/>
        <v>0</v>
      </c>
      <c r="BJ301" s="2">
        <f t="shared" si="1090"/>
        <v>0</v>
      </c>
      <c r="BK301" s="2">
        <f t="shared" si="1090"/>
        <v>0</v>
      </c>
      <c r="BL301" s="2">
        <f t="shared" si="1090"/>
        <v>0</v>
      </c>
      <c r="BM301" s="2">
        <f t="shared" si="1090"/>
        <v>0</v>
      </c>
      <c r="BN301" s="2">
        <f t="shared" si="1090"/>
        <v>0</v>
      </c>
      <c r="BO301" s="2">
        <f t="shared" si="1090"/>
        <v>0</v>
      </c>
    </row>
    <row r="302" spans="1:67" ht="12.75" customHeight="1" outlineLevel="2">
      <c r="B302" s="29" t="s">
        <v>0</v>
      </c>
      <c r="C302" s="154">
        <f>INDEX(Projects,A292,Projects!$O$1)</f>
        <v>6.25E-2</v>
      </c>
      <c r="D302" s="10"/>
      <c r="E302" s="10"/>
      <c r="L302" s="2">
        <f t="shared" ref="L302:AQ302" si="1091">SUM(L300,L301/2)*$C302*IF(L$10=$C296,(13-$D296)/12,IF(L$10=$C297,($D297-1)/12,1))</f>
        <v>0</v>
      </c>
      <c r="M302" s="2">
        <f t="shared" si="1091"/>
        <v>0</v>
      </c>
      <c r="N302" s="2">
        <f t="shared" si="1091"/>
        <v>0</v>
      </c>
      <c r="O302" s="2">
        <f t="shared" si="1091"/>
        <v>0</v>
      </c>
      <c r="P302" s="2">
        <f t="shared" si="1091"/>
        <v>0</v>
      </c>
      <c r="Q302" s="2">
        <f t="shared" si="1091"/>
        <v>0</v>
      </c>
      <c r="R302" s="2">
        <f t="shared" si="1091"/>
        <v>0</v>
      </c>
      <c r="S302" s="2">
        <f t="shared" si="1091"/>
        <v>0</v>
      </c>
      <c r="T302" s="2">
        <f t="shared" si="1091"/>
        <v>0</v>
      </c>
      <c r="U302" s="2">
        <f t="shared" si="1091"/>
        <v>0</v>
      </c>
      <c r="V302" s="2">
        <f t="shared" si="1091"/>
        <v>0</v>
      </c>
      <c r="W302" s="2">
        <f t="shared" si="1091"/>
        <v>0</v>
      </c>
      <c r="X302" s="2">
        <f t="shared" si="1091"/>
        <v>0</v>
      </c>
      <c r="Y302" s="2">
        <f t="shared" si="1091"/>
        <v>0</v>
      </c>
      <c r="Z302" s="2">
        <f t="shared" si="1091"/>
        <v>0</v>
      </c>
      <c r="AA302" s="2">
        <f t="shared" si="1091"/>
        <v>0</v>
      </c>
      <c r="AB302" s="2">
        <f t="shared" si="1091"/>
        <v>0</v>
      </c>
      <c r="AC302" s="2">
        <f t="shared" si="1091"/>
        <v>0</v>
      </c>
      <c r="AD302" s="2">
        <f t="shared" si="1091"/>
        <v>0</v>
      </c>
      <c r="AE302" s="2">
        <f t="shared" si="1091"/>
        <v>0</v>
      </c>
      <c r="AF302" s="2">
        <f t="shared" si="1091"/>
        <v>0</v>
      </c>
      <c r="AG302" s="2">
        <f t="shared" si="1091"/>
        <v>0</v>
      </c>
      <c r="AH302" s="2">
        <f t="shared" si="1091"/>
        <v>0</v>
      </c>
      <c r="AI302" s="2">
        <f t="shared" si="1091"/>
        <v>0</v>
      </c>
      <c r="AJ302" s="2">
        <f t="shared" si="1091"/>
        <v>0</v>
      </c>
      <c r="AK302" s="2">
        <f t="shared" si="1091"/>
        <v>0</v>
      </c>
      <c r="AL302" s="2">
        <f t="shared" si="1091"/>
        <v>0</v>
      </c>
      <c r="AM302" s="2">
        <f t="shared" si="1091"/>
        <v>0</v>
      </c>
      <c r="AN302" s="2">
        <f t="shared" si="1091"/>
        <v>0</v>
      </c>
      <c r="AO302" s="2">
        <f t="shared" si="1091"/>
        <v>37.293729225878295</v>
      </c>
      <c r="AP302" s="2">
        <f t="shared" si="1091"/>
        <v>1400.4014942944964</v>
      </c>
      <c r="AQ302" s="2">
        <f t="shared" si="1091"/>
        <v>5850.9282505334013</v>
      </c>
      <c r="AR302" s="2">
        <f t="shared" ref="AR302:BO302" si="1092">SUM(AR300,AR301/2)*$C302*IF(AR$10=$C296,(13-$D296)/12,IF(AR$10=$C297,($D297-1)/12,1))</f>
        <v>0</v>
      </c>
      <c r="AS302" s="2">
        <f t="shared" si="1092"/>
        <v>0</v>
      </c>
      <c r="AT302" s="2">
        <f t="shared" si="1092"/>
        <v>0</v>
      </c>
      <c r="AU302" s="2">
        <f t="shared" si="1092"/>
        <v>0</v>
      </c>
      <c r="AV302" s="2">
        <f t="shared" si="1092"/>
        <v>0</v>
      </c>
      <c r="AW302" s="2">
        <f t="shared" si="1092"/>
        <v>0</v>
      </c>
      <c r="AX302" s="2">
        <f t="shared" si="1092"/>
        <v>0</v>
      </c>
      <c r="AY302" s="2">
        <f t="shared" si="1092"/>
        <v>0</v>
      </c>
      <c r="AZ302" s="2">
        <f t="shared" si="1092"/>
        <v>0</v>
      </c>
      <c r="BA302" s="2">
        <f t="shared" si="1092"/>
        <v>0</v>
      </c>
      <c r="BB302" s="2">
        <f t="shared" si="1092"/>
        <v>0</v>
      </c>
      <c r="BC302" s="2">
        <f t="shared" si="1092"/>
        <v>0</v>
      </c>
      <c r="BD302" s="2">
        <f t="shared" si="1092"/>
        <v>0</v>
      </c>
      <c r="BE302" s="2">
        <f t="shared" si="1092"/>
        <v>0</v>
      </c>
      <c r="BF302" s="2">
        <f t="shared" si="1092"/>
        <v>0</v>
      </c>
      <c r="BG302" s="2">
        <f t="shared" si="1092"/>
        <v>0</v>
      </c>
      <c r="BH302" s="2">
        <f t="shared" si="1092"/>
        <v>0</v>
      </c>
      <c r="BI302" s="2">
        <f t="shared" si="1092"/>
        <v>0</v>
      </c>
      <c r="BJ302" s="2">
        <f t="shared" si="1092"/>
        <v>0</v>
      </c>
      <c r="BK302" s="2">
        <f t="shared" si="1092"/>
        <v>0</v>
      </c>
      <c r="BL302" s="2">
        <f t="shared" si="1092"/>
        <v>0</v>
      </c>
      <c r="BM302" s="2">
        <f t="shared" si="1092"/>
        <v>0</v>
      </c>
      <c r="BN302" s="2">
        <f t="shared" si="1092"/>
        <v>0</v>
      </c>
      <c r="BO302" s="2">
        <f t="shared" si="1092"/>
        <v>0</v>
      </c>
    </row>
    <row r="303" spans="1:67" ht="12.75" customHeight="1" outlineLevel="2">
      <c r="B303" s="29" t="s">
        <v>7</v>
      </c>
      <c r="C303" s="10"/>
      <c r="D303" s="10"/>
      <c r="E303" s="10"/>
      <c r="K303" s="16"/>
      <c r="L303" s="2">
        <f t="shared" ref="L303" si="1093">SUM(L300:L302)</f>
        <v>0</v>
      </c>
      <c r="M303" s="2">
        <f t="shared" ref="M303" si="1094">SUM(M300:M302)</f>
        <v>0</v>
      </c>
      <c r="N303" s="2">
        <f t="shared" ref="N303" si="1095">SUM(N300:N302)</f>
        <v>0</v>
      </c>
      <c r="O303" s="2">
        <f t="shared" ref="O303" si="1096">SUM(O300:O302)</f>
        <v>0</v>
      </c>
      <c r="P303" s="2">
        <f t="shared" ref="P303" si="1097">SUM(P300:P302)</f>
        <v>0</v>
      </c>
      <c r="Q303" s="2">
        <f t="shared" ref="Q303" si="1098">SUM(Q300:Q302)</f>
        <v>0</v>
      </c>
      <c r="R303" s="2">
        <f t="shared" ref="R303" si="1099">SUM(R300:R302)</f>
        <v>0</v>
      </c>
      <c r="S303" s="2">
        <f t="shared" ref="S303" si="1100">SUM(S300:S302)</f>
        <v>0</v>
      </c>
      <c r="T303" s="2">
        <f t="shared" ref="T303" si="1101">SUM(T300:T302)</f>
        <v>0</v>
      </c>
      <c r="U303" s="2">
        <f t="shared" ref="U303" si="1102">SUM(U300:U302)</f>
        <v>0</v>
      </c>
      <c r="V303" s="2">
        <f t="shared" ref="V303" si="1103">SUM(V300:V302)</f>
        <v>0</v>
      </c>
      <c r="W303" s="2">
        <f t="shared" ref="W303:BO303" si="1104">SUM(W300:W302)</f>
        <v>0</v>
      </c>
      <c r="X303" s="2">
        <f t="shared" si="1104"/>
        <v>0</v>
      </c>
      <c r="Y303" s="2">
        <f t="shared" si="1104"/>
        <v>0</v>
      </c>
      <c r="Z303" s="2">
        <f t="shared" si="1104"/>
        <v>0</v>
      </c>
      <c r="AA303" s="2">
        <f t="shared" si="1104"/>
        <v>0</v>
      </c>
      <c r="AB303" s="2">
        <f t="shared" si="1104"/>
        <v>0</v>
      </c>
      <c r="AC303" s="2">
        <f t="shared" si="1104"/>
        <v>0</v>
      </c>
      <c r="AD303" s="2">
        <f t="shared" si="1104"/>
        <v>0</v>
      </c>
      <c r="AE303" s="2">
        <f t="shared" si="1104"/>
        <v>0</v>
      </c>
      <c r="AF303" s="2">
        <f t="shared" si="1104"/>
        <v>0</v>
      </c>
      <c r="AG303" s="2">
        <f t="shared" si="1104"/>
        <v>0</v>
      </c>
      <c r="AH303" s="2">
        <f t="shared" si="1104"/>
        <v>0</v>
      </c>
      <c r="AI303" s="2">
        <f t="shared" si="1104"/>
        <v>0</v>
      </c>
      <c r="AJ303" s="2">
        <f t="shared" si="1104"/>
        <v>0</v>
      </c>
      <c r="AK303" s="2">
        <f t="shared" si="1104"/>
        <v>0</v>
      </c>
      <c r="AL303" s="2">
        <f t="shared" si="1104"/>
        <v>0</v>
      </c>
      <c r="AM303" s="2">
        <f t="shared" si="1104"/>
        <v>0</v>
      </c>
      <c r="AN303" s="2">
        <f t="shared" si="1104"/>
        <v>0</v>
      </c>
      <c r="AO303" s="2">
        <f t="shared" si="1104"/>
        <v>1628.4928428633521</v>
      </c>
      <c r="AP303" s="2">
        <f t="shared" si="1104"/>
        <v>44584.756468855026</v>
      </c>
      <c r="AQ303" s="2">
        <f t="shared" si="1104"/>
        <v>165516.75798211709</v>
      </c>
      <c r="AR303" s="2">
        <f t="shared" si="1104"/>
        <v>0</v>
      </c>
      <c r="AS303" s="2">
        <f t="shared" si="1104"/>
        <v>0</v>
      </c>
      <c r="AT303" s="2">
        <f t="shared" si="1104"/>
        <v>0</v>
      </c>
      <c r="AU303" s="2">
        <f t="shared" si="1104"/>
        <v>0</v>
      </c>
      <c r="AV303" s="2">
        <f t="shared" si="1104"/>
        <v>0</v>
      </c>
      <c r="AW303" s="2">
        <f t="shared" si="1104"/>
        <v>0</v>
      </c>
      <c r="AX303" s="2">
        <f t="shared" si="1104"/>
        <v>0</v>
      </c>
      <c r="AY303" s="2">
        <f t="shared" si="1104"/>
        <v>0</v>
      </c>
      <c r="AZ303" s="2">
        <f t="shared" si="1104"/>
        <v>0</v>
      </c>
      <c r="BA303" s="2">
        <f t="shared" si="1104"/>
        <v>0</v>
      </c>
      <c r="BB303" s="2">
        <f t="shared" si="1104"/>
        <v>0</v>
      </c>
      <c r="BC303" s="2">
        <f t="shared" si="1104"/>
        <v>0</v>
      </c>
      <c r="BD303" s="2">
        <f t="shared" si="1104"/>
        <v>0</v>
      </c>
      <c r="BE303" s="2">
        <f t="shared" si="1104"/>
        <v>0</v>
      </c>
      <c r="BF303" s="2">
        <f t="shared" si="1104"/>
        <v>0</v>
      </c>
      <c r="BG303" s="2">
        <f t="shared" si="1104"/>
        <v>0</v>
      </c>
      <c r="BH303" s="2">
        <f t="shared" si="1104"/>
        <v>0</v>
      </c>
      <c r="BI303" s="2">
        <f t="shared" si="1104"/>
        <v>0</v>
      </c>
      <c r="BJ303" s="2">
        <f t="shared" si="1104"/>
        <v>0</v>
      </c>
      <c r="BK303" s="2">
        <f t="shared" si="1104"/>
        <v>0</v>
      </c>
      <c r="BL303" s="2">
        <f t="shared" si="1104"/>
        <v>0</v>
      </c>
      <c r="BM303" s="2">
        <f t="shared" si="1104"/>
        <v>0</v>
      </c>
      <c r="BN303" s="2">
        <f t="shared" si="1104"/>
        <v>0</v>
      </c>
      <c r="BO303" s="2">
        <f t="shared" si="1104"/>
        <v>0</v>
      </c>
    </row>
    <row r="304" spans="1:67" ht="12.75" customHeight="1" outlineLevel="2">
      <c r="B304" s="30" t="s">
        <v>41</v>
      </c>
      <c r="C304" s="10"/>
      <c r="D304" s="10"/>
      <c r="E304" s="2">
        <f>MAX(L303:BO303)*(1+$C$8)</f>
        <v>165516.75798211709</v>
      </c>
      <c r="F304" s="152">
        <f>INDEX(Projects,A292,Projects!$E$1)</f>
        <v>25</v>
      </c>
      <c r="G304" s="38">
        <f>+$C$6</f>
        <v>2.9999999999999997E-4</v>
      </c>
      <c r="H304" s="20"/>
      <c r="L304" s="2"/>
      <c r="M304" s="2"/>
      <c r="N304" s="2"/>
      <c r="O304" s="2"/>
      <c r="P304" s="2"/>
      <c r="Q304" s="2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</row>
    <row r="305" spans="2:67" ht="12.75" customHeight="1" outlineLevel="2">
      <c r="B305" s="8"/>
      <c r="C305" s="10"/>
      <c r="D305" s="10"/>
      <c r="E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</row>
    <row r="306" spans="2:67" ht="12.75" customHeight="1" outlineLevel="2">
      <c r="B306" s="31" t="s">
        <v>10</v>
      </c>
      <c r="C306" s="10"/>
      <c r="D306" s="10"/>
      <c r="E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</row>
    <row r="307" spans="2:67" ht="12.75" customHeight="1" outlineLevel="2">
      <c r="B307" s="30" t="s">
        <v>11</v>
      </c>
      <c r="C307" s="10"/>
      <c r="D307" s="10"/>
      <c r="E307" s="10"/>
      <c r="K307" s="2"/>
      <c r="L307" s="2">
        <f t="shared" ref="L307:AQ307" si="1105">IF(L$10=$C297,$E304,K309)</f>
        <v>0</v>
      </c>
      <c r="M307" s="2">
        <f t="shared" si="1105"/>
        <v>0</v>
      </c>
      <c r="N307" s="2">
        <f t="shared" si="1105"/>
        <v>0</v>
      </c>
      <c r="O307" s="2">
        <f t="shared" si="1105"/>
        <v>0</v>
      </c>
      <c r="P307" s="2">
        <f t="shared" si="1105"/>
        <v>0</v>
      </c>
      <c r="Q307" s="2">
        <f t="shared" si="1105"/>
        <v>0</v>
      </c>
      <c r="R307" s="2">
        <f t="shared" si="1105"/>
        <v>0</v>
      </c>
      <c r="S307" s="2">
        <f t="shared" si="1105"/>
        <v>0</v>
      </c>
      <c r="T307" s="2">
        <f t="shared" si="1105"/>
        <v>0</v>
      </c>
      <c r="U307" s="2">
        <f t="shared" si="1105"/>
        <v>0</v>
      </c>
      <c r="V307" s="2">
        <f t="shared" si="1105"/>
        <v>0</v>
      </c>
      <c r="W307" s="2">
        <f t="shared" si="1105"/>
        <v>0</v>
      </c>
      <c r="X307" s="2">
        <f t="shared" si="1105"/>
        <v>0</v>
      </c>
      <c r="Y307" s="2">
        <f t="shared" si="1105"/>
        <v>0</v>
      </c>
      <c r="Z307" s="2">
        <f t="shared" si="1105"/>
        <v>0</v>
      </c>
      <c r="AA307" s="2">
        <f t="shared" si="1105"/>
        <v>0</v>
      </c>
      <c r="AB307" s="2">
        <f t="shared" si="1105"/>
        <v>0</v>
      </c>
      <c r="AC307" s="2">
        <f t="shared" si="1105"/>
        <v>0</v>
      </c>
      <c r="AD307" s="2">
        <f t="shared" si="1105"/>
        <v>0</v>
      </c>
      <c r="AE307" s="2">
        <f t="shared" si="1105"/>
        <v>0</v>
      </c>
      <c r="AF307" s="2">
        <f t="shared" si="1105"/>
        <v>0</v>
      </c>
      <c r="AG307" s="2">
        <f t="shared" si="1105"/>
        <v>0</v>
      </c>
      <c r="AH307" s="2">
        <f t="shared" si="1105"/>
        <v>0</v>
      </c>
      <c r="AI307" s="2">
        <f t="shared" si="1105"/>
        <v>0</v>
      </c>
      <c r="AJ307" s="2">
        <f t="shared" si="1105"/>
        <v>0</v>
      </c>
      <c r="AK307" s="2">
        <f t="shared" si="1105"/>
        <v>0</v>
      </c>
      <c r="AL307" s="2">
        <f t="shared" si="1105"/>
        <v>0</v>
      </c>
      <c r="AM307" s="2">
        <f t="shared" si="1105"/>
        <v>0</v>
      </c>
      <c r="AN307" s="2">
        <f t="shared" si="1105"/>
        <v>0</v>
      </c>
      <c r="AO307" s="2">
        <f t="shared" si="1105"/>
        <v>0</v>
      </c>
      <c r="AP307" s="2">
        <f t="shared" si="1105"/>
        <v>0</v>
      </c>
      <c r="AQ307" s="2">
        <f t="shared" si="1105"/>
        <v>165516.75798211709</v>
      </c>
      <c r="AR307" s="2">
        <f t="shared" ref="AR307:BO307" si="1106">IF(AR$10=$C297,$E304,AQ309)</f>
        <v>164965.03545551005</v>
      </c>
      <c r="AS307" s="2">
        <f t="shared" si="1106"/>
        <v>158344.36513622536</v>
      </c>
      <c r="AT307" s="2">
        <f t="shared" si="1106"/>
        <v>151723.69481694067</v>
      </c>
      <c r="AU307" s="2">
        <f t="shared" si="1106"/>
        <v>145103.02449765598</v>
      </c>
      <c r="AV307" s="2">
        <f t="shared" si="1106"/>
        <v>138482.35417837129</v>
      </c>
      <c r="AW307" s="2">
        <f t="shared" si="1106"/>
        <v>131861.6838590866</v>
      </c>
      <c r="AX307" s="2">
        <f t="shared" si="1106"/>
        <v>125241.0135398019</v>
      </c>
      <c r="AY307" s="2">
        <f t="shared" si="1106"/>
        <v>118620.34322051721</v>
      </c>
      <c r="AZ307" s="2">
        <f t="shared" si="1106"/>
        <v>111999.67290123252</v>
      </c>
      <c r="BA307" s="2">
        <f t="shared" si="1106"/>
        <v>105379.00258194783</v>
      </c>
      <c r="BB307" s="2">
        <f t="shared" si="1106"/>
        <v>98758.332262663142</v>
      </c>
      <c r="BC307" s="2">
        <f t="shared" si="1106"/>
        <v>92137.661943378451</v>
      </c>
      <c r="BD307" s="2">
        <f t="shared" si="1106"/>
        <v>85516.99162409376</v>
      </c>
      <c r="BE307" s="2">
        <f t="shared" si="1106"/>
        <v>78896.321304809069</v>
      </c>
      <c r="BF307" s="2">
        <f t="shared" si="1106"/>
        <v>72275.650985524378</v>
      </c>
      <c r="BG307" s="2">
        <f t="shared" si="1106"/>
        <v>65654.980666239688</v>
      </c>
      <c r="BH307" s="2">
        <f t="shared" si="1106"/>
        <v>59034.310346955004</v>
      </c>
      <c r="BI307" s="2">
        <f t="shared" si="1106"/>
        <v>52413.640027670321</v>
      </c>
      <c r="BJ307" s="2">
        <f t="shared" si="1106"/>
        <v>45792.969708385637</v>
      </c>
      <c r="BK307" s="2">
        <f t="shared" si="1106"/>
        <v>39172.299389100954</v>
      </c>
      <c r="BL307" s="2">
        <f t="shared" si="1106"/>
        <v>32551.62906981627</v>
      </c>
      <c r="BM307" s="2">
        <f t="shared" si="1106"/>
        <v>25930.958750531587</v>
      </c>
      <c r="BN307" s="2">
        <f t="shared" si="1106"/>
        <v>19310.288431246903</v>
      </c>
      <c r="BO307" s="2">
        <f t="shared" si="1106"/>
        <v>12689.61811196222</v>
      </c>
    </row>
    <row r="308" spans="2:67" ht="12.75" customHeight="1" outlineLevel="2">
      <c r="B308" s="29" t="s">
        <v>12</v>
      </c>
      <c r="C308" s="10"/>
      <c r="D308" s="10"/>
      <c r="E308" s="10"/>
      <c r="K308" s="2"/>
      <c r="L308" s="2">
        <f t="shared" ref="L308:AQ308" si="1107">IF(L$10=$C297,$E304/$F304*(13-$D297)/12,MIN(K309,$E304/$F304))</f>
        <v>0</v>
      </c>
      <c r="M308" s="2">
        <f t="shared" si="1107"/>
        <v>0</v>
      </c>
      <c r="N308" s="2">
        <f t="shared" si="1107"/>
        <v>0</v>
      </c>
      <c r="O308" s="2">
        <f t="shared" si="1107"/>
        <v>0</v>
      </c>
      <c r="P308" s="2">
        <f t="shared" si="1107"/>
        <v>0</v>
      </c>
      <c r="Q308" s="2">
        <f t="shared" si="1107"/>
        <v>0</v>
      </c>
      <c r="R308" s="2">
        <f t="shared" si="1107"/>
        <v>0</v>
      </c>
      <c r="S308" s="2">
        <f t="shared" si="1107"/>
        <v>0</v>
      </c>
      <c r="T308" s="2">
        <f t="shared" si="1107"/>
        <v>0</v>
      </c>
      <c r="U308" s="2">
        <f t="shared" si="1107"/>
        <v>0</v>
      </c>
      <c r="V308" s="2">
        <f t="shared" si="1107"/>
        <v>0</v>
      </c>
      <c r="W308" s="2">
        <f t="shared" si="1107"/>
        <v>0</v>
      </c>
      <c r="X308" s="2">
        <f t="shared" si="1107"/>
        <v>0</v>
      </c>
      <c r="Y308" s="2">
        <f t="shared" si="1107"/>
        <v>0</v>
      </c>
      <c r="Z308" s="2">
        <f t="shared" si="1107"/>
        <v>0</v>
      </c>
      <c r="AA308" s="2">
        <f t="shared" si="1107"/>
        <v>0</v>
      </c>
      <c r="AB308" s="2">
        <f t="shared" si="1107"/>
        <v>0</v>
      </c>
      <c r="AC308" s="2">
        <f t="shared" si="1107"/>
        <v>0</v>
      </c>
      <c r="AD308" s="2">
        <f t="shared" si="1107"/>
        <v>0</v>
      </c>
      <c r="AE308" s="2">
        <f t="shared" si="1107"/>
        <v>0</v>
      </c>
      <c r="AF308" s="2">
        <f t="shared" si="1107"/>
        <v>0</v>
      </c>
      <c r="AG308" s="2">
        <f t="shared" si="1107"/>
        <v>0</v>
      </c>
      <c r="AH308" s="2">
        <f t="shared" si="1107"/>
        <v>0</v>
      </c>
      <c r="AI308" s="2">
        <f t="shared" si="1107"/>
        <v>0</v>
      </c>
      <c r="AJ308" s="2">
        <f t="shared" si="1107"/>
        <v>0</v>
      </c>
      <c r="AK308" s="2">
        <f t="shared" si="1107"/>
        <v>0</v>
      </c>
      <c r="AL308" s="2">
        <f t="shared" si="1107"/>
        <v>0</v>
      </c>
      <c r="AM308" s="2">
        <f t="shared" si="1107"/>
        <v>0</v>
      </c>
      <c r="AN308" s="2">
        <f t="shared" si="1107"/>
        <v>0</v>
      </c>
      <c r="AO308" s="2">
        <f t="shared" si="1107"/>
        <v>0</v>
      </c>
      <c r="AP308" s="2">
        <f t="shared" si="1107"/>
        <v>0</v>
      </c>
      <c r="AQ308" s="2">
        <f t="shared" si="1107"/>
        <v>551.72252660705692</v>
      </c>
      <c r="AR308" s="2">
        <f t="shared" ref="AR308:BO308" si="1108">IF(AR$10=$C297,$E304/$F304*(13-$D297)/12,MIN(AQ309,$E304/$F304))</f>
        <v>6620.6703192846835</v>
      </c>
      <c r="AS308" s="2">
        <f t="shared" si="1108"/>
        <v>6620.6703192846835</v>
      </c>
      <c r="AT308" s="2">
        <f t="shared" si="1108"/>
        <v>6620.6703192846835</v>
      </c>
      <c r="AU308" s="2">
        <f t="shared" si="1108"/>
        <v>6620.6703192846835</v>
      </c>
      <c r="AV308" s="2">
        <f t="shared" si="1108"/>
        <v>6620.6703192846835</v>
      </c>
      <c r="AW308" s="2">
        <f t="shared" si="1108"/>
        <v>6620.6703192846835</v>
      </c>
      <c r="AX308" s="2">
        <f t="shared" si="1108"/>
        <v>6620.6703192846835</v>
      </c>
      <c r="AY308" s="2">
        <f t="shared" si="1108"/>
        <v>6620.6703192846835</v>
      </c>
      <c r="AZ308" s="2">
        <f t="shared" si="1108"/>
        <v>6620.6703192846835</v>
      </c>
      <c r="BA308" s="2">
        <f t="shared" si="1108"/>
        <v>6620.6703192846835</v>
      </c>
      <c r="BB308" s="2">
        <f t="shared" si="1108"/>
        <v>6620.6703192846835</v>
      </c>
      <c r="BC308" s="2">
        <f t="shared" si="1108"/>
        <v>6620.6703192846835</v>
      </c>
      <c r="BD308" s="2">
        <f t="shared" si="1108"/>
        <v>6620.6703192846835</v>
      </c>
      <c r="BE308" s="2">
        <f t="shared" si="1108"/>
        <v>6620.6703192846835</v>
      </c>
      <c r="BF308" s="2">
        <f t="shared" si="1108"/>
        <v>6620.6703192846835</v>
      </c>
      <c r="BG308" s="2">
        <f t="shared" si="1108"/>
        <v>6620.6703192846835</v>
      </c>
      <c r="BH308" s="2">
        <f t="shared" si="1108"/>
        <v>6620.6703192846835</v>
      </c>
      <c r="BI308" s="2">
        <f t="shared" si="1108"/>
        <v>6620.6703192846835</v>
      </c>
      <c r="BJ308" s="2">
        <f t="shared" si="1108"/>
        <v>6620.6703192846835</v>
      </c>
      <c r="BK308" s="2">
        <f t="shared" si="1108"/>
        <v>6620.6703192846835</v>
      </c>
      <c r="BL308" s="2">
        <f t="shared" si="1108"/>
        <v>6620.6703192846835</v>
      </c>
      <c r="BM308" s="2">
        <f t="shared" si="1108"/>
        <v>6620.6703192846835</v>
      </c>
      <c r="BN308" s="2">
        <f t="shared" si="1108"/>
        <v>6620.6703192846835</v>
      </c>
      <c r="BO308" s="2">
        <f t="shared" si="1108"/>
        <v>6620.6703192846835</v>
      </c>
    </row>
    <row r="309" spans="2:67" ht="12.75" customHeight="1" outlineLevel="2">
      <c r="B309" s="30" t="s">
        <v>13</v>
      </c>
      <c r="C309" s="10"/>
      <c r="D309" s="10"/>
      <c r="E309" s="10"/>
      <c r="K309" s="16">
        <v>0</v>
      </c>
      <c r="L309" s="2">
        <f t="shared" ref="L309:BO309" si="1109">+L307-L308</f>
        <v>0</v>
      </c>
      <c r="M309" s="2">
        <f t="shared" si="1109"/>
        <v>0</v>
      </c>
      <c r="N309" s="2">
        <f t="shared" si="1109"/>
        <v>0</v>
      </c>
      <c r="O309" s="2">
        <f t="shared" si="1109"/>
        <v>0</v>
      </c>
      <c r="P309" s="2">
        <f t="shared" si="1109"/>
        <v>0</v>
      </c>
      <c r="Q309" s="2">
        <f t="shared" si="1109"/>
        <v>0</v>
      </c>
      <c r="R309" s="2">
        <f t="shared" si="1109"/>
        <v>0</v>
      </c>
      <c r="S309" s="2">
        <f t="shared" si="1109"/>
        <v>0</v>
      </c>
      <c r="T309" s="2">
        <f t="shared" si="1109"/>
        <v>0</v>
      </c>
      <c r="U309" s="2">
        <f t="shared" si="1109"/>
        <v>0</v>
      </c>
      <c r="V309" s="2">
        <f t="shared" si="1109"/>
        <v>0</v>
      </c>
      <c r="W309" s="2">
        <f t="shared" si="1109"/>
        <v>0</v>
      </c>
      <c r="X309" s="2">
        <f t="shared" si="1109"/>
        <v>0</v>
      </c>
      <c r="Y309" s="2">
        <f t="shared" si="1109"/>
        <v>0</v>
      </c>
      <c r="Z309" s="2">
        <f t="shared" si="1109"/>
        <v>0</v>
      </c>
      <c r="AA309" s="2">
        <f t="shared" si="1109"/>
        <v>0</v>
      </c>
      <c r="AB309" s="2">
        <f t="shared" si="1109"/>
        <v>0</v>
      </c>
      <c r="AC309" s="2">
        <f t="shared" si="1109"/>
        <v>0</v>
      </c>
      <c r="AD309" s="2">
        <f t="shared" si="1109"/>
        <v>0</v>
      </c>
      <c r="AE309" s="2">
        <f t="shared" si="1109"/>
        <v>0</v>
      </c>
      <c r="AF309" s="2">
        <f t="shared" si="1109"/>
        <v>0</v>
      </c>
      <c r="AG309" s="2">
        <f t="shared" si="1109"/>
        <v>0</v>
      </c>
      <c r="AH309" s="2">
        <f t="shared" si="1109"/>
        <v>0</v>
      </c>
      <c r="AI309" s="2">
        <f t="shared" si="1109"/>
        <v>0</v>
      </c>
      <c r="AJ309" s="2">
        <f t="shared" si="1109"/>
        <v>0</v>
      </c>
      <c r="AK309" s="2">
        <f t="shared" si="1109"/>
        <v>0</v>
      </c>
      <c r="AL309" s="2">
        <f t="shared" si="1109"/>
        <v>0</v>
      </c>
      <c r="AM309" s="2">
        <f t="shared" si="1109"/>
        <v>0</v>
      </c>
      <c r="AN309" s="2">
        <f t="shared" si="1109"/>
        <v>0</v>
      </c>
      <c r="AO309" s="2">
        <f t="shared" si="1109"/>
        <v>0</v>
      </c>
      <c r="AP309" s="2">
        <f t="shared" si="1109"/>
        <v>0</v>
      </c>
      <c r="AQ309" s="2">
        <f t="shared" si="1109"/>
        <v>164965.03545551005</v>
      </c>
      <c r="AR309" s="2">
        <f t="shared" si="1109"/>
        <v>158344.36513622536</v>
      </c>
      <c r="AS309" s="2">
        <f t="shared" si="1109"/>
        <v>151723.69481694067</v>
      </c>
      <c r="AT309" s="2">
        <f t="shared" si="1109"/>
        <v>145103.02449765598</v>
      </c>
      <c r="AU309" s="2">
        <f t="shared" si="1109"/>
        <v>138482.35417837129</v>
      </c>
      <c r="AV309" s="2">
        <f t="shared" si="1109"/>
        <v>131861.6838590866</v>
      </c>
      <c r="AW309" s="2">
        <f t="shared" si="1109"/>
        <v>125241.0135398019</v>
      </c>
      <c r="AX309" s="2">
        <f t="shared" si="1109"/>
        <v>118620.34322051721</v>
      </c>
      <c r="AY309" s="2">
        <f t="shared" si="1109"/>
        <v>111999.67290123252</v>
      </c>
      <c r="AZ309" s="2">
        <f t="shared" si="1109"/>
        <v>105379.00258194783</v>
      </c>
      <c r="BA309" s="2">
        <f t="shared" si="1109"/>
        <v>98758.332262663142</v>
      </c>
      <c r="BB309" s="2">
        <f t="shared" si="1109"/>
        <v>92137.661943378451</v>
      </c>
      <c r="BC309" s="2">
        <f t="shared" si="1109"/>
        <v>85516.99162409376</v>
      </c>
      <c r="BD309" s="2">
        <f t="shared" si="1109"/>
        <v>78896.321304809069</v>
      </c>
      <c r="BE309" s="2">
        <f t="shared" si="1109"/>
        <v>72275.650985524378</v>
      </c>
      <c r="BF309" s="2">
        <f t="shared" si="1109"/>
        <v>65654.980666239688</v>
      </c>
      <c r="BG309" s="2">
        <f t="shared" si="1109"/>
        <v>59034.310346955004</v>
      </c>
      <c r="BH309" s="2">
        <f t="shared" si="1109"/>
        <v>52413.640027670321</v>
      </c>
      <c r="BI309" s="2">
        <f t="shared" si="1109"/>
        <v>45792.969708385637</v>
      </c>
      <c r="BJ309" s="2">
        <f t="shared" si="1109"/>
        <v>39172.299389100954</v>
      </c>
      <c r="BK309" s="2">
        <f t="shared" si="1109"/>
        <v>32551.62906981627</v>
      </c>
      <c r="BL309" s="2">
        <f t="shared" si="1109"/>
        <v>25930.958750531587</v>
      </c>
      <c r="BM309" s="2">
        <f t="shared" si="1109"/>
        <v>19310.288431246903</v>
      </c>
      <c r="BN309" s="2">
        <f t="shared" si="1109"/>
        <v>12689.61811196222</v>
      </c>
      <c r="BO309" s="2">
        <f t="shared" si="1109"/>
        <v>6068.9477926775362</v>
      </c>
    </row>
    <row r="310" spans="2:67" ht="12.75" customHeight="1" outlineLevel="2">
      <c r="B310" s="29" t="s">
        <v>14</v>
      </c>
      <c r="C310" s="10"/>
      <c r="D310" s="10"/>
      <c r="E310" s="10"/>
      <c r="L310" s="2">
        <f t="shared" ref="L310:AQ310" si="1110">IF(L$10=$C297,(L307+L309)/2*(13-$D297)/12,(L307+L309)/2)</f>
        <v>0</v>
      </c>
      <c r="M310" s="2">
        <f t="shared" si="1110"/>
        <v>0</v>
      </c>
      <c r="N310" s="2">
        <f t="shared" si="1110"/>
        <v>0</v>
      </c>
      <c r="O310" s="2">
        <f t="shared" si="1110"/>
        <v>0</v>
      </c>
      <c r="P310" s="2">
        <f t="shared" si="1110"/>
        <v>0</v>
      </c>
      <c r="Q310" s="2">
        <f t="shared" si="1110"/>
        <v>0</v>
      </c>
      <c r="R310" s="2">
        <f t="shared" si="1110"/>
        <v>0</v>
      </c>
      <c r="S310" s="2">
        <f t="shared" si="1110"/>
        <v>0</v>
      </c>
      <c r="T310" s="2">
        <f t="shared" si="1110"/>
        <v>0</v>
      </c>
      <c r="U310" s="2">
        <f t="shared" si="1110"/>
        <v>0</v>
      </c>
      <c r="V310" s="2">
        <f t="shared" si="1110"/>
        <v>0</v>
      </c>
      <c r="W310" s="2">
        <f t="shared" si="1110"/>
        <v>0</v>
      </c>
      <c r="X310" s="2">
        <f t="shared" si="1110"/>
        <v>0</v>
      </c>
      <c r="Y310" s="2">
        <f t="shared" si="1110"/>
        <v>0</v>
      </c>
      <c r="Z310" s="2">
        <f t="shared" si="1110"/>
        <v>0</v>
      </c>
      <c r="AA310" s="2">
        <f t="shared" si="1110"/>
        <v>0</v>
      </c>
      <c r="AB310" s="2">
        <f t="shared" si="1110"/>
        <v>0</v>
      </c>
      <c r="AC310" s="2">
        <f t="shared" si="1110"/>
        <v>0</v>
      </c>
      <c r="AD310" s="2">
        <f t="shared" si="1110"/>
        <v>0</v>
      </c>
      <c r="AE310" s="2">
        <f t="shared" si="1110"/>
        <v>0</v>
      </c>
      <c r="AF310" s="2">
        <f t="shared" si="1110"/>
        <v>0</v>
      </c>
      <c r="AG310" s="2">
        <f t="shared" si="1110"/>
        <v>0</v>
      </c>
      <c r="AH310" s="2">
        <f t="shared" si="1110"/>
        <v>0</v>
      </c>
      <c r="AI310" s="2">
        <f t="shared" si="1110"/>
        <v>0</v>
      </c>
      <c r="AJ310" s="2">
        <f t="shared" si="1110"/>
        <v>0</v>
      </c>
      <c r="AK310" s="2">
        <f t="shared" si="1110"/>
        <v>0</v>
      </c>
      <c r="AL310" s="2">
        <f t="shared" si="1110"/>
        <v>0</v>
      </c>
      <c r="AM310" s="2">
        <f t="shared" si="1110"/>
        <v>0</v>
      </c>
      <c r="AN310" s="2">
        <f t="shared" si="1110"/>
        <v>0</v>
      </c>
      <c r="AO310" s="2">
        <f t="shared" si="1110"/>
        <v>0</v>
      </c>
      <c r="AP310" s="2">
        <f t="shared" si="1110"/>
        <v>0</v>
      </c>
      <c r="AQ310" s="2">
        <f t="shared" si="1110"/>
        <v>13770.074726567798</v>
      </c>
      <c r="AR310" s="2">
        <f t="shared" ref="AR310:BO310" si="1111">IF(AR$10=$C297,(AR307+AR309)/2*(13-$D297)/12,(AR307+AR309)/2)</f>
        <v>161654.70029586769</v>
      </c>
      <c r="AS310" s="2">
        <f t="shared" si="1111"/>
        <v>155034.02997658303</v>
      </c>
      <c r="AT310" s="2">
        <f t="shared" si="1111"/>
        <v>148413.35965729831</v>
      </c>
      <c r="AU310" s="2">
        <f t="shared" si="1111"/>
        <v>141792.68933801365</v>
      </c>
      <c r="AV310" s="2">
        <f t="shared" si="1111"/>
        <v>135172.01901872893</v>
      </c>
      <c r="AW310" s="2">
        <f t="shared" si="1111"/>
        <v>128551.34869944425</v>
      </c>
      <c r="AX310" s="2">
        <f t="shared" si="1111"/>
        <v>121930.67838015956</v>
      </c>
      <c r="AY310" s="2">
        <f t="shared" si="1111"/>
        <v>115310.00806087487</v>
      </c>
      <c r="AZ310" s="2">
        <f t="shared" si="1111"/>
        <v>108689.33774159018</v>
      </c>
      <c r="BA310" s="2">
        <f t="shared" si="1111"/>
        <v>102068.66742230549</v>
      </c>
      <c r="BB310" s="2">
        <f t="shared" si="1111"/>
        <v>95447.997103020796</v>
      </c>
      <c r="BC310" s="2">
        <f t="shared" si="1111"/>
        <v>88827.326783736105</v>
      </c>
      <c r="BD310" s="2">
        <f t="shared" si="1111"/>
        <v>82206.656464451415</v>
      </c>
      <c r="BE310" s="2">
        <f t="shared" si="1111"/>
        <v>75585.986145166724</v>
      </c>
      <c r="BF310" s="2">
        <f t="shared" si="1111"/>
        <v>68965.315825882033</v>
      </c>
      <c r="BG310" s="2">
        <f t="shared" si="1111"/>
        <v>62344.645506597342</v>
      </c>
      <c r="BH310" s="2">
        <f t="shared" si="1111"/>
        <v>55723.975187312666</v>
      </c>
      <c r="BI310" s="2">
        <f t="shared" si="1111"/>
        <v>49103.304868027975</v>
      </c>
      <c r="BJ310" s="2">
        <f t="shared" si="1111"/>
        <v>42482.634548743299</v>
      </c>
      <c r="BK310" s="2">
        <f t="shared" si="1111"/>
        <v>35861.964229458608</v>
      </c>
      <c r="BL310" s="2">
        <f t="shared" si="1111"/>
        <v>29241.293910173928</v>
      </c>
      <c r="BM310" s="2">
        <f t="shared" si="1111"/>
        <v>22620.623590889245</v>
      </c>
      <c r="BN310" s="2">
        <f t="shared" si="1111"/>
        <v>15999.953271604561</v>
      </c>
      <c r="BO310" s="2">
        <f t="shared" si="1111"/>
        <v>9379.2829523198779</v>
      </c>
    </row>
    <row r="311" spans="2:67" ht="12.75" customHeight="1" outlineLevel="2">
      <c r="B311" s="29" t="s">
        <v>15</v>
      </c>
      <c r="C311" s="10"/>
      <c r="D311" s="10"/>
      <c r="E311" s="10"/>
      <c r="L311" s="21">
        <f t="shared" ref="L311:AQ311" si="1112">+L310*$C$5</f>
        <v>0</v>
      </c>
      <c r="M311" s="21">
        <f t="shared" si="1112"/>
        <v>0</v>
      </c>
      <c r="N311" s="21">
        <f t="shared" si="1112"/>
        <v>0</v>
      </c>
      <c r="O311" s="21">
        <f t="shared" si="1112"/>
        <v>0</v>
      </c>
      <c r="P311" s="21">
        <f t="shared" si="1112"/>
        <v>0</v>
      </c>
      <c r="Q311" s="21">
        <f t="shared" si="1112"/>
        <v>0</v>
      </c>
      <c r="R311" s="21">
        <f t="shared" si="1112"/>
        <v>0</v>
      </c>
      <c r="S311" s="21">
        <f t="shared" si="1112"/>
        <v>0</v>
      </c>
      <c r="T311" s="21">
        <f t="shared" si="1112"/>
        <v>0</v>
      </c>
      <c r="U311" s="21">
        <f t="shared" si="1112"/>
        <v>0</v>
      </c>
      <c r="V311" s="21">
        <f t="shared" si="1112"/>
        <v>0</v>
      </c>
      <c r="W311" s="21">
        <f t="shared" si="1112"/>
        <v>0</v>
      </c>
      <c r="X311" s="21">
        <f t="shared" si="1112"/>
        <v>0</v>
      </c>
      <c r="Y311" s="21">
        <f t="shared" si="1112"/>
        <v>0</v>
      </c>
      <c r="Z311" s="21">
        <f t="shared" si="1112"/>
        <v>0</v>
      </c>
      <c r="AA311" s="21">
        <f t="shared" si="1112"/>
        <v>0</v>
      </c>
      <c r="AB311" s="21">
        <f t="shared" si="1112"/>
        <v>0</v>
      </c>
      <c r="AC311" s="21">
        <f t="shared" si="1112"/>
        <v>0</v>
      </c>
      <c r="AD311" s="21">
        <f t="shared" si="1112"/>
        <v>0</v>
      </c>
      <c r="AE311" s="21">
        <f t="shared" si="1112"/>
        <v>0</v>
      </c>
      <c r="AF311" s="21">
        <f t="shared" si="1112"/>
        <v>0</v>
      </c>
      <c r="AG311" s="21">
        <f t="shared" si="1112"/>
        <v>0</v>
      </c>
      <c r="AH311" s="21">
        <f t="shared" si="1112"/>
        <v>0</v>
      </c>
      <c r="AI311" s="21">
        <f t="shared" si="1112"/>
        <v>0</v>
      </c>
      <c r="AJ311" s="21">
        <f t="shared" si="1112"/>
        <v>0</v>
      </c>
      <c r="AK311" s="21">
        <f t="shared" si="1112"/>
        <v>0</v>
      </c>
      <c r="AL311" s="21">
        <f t="shared" si="1112"/>
        <v>0</v>
      </c>
      <c r="AM311" s="21">
        <f t="shared" si="1112"/>
        <v>0</v>
      </c>
      <c r="AN311" s="21">
        <f t="shared" si="1112"/>
        <v>0</v>
      </c>
      <c r="AO311" s="21">
        <f t="shared" si="1112"/>
        <v>0</v>
      </c>
      <c r="AP311" s="21">
        <f t="shared" si="1112"/>
        <v>0</v>
      </c>
      <c r="AQ311" s="21">
        <f t="shared" si="1112"/>
        <v>963.90523085974598</v>
      </c>
      <c r="AR311" s="21">
        <f t="shared" ref="AR311:BO311" si="1113">+AR310*$C$5</f>
        <v>11315.82902071074</v>
      </c>
      <c r="AS311" s="21">
        <f t="shared" si="1113"/>
        <v>10852.382098360813</v>
      </c>
      <c r="AT311" s="21">
        <f t="shared" si="1113"/>
        <v>10388.935176010882</v>
      </c>
      <c r="AU311" s="21">
        <f t="shared" si="1113"/>
        <v>9925.4882536609566</v>
      </c>
      <c r="AV311" s="21">
        <f t="shared" si="1113"/>
        <v>9462.0413313110257</v>
      </c>
      <c r="AW311" s="21">
        <f t="shared" si="1113"/>
        <v>8998.5944089610985</v>
      </c>
      <c r="AX311" s="21">
        <f t="shared" si="1113"/>
        <v>8535.1474866111694</v>
      </c>
      <c r="AY311" s="21">
        <f t="shared" si="1113"/>
        <v>8071.7005642612412</v>
      </c>
      <c r="AZ311" s="21">
        <f t="shared" si="1113"/>
        <v>7608.253641911313</v>
      </c>
      <c r="BA311" s="21">
        <f t="shared" si="1113"/>
        <v>7144.8067195613849</v>
      </c>
      <c r="BB311" s="21">
        <f t="shared" si="1113"/>
        <v>6681.3597972114567</v>
      </c>
      <c r="BC311" s="21">
        <f t="shared" si="1113"/>
        <v>6217.9128748615276</v>
      </c>
      <c r="BD311" s="21">
        <f t="shared" si="1113"/>
        <v>5754.4659525115994</v>
      </c>
      <c r="BE311" s="21">
        <f t="shared" si="1113"/>
        <v>5291.0190301616713</v>
      </c>
      <c r="BF311" s="21">
        <f t="shared" si="1113"/>
        <v>4827.5721078117431</v>
      </c>
      <c r="BG311" s="21">
        <f t="shared" si="1113"/>
        <v>4364.125185461814</v>
      </c>
      <c r="BH311" s="21">
        <f t="shared" si="1113"/>
        <v>3900.6782631118872</v>
      </c>
      <c r="BI311" s="21">
        <f t="shared" si="1113"/>
        <v>3437.2313407619586</v>
      </c>
      <c r="BJ311" s="21">
        <f t="shared" si="1113"/>
        <v>2973.7844184120313</v>
      </c>
      <c r="BK311" s="21">
        <f t="shared" si="1113"/>
        <v>2510.3374960621027</v>
      </c>
      <c r="BL311" s="21">
        <f t="shared" si="1113"/>
        <v>2046.8905737121752</v>
      </c>
      <c r="BM311" s="21">
        <f t="shared" si="1113"/>
        <v>1583.4436513622472</v>
      </c>
      <c r="BN311" s="21">
        <f t="shared" si="1113"/>
        <v>1119.9967290123195</v>
      </c>
      <c r="BO311" s="21">
        <f t="shared" si="1113"/>
        <v>656.54980666239157</v>
      </c>
    </row>
    <row r="312" spans="2:67" ht="12.75" customHeight="1" outlineLevel="2">
      <c r="B312" s="8" t="s">
        <v>20</v>
      </c>
      <c r="C312" s="10"/>
      <c r="D312" s="10"/>
      <c r="E312" s="10"/>
      <c r="L312" s="23">
        <f t="shared" ref="L312:AQ312" si="1114">IF(OR(L$10&lt;$C297,L$10&gt;$C297+$F304),0,IF(L$10=$C297,$E304*(13-$D297)/12,IF(L$10=$C297+$F304,$E304*($D297-1)/12,$E304)))</f>
        <v>0</v>
      </c>
      <c r="M312" s="23">
        <f t="shared" si="1114"/>
        <v>0</v>
      </c>
      <c r="N312" s="23">
        <f t="shared" si="1114"/>
        <v>0</v>
      </c>
      <c r="O312" s="23">
        <f t="shared" si="1114"/>
        <v>0</v>
      </c>
      <c r="P312" s="23">
        <f t="shared" si="1114"/>
        <v>0</v>
      </c>
      <c r="Q312" s="23">
        <f t="shared" si="1114"/>
        <v>0</v>
      </c>
      <c r="R312" s="23">
        <f t="shared" si="1114"/>
        <v>0</v>
      </c>
      <c r="S312" s="23">
        <f t="shared" si="1114"/>
        <v>0</v>
      </c>
      <c r="T312" s="23">
        <f t="shared" si="1114"/>
        <v>0</v>
      </c>
      <c r="U312" s="23">
        <f t="shared" si="1114"/>
        <v>0</v>
      </c>
      <c r="V312" s="23">
        <f t="shared" si="1114"/>
        <v>0</v>
      </c>
      <c r="W312" s="23">
        <f t="shared" si="1114"/>
        <v>0</v>
      </c>
      <c r="X312" s="23">
        <f t="shared" si="1114"/>
        <v>0</v>
      </c>
      <c r="Y312" s="23">
        <f t="shared" si="1114"/>
        <v>0</v>
      </c>
      <c r="Z312" s="23">
        <f t="shared" si="1114"/>
        <v>0</v>
      </c>
      <c r="AA312" s="23">
        <f t="shared" si="1114"/>
        <v>0</v>
      </c>
      <c r="AB312" s="23">
        <f t="shared" si="1114"/>
        <v>0</v>
      </c>
      <c r="AC312" s="23">
        <f t="shared" si="1114"/>
        <v>0</v>
      </c>
      <c r="AD312" s="23">
        <f t="shared" si="1114"/>
        <v>0</v>
      </c>
      <c r="AE312" s="23">
        <f t="shared" si="1114"/>
        <v>0</v>
      </c>
      <c r="AF312" s="23">
        <f t="shared" si="1114"/>
        <v>0</v>
      </c>
      <c r="AG312" s="23">
        <f t="shared" si="1114"/>
        <v>0</v>
      </c>
      <c r="AH312" s="23">
        <f t="shared" si="1114"/>
        <v>0</v>
      </c>
      <c r="AI312" s="23">
        <f t="shared" si="1114"/>
        <v>0</v>
      </c>
      <c r="AJ312" s="23">
        <f t="shared" si="1114"/>
        <v>0</v>
      </c>
      <c r="AK312" s="23">
        <f t="shared" si="1114"/>
        <v>0</v>
      </c>
      <c r="AL312" s="23">
        <f t="shared" si="1114"/>
        <v>0</v>
      </c>
      <c r="AM312" s="23">
        <f t="shared" si="1114"/>
        <v>0</v>
      </c>
      <c r="AN312" s="23">
        <f t="shared" si="1114"/>
        <v>0</v>
      </c>
      <c r="AO312" s="23">
        <f t="shared" si="1114"/>
        <v>0</v>
      </c>
      <c r="AP312" s="23">
        <f t="shared" si="1114"/>
        <v>0</v>
      </c>
      <c r="AQ312" s="23">
        <f t="shared" si="1114"/>
        <v>13793.063165176425</v>
      </c>
      <c r="AR312" s="23">
        <f t="shared" ref="AR312:BO312" si="1115">IF(OR(AR$10&lt;$C297,AR$10&gt;$C297+$F304),0,IF(AR$10=$C297,$E304*(13-$D297)/12,IF(AR$10=$C297+$F304,$E304*($D297-1)/12,$E304)))</f>
        <v>165516.75798211709</v>
      </c>
      <c r="AS312" s="23">
        <f t="shared" si="1115"/>
        <v>165516.75798211709</v>
      </c>
      <c r="AT312" s="23">
        <f t="shared" si="1115"/>
        <v>165516.75798211709</v>
      </c>
      <c r="AU312" s="23">
        <f t="shared" si="1115"/>
        <v>165516.75798211709</v>
      </c>
      <c r="AV312" s="23">
        <f t="shared" si="1115"/>
        <v>165516.75798211709</v>
      </c>
      <c r="AW312" s="23">
        <f t="shared" si="1115"/>
        <v>165516.75798211709</v>
      </c>
      <c r="AX312" s="23">
        <f t="shared" si="1115"/>
        <v>165516.75798211709</v>
      </c>
      <c r="AY312" s="23">
        <f t="shared" si="1115"/>
        <v>165516.75798211709</v>
      </c>
      <c r="AZ312" s="23">
        <f t="shared" si="1115"/>
        <v>165516.75798211709</v>
      </c>
      <c r="BA312" s="23">
        <f t="shared" si="1115"/>
        <v>165516.75798211709</v>
      </c>
      <c r="BB312" s="23">
        <f t="shared" si="1115"/>
        <v>165516.75798211709</v>
      </c>
      <c r="BC312" s="23">
        <f t="shared" si="1115"/>
        <v>165516.75798211709</v>
      </c>
      <c r="BD312" s="23">
        <f t="shared" si="1115"/>
        <v>165516.75798211709</v>
      </c>
      <c r="BE312" s="23">
        <f t="shared" si="1115"/>
        <v>165516.75798211709</v>
      </c>
      <c r="BF312" s="23">
        <f t="shared" si="1115"/>
        <v>165516.75798211709</v>
      </c>
      <c r="BG312" s="23">
        <f t="shared" si="1115"/>
        <v>165516.75798211709</v>
      </c>
      <c r="BH312" s="23">
        <f t="shared" si="1115"/>
        <v>165516.75798211709</v>
      </c>
      <c r="BI312" s="23">
        <f t="shared" si="1115"/>
        <v>165516.75798211709</v>
      </c>
      <c r="BJ312" s="23">
        <f t="shared" si="1115"/>
        <v>165516.75798211709</v>
      </c>
      <c r="BK312" s="23">
        <f t="shared" si="1115"/>
        <v>165516.75798211709</v>
      </c>
      <c r="BL312" s="23">
        <f t="shared" si="1115"/>
        <v>165516.75798211709</v>
      </c>
      <c r="BM312" s="23">
        <f t="shared" si="1115"/>
        <v>165516.75798211709</v>
      </c>
      <c r="BN312" s="23">
        <f t="shared" si="1115"/>
        <v>165516.75798211709</v>
      </c>
      <c r="BO312" s="23">
        <f t="shared" si="1115"/>
        <v>165516.75798211709</v>
      </c>
    </row>
    <row r="313" spans="2:67" ht="12.75" customHeight="1" outlineLevel="2">
      <c r="B313" s="8" t="s">
        <v>16</v>
      </c>
      <c r="C313" s="10"/>
      <c r="D313" s="10"/>
      <c r="E313" s="10"/>
      <c r="J313" s="2"/>
      <c r="L313" s="25">
        <f>+L312*$G304</f>
        <v>0</v>
      </c>
      <c r="M313" s="25">
        <f t="shared" ref="M313:BO313" si="1116">+M312*$G304</f>
        <v>0</v>
      </c>
      <c r="N313" s="25">
        <f t="shared" si="1116"/>
        <v>0</v>
      </c>
      <c r="O313" s="25">
        <f t="shared" si="1116"/>
        <v>0</v>
      </c>
      <c r="P313" s="25">
        <f t="shared" si="1116"/>
        <v>0</v>
      </c>
      <c r="Q313" s="25">
        <f t="shared" si="1116"/>
        <v>0</v>
      </c>
      <c r="R313" s="25">
        <f t="shared" si="1116"/>
        <v>0</v>
      </c>
      <c r="S313" s="25">
        <f t="shared" si="1116"/>
        <v>0</v>
      </c>
      <c r="T313" s="25">
        <f t="shared" si="1116"/>
        <v>0</v>
      </c>
      <c r="U313" s="25">
        <f t="shared" si="1116"/>
        <v>0</v>
      </c>
      <c r="V313" s="25">
        <f t="shared" si="1116"/>
        <v>0</v>
      </c>
      <c r="W313" s="25">
        <f t="shared" si="1116"/>
        <v>0</v>
      </c>
      <c r="X313" s="25">
        <f t="shared" si="1116"/>
        <v>0</v>
      </c>
      <c r="Y313" s="25">
        <f t="shared" si="1116"/>
        <v>0</v>
      </c>
      <c r="Z313" s="25">
        <f t="shared" si="1116"/>
        <v>0</v>
      </c>
      <c r="AA313" s="25">
        <f t="shared" si="1116"/>
        <v>0</v>
      </c>
      <c r="AB313" s="25">
        <f t="shared" si="1116"/>
        <v>0</v>
      </c>
      <c r="AC313" s="25">
        <f t="shared" si="1116"/>
        <v>0</v>
      </c>
      <c r="AD313" s="25">
        <f t="shared" si="1116"/>
        <v>0</v>
      </c>
      <c r="AE313" s="25">
        <f t="shared" si="1116"/>
        <v>0</v>
      </c>
      <c r="AF313" s="25">
        <f t="shared" si="1116"/>
        <v>0</v>
      </c>
      <c r="AG313" s="25">
        <f t="shared" si="1116"/>
        <v>0</v>
      </c>
      <c r="AH313" s="25">
        <f t="shared" si="1116"/>
        <v>0</v>
      </c>
      <c r="AI313" s="25">
        <f t="shared" si="1116"/>
        <v>0</v>
      </c>
      <c r="AJ313" s="25">
        <f t="shared" si="1116"/>
        <v>0</v>
      </c>
      <c r="AK313" s="25">
        <f t="shared" si="1116"/>
        <v>0</v>
      </c>
      <c r="AL313" s="25">
        <f t="shared" si="1116"/>
        <v>0</v>
      </c>
      <c r="AM313" s="25">
        <f t="shared" si="1116"/>
        <v>0</v>
      </c>
      <c r="AN313" s="25">
        <f t="shared" si="1116"/>
        <v>0</v>
      </c>
      <c r="AO313" s="25">
        <f t="shared" si="1116"/>
        <v>0</v>
      </c>
      <c r="AP313" s="25">
        <f t="shared" si="1116"/>
        <v>0</v>
      </c>
      <c r="AQ313" s="25">
        <f t="shared" si="1116"/>
        <v>4.1379189495529269</v>
      </c>
      <c r="AR313" s="25">
        <f t="shared" si="1116"/>
        <v>49.655027394635127</v>
      </c>
      <c r="AS313" s="25">
        <f t="shared" si="1116"/>
        <v>49.655027394635127</v>
      </c>
      <c r="AT313" s="25">
        <f t="shared" si="1116"/>
        <v>49.655027394635127</v>
      </c>
      <c r="AU313" s="25">
        <f t="shared" si="1116"/>
        <v>49.655027394635127</v>
      </c>
      <c r="AV313" s="25">
        <f t="shared" si="1116"/>
        <v>49.655027394635127</v>
      </c>
      <c r="AW313" s="25">
        <f t="shared" si="1116"/>
        <v>49.655027394635127</v>
      </c>
      <c r="AX313" s="25">
        <f t="shared" si="1116"/>
        <v>49.655027394635127</v>
      </c>
      <c r="AY313" s="25">
        <f t="shared" si="1116"/>
        <v>49.655027394635127</v>
      </c>
      <c r="AZ313" s="25">
        <f t="shared" si="1116"/>
        <v>49.655027394635127</v>
      </c>
      <c r="BA313" s="25">
        <f t="shared" si="1116"/>
        <v>49.655027394635127</v>
      </c>
      <c r="BB313" s="25">
        <f t="shared" si="1116"/>
        <v>49.655027394635127</v>
      </c>
      <c r="BC313" s="25">
        <f t="shared" si="1116"/>
        <v>49.655027394635127</v>
      </c>
      <c r="BD313" s="25">
        <f t="shared" si="1116"/>
        <v>49.655027394635127</v>
      </c>
      <c r="BE313" s="25">
        <f t="shared" si="1116"/>
        <v>49.655027394635127</v>
      </c>
      <c r="BF313" s="25">
        <f t="shared" si="1116"/>
        <v>49.655027394635127</v>
      </c>
      <c r="BG313" s="25">
        <f t="shared" si="1116"/>
        <v>49.655027394635127</v>
      </c>
      <c r="BH313" s="25">
        <f t="shared" si="1116"/>
        <v>49.655027394635127</v>
      </c>
      <c r="BI313" s="25">
        <f t="shared" si="1116"/>
        <v>49.655027394635127</v>
      </c>
      <c r="BJ313" s="25">
        <f t="shared" si="1116"/>
        <v>49.655027394635127</v>
      </c>
      <c r="BK313" s="25">
        <f t="shared" si="1116"/>
        <v>49.655027394635127</v>
      </c>
      <c r="BL313" s="25">
        <f t="shared" si="1116"/>
        <v>49.655027394635127</v>
      </c>
      <c r="BM313" s="25">
        <f t="shared" si="1116"/>
        <v>49.655027394635127</v>
      </c>
      <c r="BN313" s="25">
        <f t="shared" si="1116"/>
        <v>49.655027394635127</v>
      </c>
      <c r="BO313" s="25">
        <f t="shared" si="1116"/>
        <v>49.655027394635127</v>
      </c>
    </row>
    <row r="314" spans="2:67" ht="13.5" customHeight="1" outlineLevel="2" thickBot="1">
      <c r="B314" s="8" t="s">
        <v>17</v>
      </c>
      <c r="C314" s="10"/>
      <c r="D314" s="10"/>
      <c r="E314" s="10"/>
      <c r="J314" s="2"/>
      <c r="L314" s="24">
        <f t="shared" ref="L314" si="1117">SUM(L308,L311,L313)</f>
        <v>0</v>
      </c>
      <c r="M314" s="24">
        <f t="shared" ref="M314" si="1118">SUM(M308,M311,M313)</f>
        <v>0</v>
      </c>
      <c r="N314" s="24">
        <f t="shared" ref="N314" si="1119">SUM(N308,N311,N313)</f>
        <v>0</v>
      </c>
      <c r="O314" s="24">
        <f t="shared" ref="O314" si="1120">SUM(O308,O311,O313)</f>
        <v>0</v>
      </c>
      <c r="P314" s="24">
        <f t="shared" ref="P314" si="1121">SUM(P308,P311,P313)</f>
        <v>0</v>
      </c>
      <c r="Q314" s="24">
        <f t="shared" ref="Q314" si="1122">SUM(Q308,Q311,Q313)</f>
        <v>0</v>
      </c>
      <c r="R314" s="24">
        <f t="shared" ref="R314" si="1123">SUM(R308,R311,R313)</f>
        <v>0</v>
      </c>
      <c r="S314" s="24">
        <f t="shared" ref="S314" si="1124">SUM(S308,S311,S313)</f>
        <v>0</v>
      </c>
      <c r="T314" s="24">
        <f t="shared" ref="T314" si="1125">SUM(T308,T311,T313)</f>
        <v>0</v>
      </c>
      <c r="U314" s="24">
        <f t="shared" ref="U314" si="1126">SUM(U308,U311,U313)</f>
        <v>0</v>
      </c>
      <c r="V314" s="24">
        <f t="shared" ref="V314" si="1127">SUM(V308,V311,V313)</f>
        <v>0</v>
      </c>
      <c r="W314" s="24">
        <f t="shared" ref="W314" si="1128">SUM(W308,W311,W313)</f>
        <v>0</v>
      </c>
      <c r="X314" s="24">
        <f t="shared" ref="X314" si="1129">SUM(X308,X311,X313)</f>
        <v>0</v>
      </c>
      <c r="Y314" s="24">
        <f t="shared" ref="Y314" si="1130">SUM(Y308,Y311,Y313)</f>
        <v>0</v>
      </c>
      <c r="Z314" s="24">
        <f t="shared" ref="Z314" si="1131">SUM(Z308,Z311,Z313)</f>
        <v>0</v>
      </c>
      <c r="AA314" s="24">
        <f t="shared" ref="AA314" si="1132">SUM(AA308,AA311,AA313)</f>
        <v>0</v>
      </c>
      <c r="AB314" s="24">
        <f t="shared" ref="AB314" si="1133">SUM(AB308,AB311,AB313)</f>
        <v>0</v>
      </c>
      <c r="AC314" s="24">
        <f t="shared" ref="AC314" si="1134">SUM(AC308,AC311,AC313)</f>
        <v>0</v>
      </c>
      <c r="AD314" s="24">
        <f t="shared" ref="AD314" si="1135">SUM(AD308,AD311,AD313)</f>
        <v>0</v>
      </c>
      <c r="AE314" s="24">
        <f t="shared" ref="AE314" si="1136">SUM(AE308,AE311,AE313)</f>
        <v>0</v>
      </c>
      <c r="AF314" s="24">
        <f t="shared" ref="AF314" si="1137">SUM(AF308,AF311,AF313)</f>
        <v>0</v>
      </c>
      <c r="AG314" s="24">
        <f t="shared" ref="AG314" si="1138">SUM(AG308,AG311,AG313)</f>
        <v>0</v>
      </c>
      <c r="AH314" s="24">
        <f t="shared" ref="AH314" si="1139">SUM(AH308,AH311,AH313)</f>
        <v>0</v>
      </c>
      <c r="AI314" s="24">
        <f t="shared" ref="AI314" si="1140">SUM(AI308,AI311,AI313)</f>
        <v>0</v>
      </c>
      <c r="AJ314" s="24">
        <f t="shared" ref="AJ314" si="1141">SUM(AJ308,AJ311,AJ313)</f>
        <v>0</v>
      </c>
      <c r="AK314" s="24">
        <f t="shared" ref="AK314" si="1142">SUM(AK308,AK311,AK313)</f>
        <v>0</v>
      </c>
      <c r="AL314" s="24">
        <f t="shared" ref="AL314" si="1143">SUM(AL308,AL311,AL313)</f>
        <v>0</v>
      </c>
      <c r="AM314" s="24">
        <f t="shared" ref="AM314" si="1144">SUM(AM308,AM311,AM313)</f>
        <v>0</v>
      </c>
      <c r="AN314" s="24">
        <f t="shared" ref="AN314" si="1145">SUM(AN308,AN311,AN313)</f>
        <v>0</v>
      </c>
      <c r="AO314" s="24">
        <f t="shared" ref="AO314" si="1146">SUM(AO308,AO311,AO313)</f>
        <v>0</v>
      </c>
      <c r="AP314" s="24">
        <f t="shared" ref="AP314" si="1147">SUM(AP308,AP311,AP313)</f>
        <v>0</v>
      </c>
      <c r="AQ314" s="24">
        <f t="shared" ref="AQ314" si="1148">SUM(AQ308,AQ311,AQ313)</f>
        <v>1519.7656764163557</v>
      </c>
      <c r="AR314" s="24">
        <f t="shared" ref="AR314" si="1149">SUM(AR308,AR311,AR313)</f>
        <v>17986.15436739006</v>
      </c>
      <c r="AS314" s="24">
        <f t="shared" ref="AS314" si="1150">SUM(AS308,AS311,AS313)</f>
        <v>17522.707445040131</v>
      </c>
      <c r="AT314" s="24">
        <f t="shared" ref="AT314" si="1151">SUM(AT308,AT311,AT313)</f>
        <v>17059.260522690201</v>
      </c>
      <c r="AU314" s="24">
        <f t="shared" ref="AU314" si="1152">SUM(AU308,AU311,AU313)</f>
        <v>16595.813600340276</v>
      </c>
      <c r="AV314" s="24">
        <f t="shared" ref="AV314" si="1153">SUM(AV308,AV311,AV313)</f>
        <v>16132.366677990345</v>
      </c>
      <c r="AW314" s="24">
        <f t="shared" ref="AW314" si="1154">SUM(AW308,AW311,AW313)</f>
        <v>15668.919755640418</v>
      </c>
      <c r="AX314" s="24">
        <f t="shared" ref="AX314" si="1155">SUM(AX308,AX311,AX313)</f>
        <v>15205.472833290489</v>
      </c>
      <c r="AY314" s="24">
        <f t="shared" ref="AY314" si="1156">SUM(AY308,AY311,AY313)</f>
        <v>14742.025910940562</v>
      </c>
      <c r="AZ314" s="24">
        <f t="shared" ref="AZ314" si="1157">SUM(AZ308,AZ311,AZ313)</f>
        <v>14278.578988590632</v>
      </c>
      <c r="BA314" s="24">
        <f t="shared" ref="BA314" si="1158">SUM(BA308,BA311,BA313)</f>
        <v>13815.132066240703</v>
      </c>
      <c r="BB314" s="24">
        <f t="shared" ref="BB314" si="1159">SUM(BB308,BB311,BB313)</f>
        <v>13351.685143890776</v>
      </c>
      <c r="BC314" s="24">
        <f t="shared" ref="BC314" si="1160">SUM(BC308,BC311,BC313)</f>
        <v>12888.238221540847</v>
      </c>
      <c r="BD314" s="24">
        <f t="shared" ref="BD314" si="1161">SUM(BD308,BD311,BD313)</f>
        <v>12424.79129919092</v>
      </c>
      <c r="BE314" s="24">
        <f t="shared" ref="BE314" si="1162">SUM(BE308,BE311,BE313)</f>
        <v>11961.344376840991</v>
      </c>
      <c r="BF314" s="24">
        <f t="shared" ref="BF314" si="1163">SUM(BF308,BF311,BF313)</f>
        <v>11497.897454491062</v>
      </c>
      <c r="BG314" s="24">
        <f t="shared" ref="BG314" si="1164">SUM(BG308,BG311,BG313)</f>
        <v>11034.450532141132</v>
      </c>
      <c r="BH314" s="24">
        <f t="shared" ref="BH314" si="1165">SUM(BH308,BH311,BH313)</f>
        <v>10571.003609791207</v>
      </c>
      <c r="BI314" s="24">
        <f t="shared" ref="BI314" si="1166">SUM(BI308,BI311,BI313)</f>
        <v>10107.556687441278</v>
      </c>
      <c r="BJ314" s="24">
        <f t="shared" ref="BJ314" si="1167">SUM(BJ308,BJ311,BJ313)</f>
        <v>9644.1097650913507</v>
      </c>
      <c r="BK314" s="24">
        <f t="shared" ref="BK314" si="1168">SUM(BK308,BK311,BK313)</f>
        <v>9180.6628427414216</v>
      </c>
      <c r="BL314" s="24">
        <f t="shared" ref="BL314" si="1169">SUM(BL308,BL311,BL313)</f>
        <v>8717.2159203914944</v>
      </c>
      <c r="BM314" s="24">
        <f t="shared" ref="BM314" si="1170">SUM(BM308,BM311,BM313)</f>
        <v>8253.7689980415671</v>
      </c>
      <c r="BN314" s="24">
        <f t="shared" ref="BN314" si="1171">SUM(BN308,BN311,BN313)</f>
        <v>7790.322075691638</v>
      </c>
      <c r="BO314" s="24">
        <f t="shared" ref="BO314" si="1172">SUM(BO308,BO311,BO313)</f>
        <v>7326.8751533417098</v>
      </c>
    </row>
    <row r="315" spans="2:67" ht="12.75" customHeight="1" outlineLevel="2">
      <c r="B315" s="8"/>
    </row>
    <row r="316" spans="2:67" ht="12.75" customHeight="1" outlineLevel="2">
      <c r="B316" s="8"/>
    </row>
    <row r="317" spans="2:67" ht="12.75" customHeight="1" outlineLevel="2">
      <c r="B317" s="8"/>
    </row>
    <row r="318" spans="2:67" ht="12.75" customHeight="1" outlineLevel="2">
      <c r="B318" s="8"/>
    </row>
    <row r="319" spans="2:67" ht="12.75" customHeight="1" outlineLevel="2">
      <c r="B319" s="8"/>
    </row>
    <row r="320" spans="2:67" ht="12.75" customHeight="1" outlineLevel="2">
      <c r="B320" s="8"/>
    </row>
    <row r="321" spans="1:67" ht="12.75" customHeight="1" outlineLevel="2">
      <c r="B321" s="8"/>
    </row>
    <row r="322" spans="1:67" outlineLevel="1">
      <c r="A322" s="10">
        <f>A292+1</f>
        <v>11</v>
      </c>
      <c r="B322" s="27" t="str">
        <f>INDEX(Projects,A322,1)</f>
        <v>Holyrood CP5</v>
      </c>
      <c r="C322" s="19"/>
      <c r="D322" s="10"/>
      <c r="E322" s="10"/>
      <c r="G322" s="152" t="str">
        <f>INDEX(Projects,$A322,Projects!R$1)</f>
        <v>HRD</v>
      </c>
      <c r="H322" s="11">
        <f>+C327</f>
        <v>2042</v>
      </c>
      <c r="I322" s="2">
        <f>+E334</f>
        <v>35591.971336918607</v>
      </c>
      <c r="J322" s="2">
        <f>NPV($C$4,M322:BO322)+L322</f>
        <v>4186.216437972008</v>
      </c>
      <c r="L322" s="2">
        <f>+L344</f>
        <v>0</v>
      </c>
      <c r="M322" s="2">
        <f t="shared" ref="M322:BO322" si="1173">+M344</f>
        <v>0</v>
      </c>
      <c r="N322" s="2">
        <f t="shared" si="1173"/>
        <v>0</v>
      </c>
      <c r="O322" s="2">
        <f t="shared" si="1173"/>
        <v>0</v>
      </c>
      <c r="P322" s="2">
        <f t="shared" si="1173"/>
        <v>0</v>
      </c>
      <c r="Q322" s="2">
        <f t="shared" si="1173"/>
        <v>0</v>
      </c>
      <c r="R322" s="2">
        <f t="shared" si="1173"/>
        <v>0</v>
      </c>
      <c r="S322" s="2">
        <f t="shared" si="1173"/>
        <v>0</v>
      </c>
      <c r="T322" s="2">
        <f t="shared" si="1173"/>
        <v>0</v>
      </c>
      <c r="U322" s="2">
        <f t="shared" si="1173"/>
        <v>0</v>
      </c>
      <c r="V322" s="2">
        <f t="shared" si="1173"/>
        <v>0</v>
      </c>
      <c r="W322" s="2">
        <f t="shared" si="1173"/>
        <v>0</v>
      </c>
      <c r="X322" s="2">
        <f t="shared" si="1173"/>
        <v>0</v>
      </c>
      <c r="Y322" s="2">
        <f t="shared" si="1173"/>
        <v>0</v>
      </c>
      <c r="Z322" s="2">
        <f t="shared" si="1173"/>
        <v>0</v>
      </c>
      <c r="AA322" s="2">
        <f t="shared" si="1173"/>
        <v>0</v>
      </c>
      <c r="AB322" s="2">
        <f t="shared" si="1173"/>
        <v>0</v>
      </c>
      <c r="AC322" s="2">
        <f t="shared" si="1173"/>
        <v>0</v>
      </c>
      <c r="AD322" s="2">
        <f t="shared" si="1173"/>
        <v>0</v>
      </c>
      <c r="AE322" s="2">
        <f t="shared" si="1173"/>
        <v>0</v>
      </c>
      <c r="AF322" s="2">
        <f t="shared" si="1173"/>
        <v>0</v>
      </c>
      <c r="AG322" s="2">
        <f t="shared" si="1173"/>
        <v>0</v>
      </c>
      <c r="AH322" s="2">
        <f t="shared" si="1173"/>
        <v>0</v>
      </c>
      <c r="AI322" s="2">
        <f t="shared" si="1173"/>
        <v>0</v>
      </c>
      <c r="AJ322" s="2">
        <f t="shared" si="1173"/>
        <v>0</v>
      </c>
      <c r="AK322" s="2">
        <f t="shared" si="1173"/>
        <v>0</v>
      </c>
      <c r="AL322" s="2">
        <f t="shared" si="1173"/>
        <v>0</v>
      </c>
      <c r="AM322" s="2">
        <f t="shared" si="1173"/>
        <v>0</v>
      </c>
      <c r="AN322" s="2">
        <f t="shared" si="1173"/>
        <v>0</v>
      </c>
      <c r="AO322" s="2">
        <f t="shared" si="1173"/>
        <v>0</v>
      </c>
      <c r="AP322" s="2">
        <f t="shared" si="1173"/>
        <v>257.79874516616934</v>
      </c>
      <c r="AQ322" s="2">
        <f t="shared" si="1173"/>
        <v>3071.092793440841</v>
      </c>
      <c r="AR322" s="2">
        <f t="shared" si="1173"/>
        <v>3029.5688268811023</v>
      </c>
      <c r="AS322" s="2">
        <f t="shared" si="1173"/>
        <v>2988.0448603213645</v>
      </c>
      <c r="AT322" s="2">
        <f t="shared" si="1173"/>
        <v>2946.5208937616258</v>
      </c>
      <c r="AU322" s="2">
        <f t="shared" si="1173"/>
        <v>2904.996927201888</v>
      </c>
      <c r="AV322" s="2">
        <f t="shared" si="1173"/>
        <v>2863.4729606421497</v>
      </c>
      <c r="AW322" s="2">
        <f t="shared" si="1173"/>
        <v>2821.9489940824114</v>
      </c>
      <c r="AX322" s="2">
        <f t="shared" si="1173"/>
        <v>2780.4250275226732</v>
      </c>
      <c r="AY322" s="2">
        <f t="shared" si="1173"/>
        <v>2738.9010609629349</v>
      </c>
      <c r="AZ322" s="2">
        <f t="shared" si="1173"/>
        <v>2697.3770944031967</v>
      </c>
      <c r="BA322" s="2">
        <f t="shared" si="1173"/>
        <v>2655.8531278434584</v>
      </c>
      <c r="BB322" s="2">
        <f t="shared" si="1173"/>
        <v>2614.3291612837202</v>
      </c>
      <c r="BC322" s="2">
        <f t="shared" si="1173"/>
        <v>2572.8051947239819</v>
      </c>
      <c r="BD322" s="2">
        <f t="shared" si="1173"/>
        <v>2531.2812281642437</v>
      </c>
      <c r="BE322" s="2">
        <f t="shared" si="1173"/>
        <v>2489.7572616045054</v>
      </c>
      <c r="BF322" s="2">
        <f t="shared" si="1173"/>
        <v>2448.2332950447671</v>
      </c>
      <c r="BG322" s="2">
        <f t="shared" si="1173"/>
        <v>2406.7093284850289</v>
      </c>
      <c r="BH322" s="2">
        <f t="shared" si="1173"/>
        <v>2365.1853619252906</v>
      </c>
      <c r="BI322" s="2">
        <f t="shared" si="1173"/>
        <v>2323.6613953655524</v>
      </c>
      <c r="BJ322" s="2">
        <f t="shared" si="1173"/>
        <v>2282.1374288058141</v>
      </c>
      <c r="BK322" s="2">
        <f t="shared" si="1173"/>
        <v>2240.6134622460754</v>
      </c>
      <c r="BL322" s="2">
        <f t="shared" si="1173"/>
        <v>2199.0894956863372</v>
      </c>
      <c r="BM322" s="2">
        <f t="shared" si="1173"/>
        <v>2157.5655291265989</v>
      </c>
      <c r="BN322" s="2">
        <f t="shared" si="1173"/>
        <v>2116.0415625668606</v>
      </c>
      <c r="BO322" s="2">
        <f t="shared" si="1173"/>
        <v>2074.5175960071224</v>
      </c>
    </row>
    <row r="323" spans="1:67" ht="12.75" customHeight="1" outlineLevel="2">
      <c r="B323" s="28" t="str">
        <f>"Jan "&amp;$L$10&amp;" $"</f>
        <v>Jan 2012 $</v>
      </c>
      <c r="C323" s="151">
        <f>INDEX(Projects,A322,Projects!$H$1)</f>
        <v>17500</v>
      </c>
      <c r="D323" s="152"/>
      <c r="E323" s="152"/>
      <c r="F323" s="152"/>
      <c r="G323" s="152"/>
      <c r="H323" s="17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</row>
    <row r="324" spans="1:67" ht="12.75" customHeight="1" outlineLevel="2">
      <c r="B324" s="8" t="s">
        <v>8</v>
      </c>
      <c r="C324" s="153">
        <f>INDEX(Projects,$A322,Projects!I$1)</f>
        <v>0.2</v>
      </c>
      <c r="D324" s="153">
        <f>INDEX(Projects,$A322,Projects!J$1)</f>
        <v>0.2</v>
      </c>
      <c r="E324" s="153">
        <f>INDEX(Projects,$A322,Projects!K$1)</f>
        <v>0.2</v>
      </c>
      <c r="F324" s="153">
        <f>INDEX(Projects,$A322,Projects!L$1)</f>
        <v>0.2</v>
      </c>
      <c r="G324" s="153">
        <f>INDEX(Projects,$A322,Projects!M$1)</f>
        <v>0.2</v>
      </c>
      <c r="H324" s="18"/>
      <c r="J324" s="14"/>
      <c r="K324" s="14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</row>
    <row r="325" spans="1:67" ht="12.75" customHeight="1" outlineLevel="2">
      <c r="B325" s="8" t="s">
        <v>1</v>
      </c>
      <c r="C325" s="154">
        <f>INDEX(Projects,$A322,Projects!$N$1)</f>
        <v>2.52E-2</v>
      </c>
      <c r="D325" s="152"/>
      <c r="E325" s="152"/>
      <c r="F325" s="152"/>
      <c r="G325" s="152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</row>
    <row r="326" spans="1:67" ht="12.75" customHeight="1" outlineLevel="2">
      <c r="B326" s="8" t="s">
        <v>2</v>
      </c>
      <c r="C326" s="152">
        <f>INDEX(Projects,A322,Projects!$F$1)</f>
        <v>2038</v>
      </c>
      <c r="D326" s="152">
        <f>INDEX(Projects,A322,Projects!$G$1)</f>
        <v>1</v>
      </c>
      <c r="E326" s="152"/>
      <c r="F326" s="152"/>
      <c r="G326" s="152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</row>
    <row r="327" spans="1:67" ht="12.75" customHeight="1" outlineLevel="2">
      <c r="B327" s="8" t="s">
        <v>3</v>
      </c>
      <c r="C327" s="152">
        <f>INDEX(Projects,A322,Projects!$C$1)</f>
        <v>2042</v>
      </c>
      <c r="D327" s="152">
        <f>INDEX(Projects,A322,Projects!$D$1)</f>
        <v>12</v>
      </c>
      <c r="E327" s="152"/>
      <c r="F327" s="152"/>
      <c r="G327" s="152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</row>
    <row r="328" spans="1:67" ht="12.75" customHeight="1" outlineLevel="2">
      <c r="B328" s="7" t="s">
        <v>4</v>
      </c>
      <c r="C328" s="10"/>
      <c r="D328" s="10"/>
      <c r="E328" s="10"/>
      <c r="L328" s="9">
        <f t="shared" ref="L328:AQ328" si="1174">(1+$C325)^L$21</f>
        <v>1.0125216047077712</v>
      </c>
      <c r="M328" s="9">
        <f t="shared" si="1174"/>
        <v>1.0380371491464069</v>
      </c>
      <c r="N328" s="9">
        <f t="shared" si="1174"/>
        <v>1.0641956853048962</v>
      </c>
      <c r="O328" s="9">
        <f t="shared" si="1174"/>
        <v>1.0910134165745795</v>
      </c>
      <c r="P328" s="9">
        <f t="shared" si="1174"/>
        <v>1.1185069546722588</v>
      </c>
      <c r="Q328" s="9">
        <f t="shared" si="1174"/>
        <v>1.1466933299299995</v>
      </c>
      <c r="R328" s="9">
        <f t="shared" si="1174"/>
        <v>1.1755900018442353</v>
      </c>
      <c r="S328" s="9">
        <f t="shared" si="1174"/>
        <v>1.2052148698907099</v>
      </c>
      <c r="T328" s="9">
        <f t="shared" si="1174"/>
        <v>1.2355862846119556</v>
      </c>
      <c r="U328" s="9">
        <f t="shared" si="1174"/>
        <v>1.2667230589841769</v>
      </c>
      <c r="V328" s="9">
        <f t="shared" si="1174"/>
        <v>1.2986444800705779</v>
      </c>
      <c r="W328" s="9">
        <f t="shared" si="1174"/>
        <v>1.3313703209683565</v>
      </c>
      <c r="X328" s="9">
        <f t="shared" si="1174"/>
        <v>1.3649208530567589</v>
      </c>
      <c r="Y328" s="9">
        <f t="shared" si="1174"/>
        <v>1.399316858553789</v>
      </c>
      <c r="Z328" s="9">
        <f t="shared" si="1174"/>
        <v>1.4345796433893443</v>
      </c>
      <c r="AA328" s="9">
        <f t="shared" si="1174"/>
        <v>1.4707310504027555</v>
      </c>
      <c r="AB328" s="9">
        <f t="shared" si="1174"/>
        <v>1.507793472872905</v>
      </c>
      <c r="AC328" s="9">
        <f t="shared" si="1174"/>
        <v>1.5457898683893019</v>
      </c>
      <c r="AD328" s="9">
        <f t="shared" si="1174"/>
        <v>1.5847437730727121</v>
      </c>
      <c r="AE328" s="9">
        <f t="shared" si="1174"/>
        <v>1.6246793161541444</v>
      </c>
      <c r="AF328" s="9">
        <f t="shared" si="1174"/>
        <v>1.6656212349212287</v>
      </c>
      <c r="AG328" s="9">
        <f t="shared" si="1174"/>
        <v>1.7075948900412434</v>
      </c>
      <c r="AH328" s="9">
        <f t="shared" si="1174"/>
        <v>1.7506262812702824</v>
      </c>
      <c r="AI328" s="9">
        <f t="shared" si="1174"/>
        <v>1.7947420635582936</v>
      </c>
      <c r="AJ328" s="9">
        <f t="shared" si="1174"/>
        <v>1.8399695635599622</v>
      </c>
      <c r="AK328" s="9">
        <f t="shared" si="1174"/>
        <v>1.8863367965616731</v>
      </c>
      <c r="AL328" s="9">
        <f t="shared" si="1174"/>
        <v>1.933872483835027</v>
      </c>
      <c r="AM328" s="9">
        <f t="shared" si="1174"/>
        <v>1.9826060704276696</v>
      </c>
      <c r="AN328" s="9">
        <f t="shared" si="1174"/>
        <v>2.0325677434024465</v>
      </c>
      <c r="AO328" s="9">
        <f t="shared" si="1174"/>
        <v>2.0837884505361881</v>
      </c>
      <c r="AP328" s="9">
        <f t="shared" si="1174"/>
        <v>2.1362999194896997</v>
      </c>
      <c r="AQ328" s="9">
        <f t="shared" si="1174"/>
        <v>2.1901346774608399</v>
      </c>
      <c r="AR328" s="9">
        <f t="shared" ref="AR328:BO328" si="1175">(1+$C325)^AR$21</f>
        <v>2.2453260713328529</v>
      </c>
      <c r="AS328" s="9">
        <f t="shared" si="1175"/>
        <v>2.3019082883304405</v>
      </c>
      <c r="AT328" s="9">
        <f t="shared" si="1175"/>
        <v>2.3599163771963672</v>
      </c>
      <c r="AU328" s="9">
        <f t="shared" si="1175"/>
        <v>2.4193862699017155</v>
      </c>
      <c r="AV328" s="9">
        <f t="shared" si="1175"/>
        <v>2.4803548039032384</v>
      </c>
      <c r="AW328" s="9">
        <f t="shared" si="1175"/>
        <v>2.5428597449615999</v>
      </c>
      <c r="AX328" s="9">
        <f t="shared" si="1175"/>
        <v>2.606939810534632</v>
      </c>
      <c r="AY328" s="9">
        <f t="shared" si="1175"/>
        <v>2.672634693760104</v>
      </c>
      <c r="AZ328" s="9">
        <f t="shared" si="1175"/>
        <v>2.7399850880428587</v>
      </c>
      <c r="BA328" s="9">
        <f t="shared" si="1175"/>
        <v>2.8090327122615379</v>
      </c>
      <c r="BB328" s="9">
        <f t="shared" si="1175"/>
        <v>2.8798203366105284</v>
      </c>
      <c r="BC328" s="9">
        <f t="shared" si="1175"/>
        <v>2.9523918090931134</v>
      </c>
      <c r="BD328" s="9">
        <f t="shared" si="1175"/>
        <v>3.0267920826822596</v>
      </c>
      <c r="BE328" s="9">
        <f t="shared" si="1175"/>
        <v>3.1030672431658526</v>
      </c>
      <c r="BF328" s="9">
        <f t="shared" si="1175"/>
        <v>3.1812645376936315</v>
      </c>
      <c r="BG328" s="9">
        <f t="shared" si="1175"/>
        <v>3.2614324040435108</v>
      </c>
      <c r="BH328" s="9">
        <f t="shared" si="1175"/>
        <v>3.3436205006254069</v>
      </c>
      <c r="BI328" s="9">
        <f t="shared" si="1175"/>
        <v>3.4278797372411671</v>
      </c>
      <c r="BJ328" s="9">
        <f t="shared" si="1175"/>
        <v>3.5142623066196435</v>
      </c>
      <c r="BK328" s="9">
        <f t="shared" si="1175"/>
        <v>3.6028217167464582</v>
      </c>
      <c r="BL328" s="9">
        <f t="shared" si="1175"/>
        <v>3.6936128240084685</v>
      </c>
      <c r="BM328" s="9">
        <f t="shared" si="1175"/>
        <v>3.7866918671734817</v>
      </c>
      <c r="BN328" s="9">
        <f t="shared" si="1175"/>
        <v>3.8821165022262529</v>
      </c>
      <c r="BO328" s="9">
        <f t="shared" si="1175"/>
        <v>3.979945838082354</v>
      </c>
    </row>
    <row r="329" spans="1:67" ht="12.75" customHeight="1" outlineLevel="2">
      <c r="B329" s="8" t="s">
        <v>9</v>
      </c>
      <c r="C329" s="10"/>
      <c r="D329" s="10"/>
      <c r="E329" s="10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</row>
    <row r="330" spans="1:67" ht="12.75" customHeight="1" outlineLevel="2">
      <c r="B330" s="29" t="s">
        <v>5</v>
      </c>
      <c r="C330" s="10"/>
      <c r="D330" s="10"/>
      <c r="E330" s="10"/>
      <c r="L330" s="2">
        <f t="shared" ref="L330:AQ330" si="1176">IF(L$10&gt;$C327,0,+K333)</f>
        <v>0</v>
      </c>
      <c r="M330" s="2">
        <f t="shared" si="1176"/>
        <v>0</v>
      </c>
      <c r="N330" s="2">
        <f t="shared" si="1176"/>
        <v>0</v>
      </c>
      <c r="O330" s="2">
        <f t="shared" si="1176"/>
        <v>0</v>
      </c>
      <c r="P330" s="2">
        <f t="shared" si="1176"/>
        <v>0</v>
      </c>
      <c r="Q330" s="2">
        <f t="shared" si="1176"/>
        <v>0</v>
      </c>
      <c r="R330" s="2">
        <f t="shared" si="1176"/>
        <v>0</v>
      </c>
      <c r="S330" s="2">
        <f t="shared" si="1176"/>
        <v>0</v>
      </c>
      <c r="T330" s="2">
        <f t="shared" si="1176"/>
        <v>0</v>
      </c>
      <c r="U330" s="2">
        <f t="shared" si="1176"/>
        <v>0</v>
      </c>
      <c r="V330" s="2">
        <f t="shared" si="1176"/>
        <v>0</v>
      </c>
      <c r="W330" s="2">
        <f t="shared" si="1176"/>
        <v>0</v>
      </c>
      <c r="X330" s="2">
        <f t="shared" si="1176"/>
        <v>0</v>
      </c>
      <c r="Y330" s="2">
        <f t="shared" si="1176"/>
        <v>0</v>
      </c>
      <c r="Z330" s="2">
        <f t="shared" si="1176"/>
        <v>0</v>
      </c>
      <c r="AA330" s="2">
        <f t="shared" si="1176"/>
        <v>0</v>
      </c>
      <c r="AB330" s="2">
        <f t="shared" si="1176"/>
        <v>0</v>
      </c>
      <c r="AC330" s="2">
        <f t="shared" si="1176"/>
        <v>0</v>
      </c>
      <c r="AD330" s="2">
        <f t="shared" si="1176"/>
        <v>0</v>
      </c>
      <c r="AE330" s="2">
        <f t="shared" si="1176"/>
        <v>0</v>
      </c>
      <c r="AF330" s="2">
        <f t="shared" si="1176"/>
        <v>0</v>
      </c>
      <c r="AG330" s="2">
        <f t="shared" si="1176"/>
        <v>0</v>
      </c>
      <c r="AH330" s="2">
        <f t="shared" si="1176"/>
        <v>0</v>
      </c>
      <c r="AI330" s="2">
        <f t="shared" si="1176"/>
        <v>0</v>
      </c>
      <c r="AJ330" s="2">
        <f t="shared" si="1176"/>
        <v>0</v>
      </c>
      <c r="AK330" s="2">
        <f t="shared" si="1176"/>
        <v>0</v>
      </c>
      <c r="AL330" s="2">
        <f t="shared" si="1176"/>
        <v>0</v>
      </c>
      <c r="AM330" s="2">
        <f t="shared" si="1176"/>
        <v>6768.5536934225947</v>
      </c>
      <c r="AN330" s="2">
        <f t="shared" si="1176"/>
        <v>13707.674939919438</v>
      </c>
      <c r="AO330" s="2">
        <f t="shared" si="1176"/>
        <v>20821.662041828</v>
      </c>
      <c r="AP330" s="2">
        <f t="shared" si="1176"/>
        <v>28114.921618704659</v>
      </c>
      <c r="AQ330" s="2">
        <f t="shared" si="1176"/>
        <v>0</v>
      </c>
      <c r="AR330" s="2">
        <f t="shared" ref="AR330:BO330" si="1177">IF(AR$10&gt;$C327,0,+AQ333)</f>
        <v>0</v>
      </c>
      <c r="AS330" s="2">
        <f t="shared" si="1177"/>
        <v>0</v>
      </c>
      <c r="AT330" s="2">
        <f t="shared" si="1177"/>
        <v>0</v>
      </c>
      <c r="AU330" s="2">
        <f t="shared" si="1177"/>
        <v>0</v>
      </c>
      <c r="AV330" s="2">
        <f t="shared" si="1177"/>
        <v>0</v>
      </c>
      <c r="AW330" s="2">
        <f t="shared" si="1177"/>
        <v>0</v>
      </c>
      <c r="AX330" s="2">
        <f t="shared" si="1177"/>
        <v>0</v>
      </c>
      <c r="AY330" s="2">
        <f t="shared" si="1177"/>
        <v>0</v>
      </c>
      <c r="AZ330" s="2">
        <f t="shared" si="1177"/>
        <v>0</v>
      </c>
      <c r="BA330" s="2">
        <f t="shared" si="1177"/>
        <v>0</v>
      </c>
      <c r="BB330" s="2">
        <f t="shared" si="1177"/>
        <v>0</v>
      </c>
      <c r="BC330" s="2">
        <f t="shared" si="1177"/>
        <v>0</v>
      </c>
      <c r="BD330" s="2">
        <f t="shared" si="1177"/>
        <v>0</v>
      </c>
      <c r="BE330" s="2">
        <f t="shared" si="1177"/>
        <v>0</v>
      </c>
      <c r="BF330" s="2">
        <f t="shared" si="1177"/>
        <v>0</v>
      </c>
      <c r="BG330" s="2">
        <f t="shared" si="1177"/>
        <v>0</v>
      </c>
      <c r="BH330" s="2">
        <f t="shared" si="1177"/>
        <v>0</v>
      </c>
      <c r="BI330" s="2">
        <f t="shared" si="1177"/>
        <v>0</v>
      </c>
      <c r="BJ330" s="2">
        <f t="shared" si="1177"/>
        <v>0</v>
      </c>
      <c r="BK330" s="2">
        <f t="shared" si="1177"/>
        <v>0</v>
      </c>
      <c r="BL330" s="2">
        <f t="shared" si="1177"/>
        <v>0</v>
      </c>
      <c r="BM330" s="2">
        <f t="shared" si="1177"/>
        <v>0</v>
      </c>
      <c r="BN330" s="2">
        <f t="shared" si="1177"/>
        <v>0</v>
      </c>
      <c r="BO330" s="2">
        <f t="shared" si="1177"/>
        <v>0</v>
      </c>
    </row>
    <row r="331" spans="1:67" ht="12.75" customHeight="1" outlineLevel="2">
      <c r="B331" s="29" t="s">
        <v>6</v>
      </c>
      <c r="C331" s="10"/>
      <c r="D331" s="10"/>
      <c r="E331" s="10"/>
      <c r="L331" s="2">
        <f t="shared" ref="L331:AQ331" si="1178">IF(AND(L$10&gt;=$C326,L$10&lt;=$C327),INDEX($C324:$G324,1,L$10-$C326+1)*$C323*L328,0)</f>
        <v>0</v>
      </c>
      <c r="M331" s="2">
        <f t="shared" si="1178"/>
        <v>0</v>
      </c>
      <c r="N331" s="2">
        <f t="shared" si="1178"/>
        <v>0</v>
      </c>
      <c r="O331" s="2">
        <f t="shared" si="1178"/>
        <v>0</v>
      </c>
      <c r="P331" s="2">
        <f t="shared" si="1178"/>
        <v>0</v>
      </c>
      <c r="Q331" s="2">
        <f t="shared" si="1178"/>
        <v>0</v>
      </c>
      <c r="R331" s="2">
        <f t="shared" si="1178"/>
        <v>0</v>
      </c>
      <c r="S331" s="2">
        <f t="shared" si="1178"/>
        <v>0</v>
      </c>
      <c r="T331" s="2">
        <f t="shared" si="1178"/>
        <v>0</v>
      </c>
      <c r="U331" s="2">
        <f t="shared" si="1178"/>
        <v>0</v>
      </c>
      <c r="V331" s="2">
        <f t="shared" si="1178"/>
        <v>0</v>
      </c>
      <c r="W331" s="2">
        <f t="shared" si="1178"/>
        <v>0</v>
      </c>
      <c r="X331" s="2">
        <f t="shared" si="1178"/>
        <v>0</v>
      </c>
      <c r="Y331" s="2">
        <f t="shared" si="1178"/>
        <v>0</v>
      </c>
      <c r="Z331" s="2">
        <f t="shared" si="1178"/>
        <v>0</v>
      </c>
      <c r="AA331" s="2">
        <f t="shared" si="1178"/>
        <v>0</v>
      </c>
      <c r="AB331" s="2">
        <f t="shared" si="1178"/>
        <v>0</v>
      </c>
      <c r="AC331" s="2">
        <f t="shared" si="1178"/>
        <v>0</v>
      </c>
      <c r="AD331" s="2">
        <f t="shared" si="1178"/>
        <v>0</v>
      </c>
      <c r="AE331" s="2">
        <f t="shared" si="1178"/>
        <v>0</v>
      </c>
      <c r="AF331" s="2">
        <f t="shared" si="1178"/>
        <v>0</v>
      </c>
      <c r="AG331" s="2">
        <f t="shared" si="1178"/>
        <v>0</v>
      </c>
      <c r="AH331" s="2">
        <f t="shared" si="1178"/>
        <v>0</v>
      </c>
      <c r="AI331" s="2">
        <f t="shared" si="1178"/>
        <v>0</v>
      </c>
      <c r="AJ331" s="2">
        <f t="shared" si="1178"/>
        <v>0</v>
      </c>
      <c r="AK331" s="2">
        <f t="shared" si="1178"/>
        <v>0</v>
      </c>
      <c r="AL331" s="2">
        <f t="shared" si="1178"/>
        <v>6768.5536934225947</v>
      </c>
      <c r="AM331" s="2">
        <f t="shared" si="1178"/>
        <v>6939.1212464968439</v>
      </c>
      <c r="AN331" s="2">
        <f t="shared" si="1178"/>
        <v>7113.9871019085631</v>
      </c>
      <c r="AO331" s="2">
        <f t="shared" si="1178"/>
        <v>7293.2595768766587</v>
      </c>
      <c r="AP331" s="2">
        <f t="shared" si="1178"/>
        <v>7477.0497182139488</v>
      </c>
      <c r="AQ331" s="2">
        <f t="shared" si="1178"/>
        <v>0</v>
      </c>
      <c r="AR331" s="2">
        <f t="shared" ref="AR331:BO331" si="1179">IF(AND(AR$10&gt;=$C326,AR$10&lt;=$C327),INDEX($C324:$G324,1,AR$10-$C326+1)*$C323*AR328,0)</f>
        <v>0</v>
      </c>
      <c r="AS331" s="2">
        <f t="shared" si="1179"/>
        <v>0</v>
      </c>
      <c r="AT331" s="2">
        <f t="shared" si="1179"/>
        <v>0</v>
      </c>
      <c r="AU331" s="2">
        <f t="shared" si="1179"/>
        <v>0</v>
      </c>
      <c r="AV331" s="2">
        <f t="shared" si="1179"/>
        <v>0</v>
      </c>
      <c r="AW331" s="2">
        <f t="shared" si="1179"/>
        <v>0</v>
      </c>
      <c r="AX331" s="2">
        <f t="shared" si="1179"/>
        <v>0</v>
      </c>
      <c r="AY331" s="2">
        <f t="shared" si="1179"/>
        <v>0</v>
      </c>
      <c r="AZ331" s="2">
        <f t="shared" si="1179"/>
        <v>0</v>
      </c>
      <c r="BA331" s="2">
        <f t="shared" si="1179"/>
        <v>0</v>
      </c>
      <c r="BB331" s="2">
        <f t="shared" si="1179"/>
        <v>0</v>
      </c>
      <c r="BC331" s="2">
        <f t="shared" si="1179"/>
        <v>0</v>
      </c>
      <c r="BD331" s="2">
        <f t="shared" si="1179"/>
        <v>0</v>
      </c>
      <c r="BE331" s="2">
        <f t="shared" si="1179"/>
        <v>0</v>
      </c>
      <c r="BF331" s="2">
        <f t="shared" si="1179"/>
        <v>0</v>
      </c>
      <c r="BG331" s="2">
        <f t="shared" si="1179"/>
        <v>0</v>
      </c>
      <c r="BH331" s="2">
        <f t="shared" si="1179"/>
        <v>0</v>
      </c>
      <c r="BI331" s="2">
        <f t="shared" si="1179"/>
        <v>0</v>
      </c>
      <c r="BJ331" s="2">
        <f t="shared" si="1179"/>
        <v>0</v>
      </c>
      <c r="BK331" s="2">
        <f t="shared" si="1179"/>
        <v>0</v>
      </c>
      <c r="BL331" s="2">
        <f t="shared" si="1179"/>
        <v>0</v>
      </c>
      <c r="BM331" s="2">
        <f t="shared" si="1179"/>
        <v>0</v>
      </c>
      <c r="BN331" s="2">
        <f t="shared" si="1179"/>
        <v>0</v>
      </c>
      <c r="BO331" s="2">
        <f t="shared" si="1179"/>
        <v>0</v>
      </c>
    </row>
    <row r="332" spans="1:67" ht="12.75" customHeight="1" outlineLevel="2">
      <c r="B332" s="29" t="s">
        <v>0</v>
      </c>
      <c r="C332" s="154">
        <f>INDEX(Projects,A322,Projects!$O$1)</f>
        <v>0</v>
      </c>
      <c r="D332" s="10"/>
      <c r="E332" s="10"/>
      <c r="L332" s="2">
        <f t="shared" ref="L332:AQ332" si="1180">SUM(L330,L331/2)*$C332*IF(L$10=$C326,(13-$D326)/12,IF(L$10=$C327,($D327-1)/12,1))</f>
        <v>0</v>
      </c>
      <c r="M332" s="2">
        <f t="shared" si="1180"/>
        <v>0</v>
      </c>
      <c r="N332" s="2">
        <f t="shared" si="1180"/>
        <v>0</v>
      </c>
      <c r="O332" s="2">
        <f t="shared" si="1180"/>
        <v>0</v>
      </c>
      <c r="P332" s="2">
        <f t="shared" si="1180"/>
        <v>0</v>
      </c>
      <c r="Q332" s="2">
        <f t="shared" si="1180"/>
        <v>0</v>
      </c>
      <c r="R332" s="2">
        <f t="shared" si="1180"/>
        <v>0</v>
      </c>
      <c r="S332" s="2">
        <f t="shared" si="1180"/>
        <v>0</v>
      </c>
      <c r="T332" s="2">
        <f t="shared" si="1180"/>
        <v>0</v>
      </c>
      <c r="U332" s="2">
        <f t="shared" si="1180"/>
        <v>0</v>
      </c>
      <c r="V332" s="2">
        <f t="shared" si="1180"/>
        <v>0</v>
      </c>
      <c r="W332" s="2">
        <f t="shared" si="1180"/>
        <v>0</v>
      </c>
      <c r="X332" s="2">
        <f t="shared" si="1180"/>
        <v>0</v>
      </c>
      <c r="Y332" s="2">
        <f t="shared" si="1180"/>
        <v>0</v>
      </c>
      <c r="Z332" s="2">
        <f t="shared" si="1180"/>
        <v>0</v>
      </c>
      <c r="AA332" s="2">
        <f t="shared" si="1180"/>
        <v>0</v>
      </c>
      <c r="AB332" s="2">
        <f t="shared" si="1180"/>
        <v>0</v>
      </c>
      <c r="AC332" s="2">
        <f t="shared" si="1180"/>
        <v>0</v>
      </c>
      <c r="AD332" s="2">
        <f t="shared" si="1180"/>
        <v>0</v>
      </c>
      <c r="AE332" s="2">
        <f t="shared" si="1180"/>
        <v>0</v>
      </c>
      <c r="AF332" s="2">
        <f t="shared" si="1180"/>
        <v>0</v>
      </c>
      <c r="AG332" s="2">
        <f t="shared" si="1180"/>
        <v>0</v>
      </c>
      <c r="AH332" s="2">
        <f t="shared" si="1180"/>
        <v>0</v>
      </c>
      <c r="AI332" s="2">
        <f t="shared" si="1180"/>
        <v>0</v>
      </c>
      <c r="AJ332" s="2">
        <f t="shared" si="1180"/>
        <v>0</v>
      </c>
      <c r="AK332" s="2">
        <f t="shared" si="1180"/>
        <v>0</v>
      </c>
      <c r="AL332" s="2">
        <f t="shared" si="1180"/>
        <v>0</v>
      </c>
      <c r="AM332" s="2">
        <f t="shared" si="1180"/>
        <v>0</v>
      </c>
      <c r="AN332" s="2">
        <f t="shared" si="1180"/>
        <v>0</v>
      </c>
      <c r="AO332" s="2">
        <f t="shared" si="1180"/>
        <v>0</v>
      </c>
      <c r="AP332" s="2">
        <f t="shared" si="1180"/>
        <v>0</v>
      </c>
      <c r="AQ332" s="2">
        <f t="shared" si="1180"/>
        <v>0</v>
      </c>
      <c r="AR332" s="2">
        <f t="shared" ref="AR332:BO332" si="1181">SUM(AR330,AR331/2)*$C332*IF(AR$10=$C326,(13-$D326)/12,IF(AR$10=$C327,($D327-1)/12,1))</f>
        <v>0</v>
      </c>
      <c r="AS332" s="2">
        <f t="shared" si="1181"/>
        <v>0</v>
      </c>
      <c r="AT332" s="2">
        <f t="shared" si="1181"/>
        <v>0</v>
      </c>
      <c r="AU332" s="2">
        <f t="shared" si="1181"/>
        <v>0</v>
      </c>
      <c r="AV332" s="2">
        <f t="shared" si="1181"/>
        <v>0</v>
      </c>
      <c r="AW332" s="2">
        <f t="shared" si="1181"/>
        <v>0</v>
      </c>
      <c r="AX332" s="2">
        <f t="shared" si="1181"/>
        <v>0</v>
      </c>
      <c r="AY332" s="2">
        <f t="shared" si="1181"/>
        <v>0</v>
      </c>
      <c r="AZ332" s="2">
        <f t="shared" si="1181"/>
        <v>0</v>
      </c>
      <c r="BA332" s="2">
        <f t="shared" si="1181"/>
        <v>0</v>
      </c>
      <c r="BB332" s="2">
        <f t="shared" si="1181"/>
        <v>0</v>
      </c>
      <c r="BC332" s="2">
        <f t="shared" si="1181"/>
        <v>0</v>
      </c>
      <c r="BD332" s="2">
        <f t="shared" si="1181"/>
        <v>0</v>
      </c>
      <c r="BE332" s="2">
        <f t="shared" si="1181"/>
        <v>0</v>
      </c>
      <c r="BF332" s="2">
        <f t="shared" si="1181"/>
        <v>0</v>
      </c>
      <c r="BG332" s="2">
        <f t="shared" si="1181"/>
        <v>0</v>
      </c>
      <c r="BH332" s="2">
        <f t="shared" si="1181"/>
        <v>0</v>
      </c>
      <c r="BI332" s="2">
        <f t="shared" si="1181"/>
        <v>0</v>
      </c>
      <c r="BJ332" s="2">
        <f t="shared" si="1181"/>
        <v>0</v>
      </c>
      <c r="BK332" s="2">
        <f t="shared" si="1181"/>
        <v>0</v>
      </c>
      <c r="BL332" s="2">
        <f t="shared" si="1181"/>
        <v>0</v>
      </c>
      <c r="BM332" s="2">
        <f t="shared" si="1181"/>
        <v>0</v>
      </c>
      <c r="BN332" s="2">
        <f t="shared" si="1181"/>
        <v>0</v>
      </c>
      <c r="BO332" s="2">
        <f t="shared" si="1181"/>
        <v>0</v>
      </c>
    </row>
    <row r="333" spans="1:67" ht="12.75" customHeight="1" outlineLevel="2">
      <c r="B333" s="29" t="s">
        <v>7</v>
      </c>
      <c r="C333" s="10"/>
      <c r="D333" s="10"/>
      <c r="E333" s="10"/>
      <c r="K333" s="16"/>
      <c r="L333" s="2">
        <f t="shared" ref="L333" si="1182">SUM(L330:L332)</f>
        <v>0</v>
      </c>
      <c r="M333" s="2">
        <f t="shared" ref="M333" si="1183">SUM(M330:M332)</f>
        <v>0</v>
      </c>
      <c r="N333" s="2">
        <f t="shared" ref="N333" si="1184">SUM(N330:N332)</f>
        <v>0</v>
      </c>
      <c r="O333" s="2">
        <f t="shared" ref="O333" si="1185">SUM(O330:O332)</f>
        <v>0</v>
      </c>
      <c r="P333" s="2">
        <f t="shared" ref="P333" si="1186">SUM(P330:P332)</f>
        <v>0</v>
      </c>
      <c r="Q333" s="2">
        <f t="shared" ref="Q333" si="1187">SUM(Q330:Q332)</f>
        <v>0</v>
      </c>
      <c r="R333" s="2">
        <f t="shared" ref="R333" si="1188">SUM(R330:R332)</f>
        <v>0</v>
      </c>
      <c r="S333" s="2">
        <f t="shared" ref="S333" si="1189">SUM(S330:S332)</f>
        <v>0</v>
      </c>
      <c r="T333" s="2">
        <f t="shared" ref="T333" si="1190">SUM(T330:T332)</f>
        <v>0</v>
      </c>
      <c r="U333" s="2">
        <f t="shared" ref="U333" si="1191">SUM(U330:U332)</f>
        <v>0</v>
      </c>
      <c r="V333" s="2">
        <f t="shared" ref="V333" si="1192">SUM(V330:V332)</f>
        <v>0</v>
      </c>
      <c r="W333" s="2">
        <f t="shared" ref="W333:BO333" si="1193">SUM(W330:W332)</f>
        <v>0</v>
      </c>
      <c r="X333" s="2">
        <f t="shared" si="1193"/>
        <v>0</v>
      </c>
      <c r="Y333" s="2">
        <f t="shared" si="1193"/>
        <v>0</v>
      </c>
      <c r="Z333" s="2">
        <f t="shared" si="1193"/>
        <v>0</v>
      </c>
      <c r="AA333" s="2">
        <f t="shared" si="1193"/>
        <v>0</v>
      </c>
      <c r="AB333" s="2">
        <f t="shared" si="1193"/>
        <v>0</v>
      </c>
      <c r="AC333" s="2">
        <f t="shared" si="1193"/>
        <v>0</v>
      </c>
      <c r="AD333" s="2">
        <f t="shared" si="1193"/>
        <v>0</v>
      </c>
      <c r="AE333" s="2">
        <f t="shared" si="1193"/>
        <v>0</v>
      </c>
      <c r="AF333" s="2">
        <f t="shared" si="1193"/>
        <v>0</v>
      </c>
      <c r="AG333" s="2">
        <f t="shared" si="1193"/>
        <v>0</v>
      </c>
      <c r="AH333" s="2">
        <f t="shared" si="1193"/>
        <v>0</v>
      </c>
      <c r="AI333" s="2">
        <f t="shared" si="1193"/>
        <v>0</v>
      </c>
      <c r="AJ333" s="2">
        <f t="shared" si="1193"/>
        <v>0</v>
      </c>
      <c r="AK333" s="2">
        <f t="shared" si="1193"/>
        <v>0</v>
      </c>
      <c r="AL333" s="2">
        <f t="shared" si="1193"/>
        <v>6768.5536934225947</v>
      </c>
      <c r="AM333" s="2">
        <f t="shared" si="1193"/>
        <v>13707.674939919438</v>
      </c>
      <c r="AN333" s="2">
        <f t="shared" si="1193"/>
        <v>20821.662041828</v>
      </c>
      <c r="AO333" s="2">
        <f t="shared" si="1193"/>
        <v>28114.921618704659</v>
      </c>
      <c r="AP333" s="2">
        <f t="shared" si="1193"/>
        <v>35591.971336918607</v>
      </c>
      <c r="AQ333" s="2">
        <f t="shared" si="1193"/>
        <v>0</v>
      </c>
      <c r="AR333" s="2">
        <f t="shared" si="1193"/>
        <v>0</v>
      </c>
      <c r="AS333" s="2">
        <f t="shared" si="1193"/>
        <v>0</v>
      </c>
      <c r="AT333" s="2">
        <f t="shared" si="1193"/>
        <v>0</v>
      </c>
      <c r="AU333" s="2">
        <f t="shared" si="1193"/>
        <v>0</v>
      </c>
      <c r="AV333" s="2">
        <f t="shared" si="1193"/>
        <v>0</v>
      </c>
      <c r="AW333" s="2">
        <f t="shared" si="1193"/>
        <v>0</v>
      </c>
      <c r="AX333" s="2">
        <f t="shared" si="1193"/>
        <v>0</v>
      </c>
      <c r="AY333" s="2">
        <f t="shared" si="1193"/>
        <v>0</v>
      </c>
      <c r="AZ333" s="2">
        <f t="shared" si="1193"/>
        <v>0</v>
      </c>
      <c r="BA333" s="2">
        <f t="shared" si="1193"/>
        <v>0</v>
      </c>
      <c r="BB333" s="2">
        <f t="shared" si="1193"/>
        <v>0</v>
      </c>
      <c r="BC333" s="2">
        <f t="shared" si="1193"/>
        <v>0</v>
      </c>
      <c r="BD333" s="2">
        <f t="shared" si="1193"/>
        <v>0</v>
      </c>
      <c r="BE333" s="2">
        <f t="shared" si="1193"/>
        <v>0</v>
      </c>
      <c r="BF333" s="2">
        <f t="shared" si="1193"/>
        <v>0</v>
      </c>
      <c r="BG333" s="2">
        <f t="shared" si="1193"/>
        <v>0</v>
      </c>
      <c r="BH333" s="2">
        <f t="shared" si="1193"/>
        <v>0</v>
      </c>
      <c r="BI333" s="2">
        <f t="shared" si="1193"/>
        <v>0</v>
      </c>
      <c r="BJ333" s="2">
        <f t="shared" si="1193"/>
        <v>0</v>
      </c>
      <c r="BK333" s="2">
        <f t="shared" si="1193"/>
        <v>0</v>
      </c>
      <c r="BL333" s="2">
        <f t="shared" si="1193"/>
        <v>0</v>
      </c>
      <c r="BM333" s="2">
        <f t="shared" si="1193"/>
        <v>0</v>
      </c>
      <c r="BN333" s="2">
        <f t="shared" si="1193"/>
        <v>0</v>
      </c>
      <c r="BO333" s="2">
        <f t="shared" si="1193"/>
        <v>0</v>
      </c>
    </row>
    <row r="334" spans="1:67" ht="12.75" customHeight="1" outlineLevel="2">
      <c r="B334" s="30" t="s">
        <v>41</v>
      </c>
      <c r="C334" s="10"/>
      <c r="D334" s="10"/>
      <c r="E334" s="2">
        <f>MAX(L333:BO333)*(1+$C$8)</f>
        <v>35591.971336918607</v>
      </c>
      <c r="F334" s="152">
        <f>INDEX(Projects,A322,Projects!$E$1)</f>
        <v>60</v>
      </c>
      <c r="G334" s="38">
        <f>+$C$6</f>
        <v>2.9999999999999997E-4</v>
      </c>
      <c r="H334" s="20"/>
      <c r="L334" s="2"/>
      <c r="M334" s="2"/>
      <c r="N334" s="2"/>
      <c r="O334" s="2"/>
      <c r="P334" s="2"/>
      <c r="Q334" s="2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</row>
    <row r="335" spans="1:67" ht="12.75" customHeight="1" outlineLevel="2">
      <c r="B335" s="8"/>
      <c r="C335" s="10"/>
      <c r="D335" s="10"/>
      <c r="E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</row>
    <row r="336" spans="1:67" ht="12.75" customHeight="1" outlineLevel="2">
      <c r="B336" s="31" t="s">
        <v>10</v>
      </c>
      <c r="C336" s="10"/>
      <c r="D336" s="10"/>
      <c r="E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</row>
    <row r="337" spans="1:67" ht="12.75" customHeight="1" outlineLevel="2">
      <c r="B337" s="30" t="s">
        <v>11</v>
      </c>
      <c r="C337" s="10"/>
      <c r="D337" s="10"/>
      <c r="E337" s="10"/>
      <c r="K337" s="2"/>
      <c r="L337" s="2">
        <f t="shared" ref="L337:AQ337" si="1194">IF(L$10=$C327,$E334,K339)</f>
        <v>0</v>
      </c>
      <c r="M337" s="2">
        <f t="shared" si="1194"/>
        <v>0</v>
      </c>
      <c r="N337" s="2">
        <f t="shared" si="1194"/>
        <v>0</v>
      </c>
      <c r="O337" s="2">
        <f t="shared" si="1194"/>
        <v>0</v>
      </c>
      <c r="P337" s="2">
        <f t="shared" si="1194"/>
        <v>0</v>
      </c>
      <c r="Q337" s="2">
        <f t="shared" si="1194"/>
        <v>0</v>
      </c>
      <c r="R337" s="2">
        <f t="shared" si="1194"/>
        <v>0</v>
      </c>
      <c r="S337" s="2">
        <f t="shared" si="1194"/>
        <v>0</v>
      </c>
      <c r="T337" s="2">
        <f t="shared" si="1194"/>
        <v>0</v>
      </c>
      <c r="U337" s="2">
        <f t="shared" si="1194"/>
        <v>0</v>
      </c>
      <c r="V337" s="2">
        <f t="shared" si="1194"/>
        <v>0</v>
      </c>
      <c r="W337" s="2">
        <f t="shared" si="1194"/>
        <v>0</v>
      </c>
      <c r="X337" s="2">
        <f t="shared" si="1194"/>
        <v>0</v>
      </c>
      <c r="Y337" s="2">
        <f t="shared" si="1194"/>
        <v>0</v>
      </c>
      <c r="Z337" s="2">
        <f t="shared" si="1194"/>
        <v>0</v>
      </c>
      <c r="AA337" s="2">
        <f t="shared" si="1194"/>
        <v>0</v>
      </c>
      <c r="AB337" s="2">
        <f t="shared" si="1194"/>
        <v>0</v>
      </c>
      <c r="AC337" s="2">
        <f t="shared" si="1194"/>
        <v>0</v>
      </c>
      <c r="AD337" s="2">
        <f t="shared" si="1194"/>
        <v>0</v>
      </c>
      <c r="AE337" s="2">
        <f t="shared" si="1194"/>
        <v>0</v>
      </c>
      <c r="AF337" s="2">
        <f t="shared" si="1194"/>
        <v>0</v>
      </c>
      <c r="AG337" s="2">
        <f t="shared" si="1194"/>
        <v>0</v>
      </c>
      <c r="AH337" s="2">
        <f t="shared" si="1194"/>
        <v>0</v>
      </c>
      <c r="AI337" s="2">
        <f t="shared" si="1194"/>
        <v>0</v>
      </c>
      <c r="AJ337" s="2">
        <f t="shared" si="1194"/>
        <v>0</v>
      </c>
      <c r="AK337" s="2">
        <f t="shared" si="1194"/>
        <v>0</v>
      </c>
      <c r="AL337" s="2">
        <f t="shared" si="1194"/>
        <v>0</v>
      </c>
      <c r="AM337" s="2">
        <f t="shared" si="1194"/>
        <v>0</v>
      </c>
      <c r="AN337" s="2">
        <f t="shared" si="1194"/>
        <v>0</v>
      </c>
      <c r="AO337" s="2">
        <f t="shared" si="1194"/>
        <v>0</v>
      </c>
      <c r="AP337" s="2">
        <f t="shared" si="1194"/>
        <v>35591.971336918607</v>
      </c>
      <c r="AQ337" s="2">
        <f t="shared" si="1194"/>
        <v>35542.538043395107</v>
      </c>
      <c r="AR337" s="2">
        <f t="shared" ref="AR337:BO337" si="1195">IF(AR$10=$C327,$E334,AQ339)</f>
        <v>34949.338521113132</v>
      </c>
      <c r="AS337" s="2">
        <f t="shared" si="1195"/>
        <v>34356.138998831157</v>
      </c>
      <c r="AT337" s="2">
        <f t="shared" si="1195"/>
        <v>33762.939476549182</v>
      </c>
      <c r="AU337" s="2">
        <f t="shared" si="1195"/>
        <v>33169.739954267206</v>
      </c>
      <c r="AV337" s="2">
        <f t="shared" si="1195"/>
        <v>32576.540431985231</v>
      </c>
      <c r="AW337" s="2">
        <f t="shared" si="1195"/>
        <v>31983.340909703256</v>
      </c>
      <c r="AX337" s="2">
        <f t="shared" si="1195"/>
        <v>31390.141387421281</v>
      </c>
      <c r="AY337" s="2">
        <f t="shared" si="1195"/>
        <v>30796.941865139306</v>
      </c>
      <c r="AZ337" s="2">
        <f t="shared" si="1195"/>
        <v>30203.742342857331</v>
      </c>
      <c r="BA337" s="2">
        <f t="shared" si="1195"/>
        <v>29610.542820575356</v>
      </c>
      <c r="BB337" s="2">
        <f t="shared" si="1195"/>
        <v>29017.343298293381</v>
      </c>
      <c r="BC337" s="2">
        <f t="shared" si="1195"/>
        <v>28424.143776011406</v>
      </c>
      <c r="BD337" s="2">
        <f t="shared" si="1195"/>
        <v>27830.944253729431</v>
      </c>
      <c r="BE337" s="2">
        <f t="shared" si="1195"/>
        <v>27237.744731447456</v>
      </c>
      <c r="BF337" s="2">
        <f t="shared" si="1195"/>
        <v>26644.545209165481</v>
      </c>
      <c r="BG337" s="2">
        <f t="shared" si="1195"/>
        <v>26051.345686883506</v>
      </c>
      <c r="BH337" s="2">
        <f t="shared" si="1195"/>
        <v>25458.14616460153</v>
      </c>
      <c r="BI337" s="2">
        <f t="shared" si="1195"/>
        <v>24864.946642319555</v>
      </c>
      <c r="BJ337" s="2">
        <f t="shared" si="1195"/>
        <v>24271.74712003758</v>
      </c>
      <c r="BK337" s="2">
        <f t="shared" si="1195"/>
        <v>23678.547597755605</v>
      </c>
      <c r="BL337" s="2">
        <f t="shared" si="1195"/>
        <v>23085.34807547363</v>
      </c>
      <c r="BM337" s="2">
        <f t="shared" si="1195"/>
        <v>22492.148553191655</v>
      </c>
      <c r="BN337" s="2">
        <f t="shared" si="1195"/>
        <v>21898.94903090968</v>
      </c>
      <c r="BO337" s="2">
        <f t="shared" si="1195"/>
        <v>21305.749508627705</v>
      </c>
    </row>
    <row r="338" spans="1:67" ht="12.75" customHeight="1" outlineLevel="2">
      <c r="B338" s="29" t="s">
        <v>12</v>
      </c>
      <c r="C338" s="10"/>
      <c r="D338" s="10"/>
      <c r="E338" s="10"/>
      <c r="K338" s="2"/>
      <c r="L338" s="2">
        <f t="shared" ref="L338:AQ338" si="1196">IF(L$10=$C327,$E334/$F334*(13-$D327)/12,MIN(K339,$E334/$F334))</f>
        <v>0</v>
      </c>
      <c r="M338" s="2">
        <f t="shared" si="1196"/>
        <v>0</v>
      </c>
      <c r="N338" s="2">
        <f t="shared" si="1196"/>
        <v>0</v>
      </c>
      <c r="O338" s="2">
        <f t="shared" si="1196"/>
        <v>0</v>
      </c>
      <c r="P338" s="2">
        <f t="shared" si="1196"/>
        <v>0</v>
      </c>
      <c r="Q338" s="2">
        <f t="shared" si="1196"/>
        <v>0</v>
      </c>
      <c r="R338" s="2">
        <f t="shared" si="1196"/>
        <v>0</v>
      </c>
      <c r="S338" s="2">
        <f t="shared" si="1196"/>
        <v>0</v>
      </c>
      <c r="T338" s="2">
        <f t="shared" si="1196"/>
        <v>0</v>
      </c>
      <c r="U338" s="2">
        <f t="shared" si="1196"/>
        <v>0</v>
      </c>
      <c r="V338" s="2">
        <f t="shared" si="1196"/>
        <v>0</v>
      </c>
      <c r="W338" s="2">
        <f t="shared" si="1196"/>
        <v>0</v>
      </c>
      <c r="X338" s="2">
        <f t="shared" si="1196"/>
        <v>0</v>
      </c>
      <c r="Y338" s="2">
        <f t="shared" si="1196"/>
        <v>0</v>
      </c>
      <c r="Z338" s="2">
        <f t="shared" si="1196"/>
        <v>0</v>
      </c>
      <c r="AA338" s="2">
        <f t="shared" si="1196"/>
        <v>0</v>
      </c>
      <c r="AB338" s="2">
        <f t="shared" si="1196"/>
        <v>0</v>
      </c>
      <c r="AC338" s="2">
        <f t="shared" si="1196"/>
        <v>0</v>
      </c>
      <c r="AD338" s="2">
        <f t="shared" si="1196"/>
        <v>0</v>
      </c>
      <c r="AE338" s="2">
        <f t="shared" si="1196"/>
        <v>0</v>
      </c>
      <c r="AF338" s="2">
        <f t="shared" si="1196"/>
        <v>0</v>
      </c>
      <c r="AG338" s="2">
        <f t="shared" si="1196"/>
        <v>0</v>
      </c>
      <c r="AH338" s="2">
        <f t="shared" si="1196"/>
        <v>0</v>
      </c>
      <c r="AI338" s="2">
        <f t="shared" si="1196"/>
        <v>0</v>
      </c>
      <c r="AJ338" s="2">
        <f t="shared" si="1196"/>
        <v>0</v>
      </c>
      <c r="AK338" s="2">
        <f t="shared" si="1196"/>
        <v>0</v>
      </c>
      <c r="AL338" s="2">
        <f t="shared" si="1196"/>
        <v>0</v>
      </c>
      <c r="AM338" s="2">
        <f t="shared" si="1196"/>
        <v>0</v>
      </c>
      <c r="AN338" s="2">
        <f t="shared" si="1196"/>
        <v>0</v>
      </c>
      <c r="AO338" s="2">
        <f t="shared" si="1196"/>
        <v>0</v>
      </c>
      <c r="AP338" s="2">
        <f t="shared" si="1196"/>
        <v>49.433293523498065</v>
      </c>
      <c r="AQ338" s="2">
        <f t="shared" si="1196"/>
        <v>593.19952228197678</v>
      </c>
      <c r="AR338" s="2">
        <f t="shared" ref="AR338:BO338" si="1197">IF(AR$10=$C327,$E334/$F334*(13-$D327)/12,MIN(AQ339,$E334/$F334))</f>
        <v>593.19952228197678</v>
      </c>
      <c r="AS338" s="2">
        <f t="shared" si="1197"/>
        <v>593.19952228197678</v>
      </c>
      <c r="AT338" s="2">
        <f t="shared" si="1197"/>
        <v>593.19952228197678</v>
      </c>
      <c r="AU338" s="2">
        <f t="shared" si="1197"/>
        <v>593.19952228197678</v>
      </c>
      <c r="AV338" s="2">
        <f t="shared" si="1197"/>
        <v>593.19952228197678</v>
      </c>
      <c r="AW338" s="2">
        <f t="shared" si="1197"/>
        <v>593.19952228197678</v>
      </c>
      <c r="AX338" s="2">
        <f t="shared" si="1197"/>
        <v>593.19952228197678</v>
      </c>
      <c r="AY338" s="2">
        <f t="shared" si="1197"/>
        <v>593.19952228197678</v>
      </c>
      <c r="AZ338" s="2">
        <f t="shared" si="1197"/>
        <v>593.19952228197678</v>
      </c>
      <c r="BA338" s="2">
        <f t="shared" si="1197"/>
        <v>593.19952228197678</v>
      </c>
      <c r="BB338" s="2">
        <f t="shared" si="1197"/>
        <v>593.19952228197678</v>
      </c>
      <c r="BC338" s="2">
        <f t="shared" si="1197"/>
        <v>593.19952228197678</v>
      </c>
      <c r="BD338" s="2">
        <f t="shared" si="1197"/>
        <v>593.19952228197678</v>
      </c>
      <c r="BE338" s="2">
        <f t="shared" si="1197"/>
        <v>593.19952228197678</v>
      </c>
      <c r="BF338" s="2">
        <f t="shared" si="1197"/>
        <v>593.19952228197678</v>
      </c>
      <c r="BG338" s="2">
        <f t="shared" si="1197"/>
        <v>593.19952228197678</v>
      </c>
      <c r="BH338" s="2">
        <f t="shared" si="1197"/>
        <v>593.19952228197678</v>
      </c>
      <c r="BI338" s="2">
        <f t="shared" si="1197"/>
        <v>593.19952228197678</v>
      </c>
      <c r="BJ338" s="2">
        <f t="shared" si="1197"/>
        <v>593.19952228197678</v>
      </c>
      <c r="BK338" s="2">
        <f t="shared" si="1197"/>
        <v>593.19952228197678</v>
      </c>
      <c r="BL338" s="2">
        <f t="shared" si="1197"/>
        <v>593.19952228197678</v>
      </c>
      <c r="BM338" s="2">
        <f t="shared" si="1197"/>
        <v>593.19952228197678</v>
      </c>
      <c r="BN338" s="2">
        <f t="shared" si="1197"/>
        <v>593.19952228197678</v>
      </c>
      <c r="BO338" s="2">
        <f t="shared" si="1197"/>
        <v>593.19952228197678</v>
      </c>
    </row>
    <row r="339" spans="1:67" ht="12.75" customHeight="1" outlineLevel="2">
      <c r="B339" s="30" t="s">
        <v>13</v>
      </c>
      <c r="C339" s="10"/>
      <c r="D339" s="10"/>
      <c r="E339" s="10"/>
      <c r="K339" s="16">
        <v>0</v>
      </c>
      <c r="L339" s="2">
        <f t="shared" ref="L339:BO339" si="1198">+L337-L338</f>
        <v>0</v>
      </c>
      <c r="M339" s="2">
        <f t="shared" si="1198"/>
        <v>0</v>
      </c>
      <c r="N339" s="2">
        <f t="shared" si="1198"/>
        <v>0</v>
      </c>
      <c r="O339" s="2">
        <f t="shared" si="1198"/>
        <v>0</v>
      </c>
      <c r="P339" s="2">
        <f t="shared" si="1198"/>
        <v>0</v>
      </c>
      <c r="Q339" s="2">
        <f t="shared" si="1198"/>
        <v>0</v>
      </c>
      <c r="R339" s="2">
        <f t="shared" si="1198"/>
        <v>0</v>
      </c>
      <c r="S339" s="2">
        <f t="shared" si="1198"/>
        <v>0</v>
      </c>
      <c r="T339" s="2">
        <f t="shared" si="1198"/>
        <v>0</v>
      </c>
      <c r="U339" s="2">
        <f t="shared" si="1198"/>
        <v>0</v>
      </c>
      <c r="V339" s="2">
        <f t="shared" si="1198"/>
        <v>0</v>
      </c>
      <c r="W339" s="2">
        <f t="shared" si="1198"/>
        <v>0</v>
      </c>
      <c r="X339" s="2">
        <f t="shared" si="1198"/>
        <v>0</v>
      </c>
      <c r="Y339" s="2">
        <f t="shared" si="1198"/>
        <v>0</v>
      </c>
      <c r="Z339" s="2">
        <f t="shared" si="1198"/>
        <v>0</v>
      </c>
      <c r="AA339" s="2">
        <f t="shared" si="1198"/>
        <v>0</v>
      </c>
      <c r="AB339" s="2">
        <f t="shared" si="1198"/>
        <v>0</v>
      </c>
      <c r="AC339" s="2">
        <f t="shared" si="1198"/>
        <v>0</v>
      </c>
      <c r="AD339" s="2">
        <f t="shared" si="1198"/>
        <v>0</v>
      </c>
      <c r="AE339" s="2">
        <f t="shared" si="1198"/>
        <v>0</v>
      </c>
      <c r="AF339" s="2">
        <f t="shared" si="1198"/>
        <v>0</v>
      </c>
      <c r="AG339" s="2">
        <f t="shared" si="1198"/>
        <v>0</v>
      </c>
      <c r="AH339" s="2">
        <f t="shared" si="1198"/>
        <v>0</v>
      </c>
      <c r="AI339" s="2">
        <f t="shared" si="1198"/>
        <v>0</v>
      </c>
      <c r="AJ339" s="2">
        <f t="shared" si="1198"/>
        <v>0</v>
      </c>
      <c r="AK339" s="2">
        <f t="shared" si="1198"/>
        <v>0</v>
      </c>
      <c r="AL339" s="2">
        <f t="shared" si="1198"/>
        <v>0</v>
      </c>
      <c r="AM339" s="2">
        <f t="shared" si="1198"/>
        <v>0</v>
      </c>
      <c r="AN339" s="2">
        <f t="shared" si="1198"/>
        <v>0</v>
      </c>
      <c r="AO339" s="2">
        <f t="shared" si="1198"/>
        <v>0</v>
      </c>
      <c r="AP339" s="2">
        <f t="shared" si="1198"/>
        <v>35542.538043395107</v>
      </c>
      <c r="AQ339" s="2">
        <f t="shared" si="1198"/>
        <v>34949.338521113132</v>
      </c>
      <c r="AR339" s="2">
        <f t="shared" si="1198"/>
        <v>34356.138998831157</v>
      </c>
      <c r="AS339" s="2">
        <f t="shared" si="1198"/>
        <v>33762.939476549182</v>
      </c>
      <c r="AT339" s="2">
        <f t="shared" si="1198"/>
        <v>33169.739954267206</v>
      </c>
      <c r="AU339" s="2">
        <f t="shared" si="1198"/>
        <v>32576.540431985231</v>
      </c>
      <c r="AV339" s="2">
        <f t="shared" si="1198"/>
        <v>31983.340909703256</v>
      </c>
      <c r="AW339" s="2">
        <f t="shared" si="1198"/>
        <v>31390.141387421281</v>
      </c>
      <c r="AX339" s="2">
        <f t="shared" si="1198"/>
        <v>30796.941865139306</v>
      </c>
      <c r="AY339" s="2">
        <f t="shared" si="1198"/>
        <v>30203.742342857331</v>
      </c>
      <c r="AZ339" s="2">
        <f t="shared" si="1198"/>
        <v>29610.542820575356</v>
      </c>
      <c r="BA339" s="2">
        <f t="shared" si="1198"/>
        <v>29017.343298293381</v>
      </c>
      <c r="BB339" s="2">
        <f t="shared" si="1198"/>
        <v>28424.143776011406</v>
      </c>
      <c r="BC339" s="2">
        <f t="shared" si="1198"/>
        <v>27830.944253729431</v>
      </c>
      <c r="BD339" s="2">
        <f t="shared" si="1198"/>
        <v>27237.744731447456</v>
      </c>
      <c r="BE339" s="2">
        <f t="shared" si="1198"/>
        <v>26644.545209165481</v>
      </c>
      <c r="BF339" s="2">
        <f t="shared" si="1198"/>
        <v>26051.345686883506</v>
      </c>
      <c r="BG339" s="2">
        <f t="shared" si="1198"/>
        <v>25458.14616460153</v>
      </c>
      <c r="BH339" s="2">
        <f t="shared" si="1198"/>
        <v>24864.946642319555</v>
      </c>
      <c r="BI339" s="2">
        <f t="shared" si="1198"/>
        <v>24271.74712003758</v>
      </c>
      <c r="BJ339" s="2">
        <f t="shared" si="1198"/>
        <v>23678.547597755605</v>
      </c>
      <c r="BK339" s="2">
        <f t="shared" si="1198"/>
        <v>23085.34807547363</v>
      </c>
      <c r="BL339" s="2">
        <f t="shared" si="1198"/>
        <v>22492.148553191655</v>
      </c>
      <c r="BM339" s="2">
        <f t="shared" si="1198"/>
        <v>21898.94903090968</v>
      </c>
      <c r="BN339" s="2">
        <f t="shared" si="1198"/>
        <v>21305.749508627705</v>
      </c>
      <c r="BO339" s="2">
        <f t="shared" si="1198"/>
        <v>20712.54998634573</v>
      </c>
    </row>
    <row r="340" spans="1:67" ht="12.75" customHeight="1" outlineLevel="2">
      <c r="B340" s="29" t="s">
        <v>14</v>
      </c>
      <c r="C340" s="10"/>
      <c r="D340" s="10"/>
      <c r="E340" s="10"/>
      <c r="L340" s="2">
        <f t="shared" ref="L340:AQ340" si="1199">IF(L$10=$C327,(L337+L339)/2*(13-$D327)/12,(L337+L339)/2)</f>
        <v>0</v>
      </c>
      <c r="M340" s="2">
        <f t="shared" si="1199"/>
        <v>0</v>
      </c>
      <c r="N340" s="2">
        <f t="shared" si="1199"/>
        <v>0</v>
      </c>
      <c r="O340" s="2">
        <f t="shared" si="1199"/>
        <v>0</v>
      </c>
      <c r="P340" s="2">
        <f t="shared" si="1199"/>
        <v>0</v>
      </c>
      <c r="Q340" s="2">
        <f t="shared" si="1199"/>
        <v>0</v>
      </c>
      <c r="R340" s="2">
        <f t="shared" si="1199"/>
        <v>0</v>
      </c>
      <c r="S340" s="2">
        <f t="shared" si="1199"/>
        <v>0</v>
      </c>
      <c r="T340" s="2">
        <f t="shared" si="1199"/>
        <v>0</v>
      </c>
      <c r="U340" s="2">
        <f t="shared" si="1199"/>
        <v>0</v>
      </c>
      <c r="V340" s="2">
        <f t="shared" si="1199"/>
        <v>0</v>
      </c>
      <c r="W340" s="2">
        <f t="shared" si="1199"/>
        <v>0</v>
      </c>
      <c r="X340" s="2">
        <f t="shared" si="1199"/>
        <v>0</v>
      </c>
      <c r="Y340" s="2">
        <f t="shared" si="1199"/>
        <v>0</v>
      </c>
      <c r="Z340" s="2">
        <f t="shared" si="1199"/>
        <v>0</v>
      </c>
      <c r="AA340" s="2">
        <f t="shared" si="1199"/>
        <v>0</v>
      </c>
      <c r="AB340" s="2">
        <f t="shared" si="1199"/>
        <v>0</v>
      </c>
      <c r="AC340" s="2">
        <f t="shared" si="1199"/>
        <v>0</v>
      </c>
      <c r="AD340" s="2">
        <f t="shared" si="1199"/>
        <v>0</v>
      </c>
      <c r="AE340" s="2">
        <f t="shared" si="1199"/>
        <v>0</v>
      </c>
      <c r="AF340" s="2">
        <f t="shared" si="1199"/>
        <v>0</v>
      </c>
      <c r="AG340" s="2">
        <f t="shared" si="1199"/>
        <v>0</v>
      </c>
      <c r="AH340" s="2">
        <f t="shared" si="1199"/>
        <v>0</v>
      </c>
      <c r="AI340" s="2">
        <f t="shared" si="1199"/>
        <v>0</v>
      </c>
      <c r="AJ340" s="2">
        <f t="shared" si="1199"/>
        <v>0</v>
      </c>
      <c r="AK340" s="2">
        <f t="shared" si="1199"/>
        <v>0</v>
      </c>
      <c r="AL340" s="2">
        <f t="shared" si="1199"/>
        <v>0</v>
      </c>
      <c r="AM340" s="2">
        <f t="shared" si="1199"/>
        <v>0</v>
      </c>
      <c r="AN340" s="2">
        <f t="shared" si="1199"/>
        <v>0</v>
      </c>
      <c r="AO340" s="2">
        <f t="shared" si="1199"/>
        <v>0</v>
      </c>
      <c r="AP340" s="2">
        <f t="shared" si="1199"/>
        <v>2963.9378908464046</v>
      </c>
      <c r="AQ340" s="2">
        <f t="shared" si="1199"/>
        <v>35245.938282254123</v>
      </c>
      <c r="AR340" s="2">
        <f t="shared" ref="AR340:BO340" si="1200">IF(AR$10=$C327,(AR337+AR339)/2*(13-$D327)/12,(AR337+AR339)/2)</f>
        <v>34652.738759972141</v>
      </c>
      <c r="AS340" s="2">
        <f t="shared" si="1200"/>
        <v>34059.539237690173</v>
      </c>
      <c r="AT340" s="2">
        <f t="shared" si="1200"/>
        <v>33466.33971540819</v>
      </c>
      <c r="AU340" s="2">
        <f t="shared" si="1200"/>
        <v>32873.140193126223</v>
      </c>
      <c r="AV340" s="2">
        <f t="shared" si="1200"/>
        <v>32279.940670844244</v>
      </c>
      <c r="AW340" s="2">
        <f t="shared" si="1200"/>
        <v>31686.741148562269</v>
      </c>
      <c r="AX340" s="2">
        <f t="shared" si="1200"/>
        <v>31093.541626280294</v>
      </c>
      <c r="AY340" s="2">
        <f t="shared" si="1200"/>
        <v>30500.342103998319</v>
      </c>
      <c r="AZ340" s="2">
        <f t="shared" si="1200"/>
        <v>29907.142581716344</v>
      </c>
      <c r="BA340" s="2">
        <f t="shared" si="1200"/>
        <v>29313.943059434368</v>
      </c>
      <c r="BB340" s="2">
        <f t="shared" si="1200"/>
        <v>28720.743537152393</v>
      </c>
      <c r="BC340" s="2">
        <f t="shared" si="1200"/>
        <v>28127.544014870418</v>
      </c>
      <c r="BD340" s="2">
        <f t="shared" si="1200"/>
        <v>27534.344492588443</v>
      </c>
      <c r="BE340" s="2">
        <f t="shared" si="1200"/>
        <v>26941.144970306468</v>
      </c>
      <c r="BF340" s="2">
        <f t="shared" si="1200"/>
        <v>26347.945448024493</v>
      </c>
      <c r="BG340" s="2">
        <f t="shared" si="1200"/>
        <v>25754.745925742518</v>
      </c>
      <c r="BH340" s="2">
        <f t="shared" si="1200"/>
        <v>25161.546403460543</v>
      </c>
      <c r="BI340" s="2">
        <f t="shared" si="1200"/>
        <v>24568.346881178568</v>
      </c>
      <c r="BJ340" s="2">
        <f t="shared" si="1200"/>
        <v>23975.147358896593</v>
      </c>
      <c r="BK340" s="2">
        <f t="shared" si="1200"/>
        <v>23381.947836614618</v>
      </c>
      <c r="BL340" s="2">
        <f t="shared" si="1200"/>
        <v>22788.748314332643</v>
      </c>
      <c r="BM340" s="2">
        <f t="shared" si="1200"/>
        <v>22195.548792050668</v>
      </c>
      <c r="BN340" s="2">
        <f t="shared" si="1200"/>
        <v>21602.349269768692</v>
      </c>
      <c r="BO340" s="2">
        <f t="shared" si="1200"/>
        <v>21009.149747486717</v>
      </c>
    </row>
    <row r="341" spans="1:67" ht="12.75" customHeight="1" outlineLevel="2">
      <c r="B341" s="29" t="s">
        <v>15</v>
      </c>
      <c r="C341" s="10"/>
      <c r="D341" s="10"/>
      <c r="E341" s="10"/>
      <c r="L341" s="21">
        <f t="shared" ref="L341:AQ341" si="1201">+L340*$C$5</f>
        <v>0</v>
      </c>
      <c r="M341" s="21">
        <f t="shared" si="1201"/>
        <v>0</v>
      </c>
      <c r="N341" s="21">
        <f t="shared" si="1201"/>
        <v>0</v>
      </c>
      <c r="O341" s="21">
        <f t="shared" si="1201"/>
        <v>0</v>
      </c>
      <c r="P341" s="21">
        <f t="shared" si="1201"/>
        <v>0</v>
      </c>
      <c r="Q341" s="21">
        <f t="shared" si="1201"/>
        <v>0</v>
      </c>
      <c r="R341" s="21">
        <f t="shared" si="1201"/>
        <v>0</v>
      </c>
      <c r="S341" s="21">
        <f t="shared" si="1201"/>
        <v>0</v>
      </c>
      <c r="T341" s="21">
        <f t="shared" si="1201"/>
        <v>0</v>
      </c>
      <c r="U341" s="21">
        <f t="shared" si="1201"/>
        <v>0</v>
      </c>
      <c r="V341" s="21">
        <f t="shared" si="1201"/>
        <v>0</v>
      </c>
      <c r="W341" s="21">
        <f t="shared" si="1201"/>
        <v>0</v>
      </c>
      <c r="X341" s="21">
        <f t="shared" si="1201"/>
        <v>0</v>
      </c>
      <c r="Y341" s="21">
        <f t="shared" si="1201"/>
        <v>0</v>
      </c>
      <c r="Z341" s="21">
        <f t="shared" si="1201"/>
        <v>0</v>
      </c>
      <c r="AA341" s="21">
        <f t="shared" si="1201"/>
        <v>0</v>
      </c>
      <c r="AB341" s="21">
        <f t="shared" si="1201"/>
        <v>0</v>
      </c>
      <c r="AC341" s="21">
        <f t="shared" si="1201"/>
        <v>0</v>
      </c>
      <c r="AD341" s="21">
        <f t="shared" si="1201"/>
        <v>0</v>
      </c>
      <c r="AE341" s="21">
        <f t="shared" si="1201"/>
        <v>0</v>
      </c>
      <c r="AF341" s="21">
        <f t="shared" si="1201"/>
        <v>0</v>
      </c>
      <c r="AG341" s="21">
        <f t="shared" si="1201"/>
        <v>0</v>
      </c>
      <c r="AH341" s="21">
        <f t="shared" si="1201"/>
        <v>0</v>
      </c>
      <c r="AI341" s="21">
        <f t="shared" si="1201"/>
        <v>0</v>
      </c>
      <c r="AJ341" s="21">
        <f t="shared" si="1201"/>
        <v>0</v>
      </c>
      <c r="AK341" s="21">
        <f t="shared" si="1201"/>
        <v>0</v>
      </c>
      <c r="AL341" s="21">
        <f t="shared" si="1201"/>
        <v>0</v>
      </c>
      <c r="AM341" s="21">
        <f t="shared" si="1201"/>
        <v>0</v>
      </c>
      <c r="AN341" s="21">
        <f t="shared" si="1201"/>
        <v>0</v>
      </c>
      <c r="AO341" s="21">
        <f t="shared" si="1201"/>
        <v>0</v>
      </c>
      <c r="AP341" s="21">
        <f t="shared" si="1201"/>
        <v>207.47565235924833</v>
      </c>
      <c r="AQ341" s="21">
        <f t="shared" si="1201"/>
        <v>2467.2156797577886</v>
      </c>
      <c r="AR341" s="21">
        <f t="shared" ref="AR341:BO341" si="1202">+AR340*$C$5</f>
        <v>2425.6917131980499</v>
      </c>
      <c r="AS341" s="21">
        <f t="shared" si="1202"/>
        <v>2384.1677466383121</v>
      </c>
      <c r="AT341" s="21">
        <f t="shared" si="1202"/>
        <v>2342.6437800785734</v>
      </c>
      <c r="AU341" s="21">
        <f t="shared" si="1202"/>
        <v>2301.1198135188356</v>
      </c>
      <c r="AV341" s="21">
        <f t="shared" si="1202"/>
        <v>2259.5958469590973</v>
      </c>
      <c r="AW341" s="21">
        <f t="shared" si="1202"/>
        <v>2218.0718803993591</v>
      </c>
      <c r="AX341" s="21">
        <f t="shared" si="1202"/>
        <v>2176.5479138396208</v>
      </c>
      <c r="AY341" s="21">
        <f t="shared" si="1202"/>
        <v>2135.0239472798826</v>
      </c>
      <c r="AZ341" s="21">
        <f t="shared" si="1202"/>
        <v>2093.4999807201443</v>
      </c>
      <c r="BA341" s="21">
        <f t="shared" si="1202"/>
        <v>2051.9760141604061</v>
      </c>
      <c r="BB341" s="21">
        <f t="shared" si="1202"/>
        <v>2010.4520476006678</v>
      </c>
      <c r="BC341" s="21">
        <f t="shared" si="1202"/>
        <v>1968.9280810409296</v>
      </c>
      <c r="BD341" s="21">
        <f t="shared" si="1202"/>
        <v>1927.4041144811913</v>
      </c>
      <c r="BE341" s="21">
        <f t="shared" si="1202"/>
        <v>1885.880147921453</v>
      </c>
      <c r="BF341" s="21">
        <f t="shared" si="1202"/>
        <v>1844.3561813617148</v>
      </c>
      <c r="BG341" s="21">
        <f t="shared" si="1202"/>
        <v>1802.8322148019765</v>
      </c>
      <c r="BH341" s="21">
        <f t="shared" si="1202"/>
        <v>1761.3082482422383</v>
      </c>
      <c r="BI341" s="21">
        <f t="shared" si="1202"/>
        <v>1719.7842816825</v>
      </c>
      <c r="BJ341" s="21">
        <f t="shared" si="1202"/>
        <v>1678.2603151227618</v>
      </c>
      <c r="BK341" s="21">
        <f t="shared" si="1202"/>
        <v>1636.7363485630233</v>
      </c>
      <c r="BL341" s="21">
        <f t="shared" si="1202"/>
        <v>1595.212382003285</v>
      </c>
      <c r="BM341" s="21">
        <f t="shared" si="1202"/>
        <v>1553.6884154435468</v>
      </c>
      <c r="BN341" s="21">
        <f t="shared" si="1202"/>
        <v>1512.1644488838085</v>
      </c>
      <c r="BO341" s="21">
        <f t="shared" si="1202"/>
        <v>1470.6404823240703</v>
      </c>
    </row>
    <row r="342" spans="1:67" ht="12.75" customHeight="1" outlineLevel="2">
      <c r="B342" s="8" t="s">
        <v>20</v>
      </c>
      <c r="C342" s="10"/>
      <c r="D342" s="10"/>
      <c r="E342" s="10"/>
      <c r="L342" s="23">
        <f t="shared" ref="L342:AQ342" si="1203">IF(OR(L$10&lt;$C327,L$10&gt;$C327+$F334),0,IF(L$10=$C327,$E334*(13-$D327)/12,IF(L$10=$C327+$F334,$E334*($D327-1)/12,$E334)))</f>
        <v>0</v>
      </c>
      <c r="M342" s="23">
        <f t="shared" si="1203"/>
        <v>0</v>
      </c>
      <c r="N342" s="23">
        <f t="shared" si="1203"/>
        <v>0</v>
      </c>
      <c r="O342" s="23">
        <f t="shared" si="1203"/>
        <v>0</v>
      </c>
      <c r="P342" s="23">
        <f t="shared" si="1203"/>
        <v>0</v>
      </c>
      <c r="Q342" s="23">
        <f t="shared" si="1203"/>
        <v>0</v>
      </c>
      <c r="R342" s="23">
        <f t="shared" si="1203"/>
        <v>0</v>
      </c>
      <c r="S342" s="23">
        <f t="shared" si="1203"/>
        <v>0</v>
      </c>
      <c r="T342" s="23">
        <f t="shared" si="1203"/>
        <v>0</v>
      </c>
      <c r="U342" s="23">
        <f t="shared" si="1203"/>
        <v>0</v>
      </c>
      <c r="V342" s="23">
        <f t="shared" si="1203"/>
        <v>0</v>
      </c>
      <c r="W342" s="23">
        <f t="shared" si="1203"/>
        <v>0</v>
      </c>
      <c r="X342" s="23">
        <f t="shared" si="1203"/>
        <v>0</v>
      </c>
      <c r="Y342" s="23">
        <f t="shared" si="1203"/>
        <v>0</v>
      </c>
      <c r="Z342" s="23">
        <f t="shared" si="1203"/>
        <v>0</v>
      </c>
      <c r="AA342" s="23">
        <f t="shared" si="1203"/>
        <v>0</v>
      </c>
      <c r="AB342" s="23">
        <f t="shared" si="1203"/>
        <v>0</v>
      </c>
      <c r="AC342" s="23">
        <f t="shared" si="1203"/>
        <v>0</v>
      </c>
      <c r="AD342" s="23">
        <f t="shared" si="1203"/>
        <v>0</v>
      </c>
      <c r="AE342" s="23">
        <f t="shared" si="1203"/>
        <v>0</v>
      </c>
      <c r="AF342" s="23">
        <f t="shared" si="1203"/>
        <v>0</v>
      </c>
      <c r="AG342" s="23">
        <f t="shared" si="1203"/>
        <v>0</v>
      </c>
      <c r="AH342" s="23">
        <f t="shared" si="1203"/>
        <v>0</v>
      </c>
      <c r="AI342" s="23">
        <f t="shared" si="1203"/>
        <v>0</v>
      </c>
      <c r="AJ342" s="23">
        <f t="shared" si="1203"/>
        <v>0</v>
      </c>
      <c r="AK342" s="23">
        <f t="shared" si="1203"/>
        <v>0</v>
      </c>
      <c r="AL342" s="23">
        <f t="shared" si="1203"/>
        <v>0</v>
      </c>
      <c r="AM342" s="23">
        <f t="shared" si="1203"/>
        <v>0</v>
      </c>
      <c r="AN342" s="23">
        <f t="shared" si="1203"/>
        <v>0</v>
      </c>
      <c r="AO342" s="23">
        <f t="shared" si="1203"/>
        <v>0</v>
      </c>
      <c r="AP342" s="23">
        <f t="shared" si="1203"/>
        <v>2965.997611409884</v>
      </c>
      <c r="AQ342" s="23">
        <f t="shared" si="1203"/>
        <v>35591.971336918607</v>
      </c>
      <c r="AR342" s="23">
        <f t="shared" ref="AR342:BO342" si="1204">IF(OR(AR$10&lt;$C327,AR$10&gt;$C327+$F334),0,IF(AR$10=$C327,$E334*(13-$D327)/12,IF(AR$10=$C327+$F334,$E334*($D327-1)/12,$E334)))</f>
        <v>35591.971336918607</v>
      </c>
      <c r="AS342" s="23">
        <f t="shared" si="1204"/>
        <v>35591.971336918607</v>
      </c>
      <c r="AT342" s="23">
        <f t="shared" si="1204"/>
        <v>35591.971336918607</v>
      </c>
      <c r="AU342" s="23">
        <f t="shared" si="1204"/>
        <v>35591.971336918607</v>
      </c>
      <c r="AV342" s="23">
        <f t="shared" si="1204"/>
        <v>35591.971336918607</v>
      </c>
      <c r="AW342" s="23">
        <f t="shared" si="1204"/>
        <v>35591.971336918607</v>
      </c>
      <c r="AX342" s="23">
        <f t="shared" si="1204"/>
        <v>35591.971336918607</v>
      </c>
      <c r="AY342" s="23">
        <f t="shared" si="1204"/>
        <v>35591.971336918607</v>
      </c>
      <c r="AZ342" s="23">
        <f t="shared" si="1204"/>
        <v>35591.971336918607</v>
      </c>
      <c r="BA342" s="23">
        <f t="shared" si="1204"/>
        <v>35591.971336918607</v>
      </c>
      <c r="BB342" s="23">
        <f t="shared" si="1204"/>
        <v>35591.971336918607</v>
      </c>
      <c r="BC342" s="23">
        <f t="shared" si="1204"/>
        <v>35591.971336918607</v>
      </c>
      <c r="BD342" s="23">
        <f t="shared" si="1204"/>
        <v>35591.971336918607</v>
      </c>
      <c r="BE342" s="23">
        <f t="shared" si="1204"/>
        <v>35591.971336918607</v>
      </c>
      <c r="BF342" s="23">
        <f t="shared" si="1204"/>
        <v>35591.971336918607</v>
      </c>
      <c r="BG342" s="23">
        <f t="shared" si="1204"/>
        <v>35591.971336918607</v>
      </c>
      <c r="BH342" s="23">
        <f t="shared" si="1204"/>
        <v>35591.971336918607</v>
      </c>
      <c r="BI342" s="23">
        <f t="shared" si="1204"/>
        <v>35591.971336918607</v>
      </c>
      <c r="BJ342" s="23">
        <f t="shared" si="1204"/>
        <v>35591.971336918607</v>
      </c>
      <c r="BK342" s="23">
        <f t="shared" si="1204"/>
        <v>35591.971336918607</v>
      </c>
      <c r="BL342" s="23">
        <f t="shared" si="1204"/>
        <v>35591.971336918607</v>
      </c>
      <c r="BM342" s="23">
        <f t="shared" si="1204"/>
        <v>35591.971336918607</v>
      </c>
      <c r="BN342" s="23">
        <f t="shared" si="1204"/>
        <v>35591.971336918607</v>
      </c>
      <c r="BO342" s="23">
        <f t="shared" si="1204"/>
        <v>35591.971336918607</v>
      </c>
    </row>
    <row r="343" spans="1:67" ht="12.75" customHeight="1" outlineLevel="2">
      <c r="B343" s="8" t="s">
        <v>16</v>
      </c>
      <c r="C343" s="10"/>
      <c r="D343" s="10"/>
      <c r="E343" s="10"/>
      <c r="J343" s="2"/>
      <c r="L343" s="25">
        <f>+L342*$G334</f>
        <v>0</v>
      </c>
      <c r="M343" s="25">
        <f t="shared" ref="M343:BO343" si="1205">+M342*$G334</f>
        <v>0</v>
      </c>
      <c r="N343" s="25">
        <f t="shared" si="1205"/>
        <v>0</v>
      </c>
      <c r="O343" s="25">
        <f t="shared" si="1205"/>
        <v>0</v>
      </c>
      <c r="P343" s="25">
        <f t="shared" si="1205"/>
        <v>0</v>
      </c>
      <c r="Q343" s="25">
        <f t="shared" si="1205"/>
        <v>0</v>
      </c>
      <c r="R343" s="25">
        <f t="shared" si="1205"/>
        <v>0</v>
      </c>
      <c r="S343" s="25">
        <f t="shared" si="1205"/>
        <v>0</v>
      </c>
      <c r="T343" s="25">
        <f t="shared" si="1205"/>
        <v>0</v>
      </c>
      <c r="U343" s="25">
        <f t="shared" si="1205"/>
        <v>0</v>
      </c>
      <c r="V343" s="25">
        <f t="shared" si="1205"/>
        <v>0</v>
      </c>
      <c r="W343" s="25">
        <f t="shared" si="1205"/>
        <v>0</v>
      </c>
      <c r="X343" s="25">
        <f t="shared" si="1205"/>
        <v>0</v>
      </c>
      <c r="Y343" s="25">
        <f t="shared" si="1205"/>
        <v>0</v>
      </c>
      <c r="Z343" s="25">
        <f t="shared" si="1205"/>
        <v>0</v>
      </c>
      <c r="AA343" s="25">
        <f t="shared" si="1205"/>
        <v>0</v>
      </c>
      <c r="AB343" s="25">
        <f t="shared" si="1205"/>
        <v>0</v>
      </c>
      <c r="AC343" s="25">
        <f t="shared" si="1205"/>
        <v>0</v>
      </c>
      <c r="AD343" s="25">
        <f t="shared" si="1205"/>
        <v>0</v>
      </c>
      <c r="AE343" s="25">
        <f t="shared" si="1205"/>
        <v>0</v>
      </c>
      <c r="AF343" s="25">
        <f t="shared" si="1205"/>
        <v>0</v>
      </c>
      <c r="AG343" s="25">
        <f t="shared" si="1205"/>
        <v>0</v>
      </c>
      <c r="AH343" s="25">
        <f t="shared" si="1205"/>
        <v>0</v>
      </c>
      <c r="AI343" s="25">
        <f t="shared" si="1205"/>
        <v>0</v>
      </c>
      <c r="AJ343" s="25">
        <f t="shared" si="1205"/>
        <v>0</v>
      </c>
      <c r="AK343" s="25">
        <f t="shared" si="1205"/>
        <v>0</v>
      </c>
      <c r="AL343" s="25">
        <f t="shared" si="1205"/>
        <v>0</v>
      </c>
      <c r="AM343" s="25">
        <f t="shared" si="1205"/>
        <v>0</v>
      </c>
      <c r="AN343" s="25">
        <f t="shared" si="1205"/>
        <v>0</v>
      </c>
      <c r="AO343" s="25">
        <f t="shared" si="1205"/>
        <v>0</v>
      </c>
      <c r="AP343" s="25">
        <f t="shared" si="1205"/>
        <v>0.8897992834229651</v>
      </c>
      <c r="AQ343" s="25">
        <f t="shared" si="1205"/>
        <v>10.677591401075581</v>
      </c>
      <c r="AR343" s="25">
        <f t="shared" si="1205"/>
        <v>10.677591401075581</v>
      </c>
      <c r="AS343" s="25">
        <f t="shared" si="1205"/>
        <v>10.677591401075581</v>
      </c>
      <c r="AT343" s="25">
        <f t="shared" si="1205"/>
        <v>10.677591401075581</v>
      </c>
      <c r="AU343" s="25">
        <f t="shared" si="1205"/>
        <v>10.677591401075581</v>
      </c>
      <c r="AV343" s="25">
        <f t="shared" si="1205"/>
        <v>10.677591401075581</v>
      </c>
      <c r="AW343" s="25">
        <f t="shared" si="1205"/>
        <v>10.677591401075581</v>
      </c>
      <c r="AX343" s="25">
        <f t="shared" si="1205"/>
        <v>10.677591401075581</v>
      </c>
      <c r="AY343" s="25">
        <f t="shared" si="1205"/>
        <v>10.677591401075581</v>
      </c>
      <c r="AZ343" s="25">
        <f t="shared" si="1205"/>
        <v>10.677591401075581</v>
      </c>
      <c r="BA343" s="25">
        <f t="shared" si="1205"/>
        <v>10.677591401075581</v>
      </c>
      <c r="BB343" s="25">
        <f t="shared" si="1205"/>
        <v>10.677591401075581</v>
      </c>
      <c r="BC343" s="25">
        <f t="shared" si="1205"/>
        <v>10.677591401075581</v>
      </c>
      <c r="BD343" s="25">
        <f t="shared" si="1205"/>
        <v>10.677591401075581</v>
      </c>
      <c r="BE343" s="25">
        <f t="shared" si="1205"/>
        <v>10.677591401075581</v>
      </c>
      <c r="BF343" s="25">
        <f t="shared" si="1205"/>
        <v>10.677591401075581</v>
      </c>
      <c r="BG343" s="25">
        <f t="shared" si="1205"/>
        <v>10.677591401075581</v>
      </c>
      <c r="BH343" s="25">
        <f t="shared" si="1205"/>
        <v>10.677591401075581</v>
      </c>
      <c r="BI343" s="25">
        <f t="shared" si="1205"/>
        <v>10.677591401075581</v>
      </c>
      <c r="BJ343" s="25">
        <f t="shared" si="1205"/>
        <v>10.677591401075581</v>
      </c>
      <c r="BK343" s="25">
        <f t="shared" si="1205"/>
        <v>10.677591401075581</v>
      </c>
      <c r="BL343" s="25">
        <f t="shared" si="1205"/>
        <v>10.677591401075581</v>
      </c>
      <c r="BM343" s="25">
        <f t="shared" si="1205"/>
        <v>10.677591401075581</v>
      </c>
      <c r="BN343" s="25">
        <f t="shared" si="1205"/>
        <v>10.677591401075581</v>
      </c>
      <c r="BO343" s="25">
        <f t="shared" si="1205"/>
        <v>10.677591401075581</v>
      </c>
    </row>
    <row r="344" spans="1:67" ht="13.5" customHeight="1" outlineLevel="2" thickBot="1">
      <c r="B344" s="8" t="s">
        <v>17</v>
      </c>
      <c r="C344" s="10"/>
      <c r="D344" s="10"/>
      <c r="E344" s="10"/>
      <c r="J344" s="2"/>
      <c r="L344" s="24">
        <f t="shared" ref="L344" si="1206">SUM(L338,L341,L343)</f>
        <v>0</v>
      </c>
      <c r="M344" s="24">
        <f t="shared" ref="M344" si="1207">SUM(M338,M341,M343)</f>
        <v>0</v>
      </c>
      <c r="N344" s="24">
        <f t="shared" ref="N344" si="1208">SUM(N338,N341,N343)</f>
        <v>0</v>
      </c>
      <c r="O344" s="24">
        <f t="shared" ref="O344" si="1209">SUM(O338,O341,O343)</f>
        <v>0</v>
      </c>
      <c r="P344" s="24">
        <f t="shared" ref="P344" si="1210">SUM(P338,P341,P343)</f>
        <v>0</v>
      </c>
      <c r="Q344" s="24">
        <f t="shared" ref="Q344" si="1211">SUM(Q338,Q341,Q343)</f>
        <v>0</v>
      </c>
      <c r="R344" s="24">
        <f t="shared" ref="R344" si="1212">SUM(R338,R341,R343)</f>
        <v>0</v>
      </c>
      <c r="S344" s="24">
        <f t="shared" ref="S344" si="1213">SUM(S338,S341,S343)</f>
        <v>0</v>
      </c>
      <c r="T344" s="24">
        <f t="shared" ref="T344" si="1214">SUM(T338,T341,T343)</f>
        <v>0</v>
      </c>
      <c r="U344" s="24">
        <f t="shared" ref="U344" si="1215">SUM(U338,U341,U343)</f>
        <v>0</v>
      </c>
      <c r="V344" s="24">
        <f t="shared" ref="V344" si="1216">SUM(V338,V341,V343)</f>
        <v>0</v>
      </c>
      <c r="W344" s="24">
        <f t="shared" ref="W344" si="1217">SUM(W338,W341,W343)</f>
        <v>0</v>
      </c>
      <c r="X344" s="24">
        <f t="shared" ref="X344" si="1218">SUM(X338,X341,X343)</f>
        <v>0</v>
      </c>
      <c r="Y344" s="24">
        <f t="shared" ref="Y344" si="1219">SUM(Y338,Y341,Y343)</f>
        <v>0</v>
      </c>
      <c r="Z344" s="24">
        <f t="shared" ref="Z344" si="1220">SUM(Z338,Z341,Z343)</f>
        <v>0</v>
      </c>
      <c r="AA344" s="24">
        <f t="shared" ref="AA344" si="1221">SUM(AA338,AA341,AA343)</f>
        <v>0</v>
      </c>
      <c r="AB344" s="24">
        <f t="shared" ref="AB344" si="1222">SUM(AB338,AB341,AB343)</f>
        <v>0</v>
      </c>
      <c r="AC344" s="24">
        <f t="shared" ref="AC344" si="1223">SUM(AC338,AC341,AC343)</f>
        <v>0</v>
      </c>
      <c r="AD344" s="24">
        <f t="shared" ref="AD344" si="1224">SUM(AD338,AD341,AD343)</f>
        <v>0</v>
      </c>
      <c r="AE344" s="24">
        <f t="shared" ref="AE344" si="1225">SUM(AE338,AE341,AE343)</f>
        <v>0</v>
      </c>
      <c r="AF344" s="24">
        <f t="shared" ref="AF344" si="1226">SUM(AF338,AF341,AF343)</f>
        <v>0</v>
      </c>
      <c r="AG344" s="24">
        <f t="shared" ref="AG344" si="1227">SUM(AG338,AG341,AG343)</f>
        <v>0</v>
      </c>
      <c r="AH344" s="24">
        <f t="shared" ref="AH344" si="1228">SUM(AH338,AH341,AH343)</f>
        <v>0</v>
      </c>
      <c r="AI344" s="24">
        <f t="shared" ref="AI344" si="1229">SUM(AI338,AI341,AI343)</f>
        <v>0</v>
      </c>
      <c r="AJ344" s="24">
        <f t="shared" ref="AJ344" si="1230">SUM(AJ338,AJ341,AJ343)</f>
        <v>0</v>
      </c>
      <c r="AK344" s="24">
        <f t="shared" ref="AK344" si="1231">SUM(AK338,AK341,AK343)</f>
        <v>0</v>
      </c>
      <c r="AL344" s="24">
        <f t="shared" ref="AL344" si="1232">SUM(AL338,AL341,AL343)</f>
        <v>0</v>
      </c>
      <c r="AM344" s="24">
        <f t="shared" ref="AM344" si="1233">SUM(AM338,AM341,AM343)</f>
        <v>0</v>
      </c>
      <c r="AN344" s="24">
        <f t="shared" ref="AN344" si="1234">SUM(AN338,AN341,AN343)</f>
        <v>0</v>
      </c>
      <c r="AO344" s="24">
        <f t="shared" ref="AO344" si="1235">SUM(AO338,AO341,AO343)</f>
        <v>0</v>
      </c>
      <c r="AP344" s="24">
        <f t="shared" ref="AP344" si="1236">SUM(AP338,AP341,AP343)</f>
        <v>257.79874516616934</v>
      </c>
      <c r="AQ344" s="24">
        <f t="shared" ref="AQ344" si="1237">SUM(AQ338,AQ341,AQ343)</f>
        <v>3071.092793440841</v>
      </c>
      <c r="AR344" s="24">
        <f t="shared" ref="AR344" si="1238">SUM(AR338,AR341,AR343)</f>
        <v>3029.5688268811023</v>
      </c>
      <c r="AS344" s="24">
        <f t="shared" ref="AS344" si="1239">SUM(AS338,AS341,AS343)</f>
        <v>2988.0448603213645</v>
      </c>
      <c r="AT344" s="24">
        <f t="shared" ref="AT344" si="1240">SUM(AT338,AT341,AT343)</f>
        <v>2946.5208937616258</v>
      </c>
      <c r="AU344" s="24">
        <f t="shared" ref="AU344" si="1241">SUM(AU338,AU341,AU343)</f>
        <v>2904.996927201888</v>
      </c>
      <c r="AV344" s="24">
        <f t="shared" ref="AV344" si="1242">SUM(AV338,AV341,AV343)</f>
        <v>2863.4729606421497</v>
      </c>
      <c r="AW344" s="24">
        <f t="shared" ref="AW344" si="1243">SUM(AW338,AW341,AW343)</f>
        <v>2821.9489940824114</v>
      </c>
      <c r="AX344" s="24">
        <f t="shared" ref="AX344" si="1244">SUM(AX338,AX341,AX343)</f>
        <v>2780.4250275226732</v>
      </c>
      <c r="AY344" s="24">
        <f t="shared" ref="AY344" si="1245">SUM(AY338,AY341,AY343)</f>
        <v>2738.9010609629349</v>
      </c>
      <c r="AZ344" s="24">
        <f t="shared" ref="AZ344" si="1246">SUM(AZ338,AZ341,AZ343)</f>
        <v>2697.3770944031967</v>
      </c>
      <c r="BA344" s="24">
        <f t="shared" ref="BA344" si="1247">SUM(BA338,BA341,BA343)</f>
        <v>2655.8531278434584</v>
      </c>
      <c r="BB344" s="24">
        <f t="shared" ref="BB344" si="1248">SUM(BB338,BB341,BB343)</f>
        <v>2614.3291612837202</v>
      </c>
      <c r="BC344" s="24">
        <f t="shared" ref="BC344" si="1249">SUM(BC338,BC341,BC343)</f>
        <v>2572.8051947239819</v>
      </c>
      <c r="BD344" s="24">
        <f t="shared" ref="BD344" si="1250">SUM(BD338,BD341,BD343)</f>
        <v>2531.2812281642437</v>
      </c>
      <c r="BE344" s="24">
        <f t="shared" ref="BE344" si="1251">SUM(BE338,BE341,BE343)</f>
        <v>2489.7572616045054</v>
      </c>
      <c r="BF344" s="24">
        <f t="shared" ref="BF344" si="1252">SUM(BF338,BF341,BF343)</f>
        <v>2448.2332950447671</v>
      </c>
      <c r="BG344" s="24">
        <f t="shared" ref="BG344" si="1253">SUM(BG338,BG341,BG343)</f>
        <v>2406.7093284850289</v>
      </c>
      <c r="BH344" s="24">
        <f t="shared" ref="BH344" si="1254">SUM(BH338,BH341,BH343)</f>
        <v>2365.1853619252906</v>
      </c>
      <c r="BI344" s="24">
        <f t="shared" ref="BI344" si="1255">SUM(BI338,BI341,BI343)</f>
        <v>2323.6613953655524</v>
      </c>
      <c r="BJ344" s="24">
        <f t="shared" ref="BJ344" si="1256">SUM(BJ338,BJ341,BJ343)</f>
        <v>2282.1374288058141</v>
      </c>
      <c r="BK344" s="24">
        <f t="shared" ref="BK344" si="1257">SUM(BK338,BK341,BK343)</f>
        <v>2240.6134622460754</v>
      </c>
      <c r="BL344" s="24">
        <f t="shared" ref="BL344" si="1258">SUM(BL338,BL341,BL343)</f>
        <v>2199.0894956863372</v>
      </c>
      <c r="BM344" s="24">
        <f t="shared" ref="BM344" si="1259">SUM(BM338,BM341,BM343)</f>
        <v>2157.5655291265989</v>
      </c>
      <c r="BN344" s="24">
        <f t="shared" ref="BN344" si="1260">SUM(BN338,BN341,BN343)</f>
        <v>2116.0415625668606</v>
      </c>
      <c r="BO344" s="24">
        <f t="shared" ref="BO344" si="1261">SUM(BO338,BO341,BO343)</f>
        <v>2074.5175960071224</v>
      </c>
    </row>
    <row r="345" spans="1:67" ht="12.75" customHeight="1" outlineLevel="2">
      <c r="B345" s="8"/>
    </row>
    <row r="346" spans="1:67" ht="12.75" customHeight="1" outlineLevel="2">
      <c r="B346" s="8"/>
    </row>
    <row r="347" spans="1:67" ht="12.75" customHeight="1" outlineLevel="2">
      <c r="B347" s="8"/>
    </row>
    <row r="348" spans="1:67" ht="12.75" customHeight="1" outlineLevel="2">
      <c r="B348" s="8"/>
    </row>
    <row r="349" spans="1:67" ht="12.75" customHeight="1" outlineLevel="2">
      <c r="B349" s="8"/>
    </row>
    <row r="350" spans="1:67" ht="12.75" customHeight="1" outlineLevel="2">
      <c r="B350" s="8"/>
    </row>
    <row r="351" spans="1:67" ht="12.75" customHeight="1" outlineLevel="2">
      <c r="B351" s="8"/>
    </row>
    <row r="352" spans="1:67" outlineLevel="1">
      <c r="A352" s="10">
        <f>A322+1</f>
        <v>12</v>
      </c>
      <c r="B352" s="27" t="str">
        <f>INDEX(Projects,A352,1)</f>
        <v>Holyrood CP5</v>
      </c>
      <c r="C352" s="19"/>
      <c r="D352" s="10"/>
      <c r="E352" s="10"/>
      <c r="G352" s="152" t="str">
        <f>INDEX(Projects,$A352,Projects!R$1)</f>
        <v>HRD</v>
      </c>
      <c r="H352" s="11">
        <f>+C357</f>
        <v>2047</v>
      </c>
      <c r="I352" s="2">
        <f>+E364</f>
        <v>40308.350894777752</v>
      </c>
      <c r="J352" s="2">
        <f>NPV($C$4,M352:BO352)+L352</f>
        <v>3137.1003675461707</v>
      </c>
      <c r="L352" s="2">
        <f>+L374</f>
        <v>0</v>
      </c>
      <c r="M352" s="2">
        <f t="shared" ref="M352:BO352" si="1262">+M374</f>
        <v>0</v>
      </c>
      <c r="N352" s="2">
        <f t="shared" si="1262"/>
        <v>0</v>
      </c>
      <c r="O352" s="2">
        <f t="shared" si="1262"/>
        <v>0</v>
      </c>
      <c r="P352" s="2">
        <f t="shared" si="1262"/>
        <v>0</v>
      </c>
      <c r="Q352" s="2">
        <f t="shared" si="1262"/>
        <v>0</v>
      </c>
      <c r="R352" s="2">
        <f t="shared" si="1262"/>
        <v>0</v>
      </c>
      <c r="S352" s="2">
        <f t="shared" si="1262"/>
        <v>0</v>
      </c>
      <c r="T352" s="2">
        <f t="shared" si="1262"/>
        <v>0</v>
      </c>
      <c r="U352" s="2">
        <f t="shared" si="1262"/>
        <v>0</v>
      </c>
      <c r="V352" s="2">
        <f t="shared" si="1262"/>
        <v>0</v>
      </c>
      <c r="W352" s="2">
        <f t="shared" si="1262"/>
        <v>0</v>
      </c>
      <c r="X352" s="2">
        <f t="shared" si="1262"/>
        <v>0</v>
      </c>
      <c r="Y352" s="2">
        <f t="shared" si="1262"/>
        <v>0</v>
      </c>
      <c r="Z352" s="2">
        <f t="shared" si="1262"/>
        <v>0</v>
      </c>
      <c r="AA352" s="2">
        <f t="shared" si="1262"/>
        <v>0</v>
      </c>
      <c r="AB352" s="2">
        <f t="shared" si="1262"/>
        <v>0</v>
      </c>
      <c r="AC352" s="2">
        <f t="shared" si="1262"/>
        <v>0</v>
      </c>
      <c r="AD352" s="2">
        <f t="shared" si="1262"/>
        <v>0</v>
      </c>
      <c r="AE352" s="2">
        <f t="shared" si="1262"/>
        <v>0</v>
      </c>
      <c r="AF352" s="2">
        <f t="shared" si="1262"/>
        <v>0</v>
      </c>
      <c r="AG352" s="2">
        <f t="shared" si="1262"/>
        <v>0</v>
      </c>
      <c r="AH352" s="2">
        <f t="shared" si="1262"/>
        <v>0</v>
      </c>
      <c r="AI352" s="2">
        <f t="shared" si="1262"/>
        <v>0</v>
      </c>
      <c r="AJ352" s="2">
        <f t="shared" si="1262"/>
        <v>0</v>
      </c>
      <c r="AK352" s="2">
        <f t="shared" si="1262"/>
        <v>0</v>
      </c>
      <c r="AL352" s="2">
        <f t="shared" si="1262"/>
        <v>0</v>
      </c>
      <c r="AM352" s="2">
        <f t="shared" si="1262"/>
        <v>0</v>
      </c>
      <c r="AN352" s="2">
        <f t="shared" si="1262"/>
        <v>0</v>
      </c>
      <c r="AO352" s="2">
        <f t="shared" si="1262"/>
        <v>0</v>
      </c>
      <c r="AP352" s="2">
        <f t="shared" si="1262"/>
        <v>0</v>
      </c>
      <c r="AQ352" s="2">
        <f t="shared" si="1262"/>
        <v>0</v>
      </c>
      <c r="AR352" s="2">
        <f t="shared" si="1262"/>
        <v>0</v>
      </c>
      <c r="AS352" s="2">
        <f t="shared" si="1262"/>
        <v>0</v>
      </c>
      <c r="AT352" s="2">
        <f t="shared" si="1262"/>
        <v>0</v>
      </c>
      <c r="AU352" s="2">
        <f t="shared" si="1262"/>
        <v>291.96029020209335</v>
      </c>
      <c r="AV352" s="2">
        <f t="shared" si="1262"/>
        <v>3478.0508440124486</v>
      </c>
      <c r="AW352" s="2">
        <f t="shared" si="1262"/>
        <v>3431.0244346352074</v>
      </c>
      <c r="AX352" s="2">
        <f t="shared" si="1262"/>
        <v>3383.9980252579671</v>
      </c>
      <c r="AY352" s="2">
        <f t="shared" si="1262"/>
        <v>3336.9716158807259</v>
      </c>
      <c r="AZ352" s="2">
        <f t="shared" si="1262"/>
        <v>3289.9452065034857</v>
      </c>
      <c r="BA352" s="2">
        <f t="shared" si="1262"/>
        <v>3242.9187971262454</v>
      </c>
      <c r="BB352" s="2">
        <f t="shared" si="1262"/>
        <v>3195.8923877490042</v>
      </c>
      <c r="BC352" s="2">
        <f t="shared" si="1262"/>
        <v>3148.865978371764</v>
      </c>
      <c r="BD352" s="2">
        <f t="shared" si="1262"/>
        <v>3101.8395689945228</v>
      </c>
      <c r="BE352" s="2">
        <f t="shared" si="1262"/>
        <v>3054.8131596172825</v>
      </c>
      <c r="BF352" s="2">
        <f t="shared" si="1262"/>
        <v>3007.7867502400422</v>
      </c>
      <c r="BG352" s="2">
        <f t="shared" si="1262"/>
        <v>2960.7603408628011</v>
      </c>
      <c r="BH352" s="2">
        <f t="shared" si="1262"/>
        <v>2913.7339314855608</v>
      </c>
      <c r="BI352" s="2">
        <f t="shared" si="1262"/>
        <v>2866.7075221083196</v>
      </c>
      <c r="BJ352" s="2">
        <f t="shared" si="1262"/>
        <v>2819.6811127310793</v>
      </c>
      <c r="BK352" s="2">
        <f t="shared" si="1262"/>
        <v>2772.6547033538391</v>
      </c>
      <c r="BL352" s="2">
        <f t="shared" si="1262"/>
        <v>2725.6282939765979</v>
      </c>
      <c r="BM352" s="2">
        <f t="shared" si="1262"/>
        <v>2678.6018845993576</v>
      </c>
      <c r="BN352" s="2">
        <f t="shared" si="1262"/>
        <v>2631.5754752221164</v>
      </c>
      <c r="BO352" s="2">
        <f t="shared" si="1262"/>
        <v>2584.5490658448762</v>
      </c>
    </row>
    <row r="353" spans="2:67" ht="12.75" customHeight="1" outlineLevel="2">
      <c r="B353" s="28" t="str">
        <f>"Jan "&amp;$L$10&amp;" $"</f>
        <v>Jan 2012 $</v>
      </c>
      <c r="C353" s="151">
        <f>INDEX(Projects,A352,Projects!$H$1)</f>
        <v>17500</v>
      </c>
      <c r="D353" s="152"/>
      <c r="E353" s="152"/>
      <c r="F353" s="152"/>
      <c r="G353" s="152"/>
      <c r="H353" s="17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</row>
    <row r="354" spans="2:67" ht="12.75" customHeight="1" outlineLevel="2">
      <c r="B354" s="8" t="s">
        <v>8</v>
      </c>
      <c r="C354" s="153">
        <f>INDEX(Projects,$A352,Projects!I$1)</f>
        <v>0.2</v>
      </c>
      <c r="D354" s="153">
        <f>INDEX(Projects,$A352,Projects!J$1)</f>
        <v>0.2</v>
      </c>
      <c r="E354" s="153">
        <f>INDEX(Projects,$A352,Projects!K$1)</f>
        <v>0.2</v>
      </c>
      <c r="F354" s="153">
        <f>INDEX(Projects,$A352,Projects!L$1)</f>
        <v>0.2</v>
      </c>
      <c r="G354" s="153">
        <f>INDEX(Projects,$A352,Projects!M$1)</f>
        <v>0.2</v>
      </c>
      <c r="H354" s="18"/>
      <c r="J354" s="14"/>
      <c r="K354" s="14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</row>
    <row r="355" spans="2:67" ht="12.75" customHeight="1" outlineLevel="2">
      <c r="B355" s="8" t="s">
        <v>1</v>
      </c>
      <c r="C355" s="154">
        <f>INDEX(Projects,$A352,Projects!$N$1)</f>
        <v>2.52E-2</v>
      </c>
      <c r="D355" s="152"/>
      <c r="E355" s="152"/>
      <c r="F355" s="152"/>
      <c r="G355" s="152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</row>
    <row r="356" spans="2:67" ht="12.75" customHeight="1" outlineLevel="2">
      <c r="B356" s="8" t="s">
        <v>2</v>
      </c>
      <c r="C356" s="152">
        <f>INDEX(Projects,A352,Projects!$F$1)</f>
        <v>2043</v>
      </c>
      <c r="D356" s="152">
        <f>INDEX(Projects,A352,Projects!$G$1)</f>
        <v>1</v>
      </c>
      <c r="E356" s="152"/>
      <c r="F356" s="152"/>
      <c r="G356" s="152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</row>
    <row r="357" spans="2:67" ht="12.75" customHeight="1" outlineLevel="2">
      <c r="B357" s="8" t="s">
        <v>3</v>
      </c>
      <c r="C357" s="152">
        <f>INDEX(Projects,A352,Projects!$C$1)</f>
        <v>2047</v>
      </c>
      <c r="D357" s="152">
        <f>INDEX(Projects,A352,Projects!$D$1)</f>
        <v>12</v>
      </c>
      <c r="E357" s="152"/>
      <c r="F357" s="152"/>
      <c r="G357" s="152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</row>
    <row r="358" spans="2:67" ht="12.75" customHeight="1" outlineLevel="2">
      <c r="B358" s="7" t="s">
        <v>4</v>
      </c>
      <c r="C358" s="10"/>
      <c r="D358" s="10"/>
      <c r="E358" s="10"/>
      <c r="L358" s="9">
        <f t="shared" ref="L358:AQ358" si="1263">(1+$C355)^L$21</f>
        <v>1.0125216047077712</v>
      </c>
      <c r="M358" s="9">
        <f t="shared" si="1263"/>
        <v>1.0380371491464069</v>
      </c>
      <c r="N358" s="9">
        <f t="shared" si="1263"/>
        <v>1.0641956853048962</v>
      </c>
      <c r="O358" s="9">
        <f t="shared" si="1263"/>
        <v>1.0910134165745795</v>
      </c>
      <c r="P358" s="9">
        <f t="shared" si="1263"/>
        <v>1.1185069546722588</v>
      </c>
      <c r="Q358" s="9">
        <f t="shared" si="1263"/>
        <v>1.1466933299299995</v>
      </c>
      <c r="R358" s="9">
        <f t="shared" si="1263"/>
        <v>1.1755900018442353</v>
      </c>
      <c r="S358" s="9">
        <f t="shared" si="1263"/>
        <v>1.2052148698907099</v>
      </c>
      <c r="T358" s="9">
        <f t="shared" si="1263"/>
        <v>1.2355862846119556</v>
      </c>
      <c r="U358" s="9">
        <f t="shared" si="1263"/>
        <v>1.2667230589841769</v>
      </c>
      <c r="V358" s="9">
        <f t="shared" si="1263"/>
        <v>1.2986444800705779</v>
      </c>
      <c r="W358" s="9">
        <f t="shared" si="1263"/>
        <v>1.3313703209683565</v>
      </c>
      <c r="X358" s="9">
        <f t="shared" si="1263"/>
        <v>1.3649208530567589</v>
      </c>
      <c r="Y358" s="9">
        <f t="shared" si="1263"/>
        <v>1.399316858553789</v>
      </c>
      <c r="Z358" s="9">
        <f t="shared" si="1263"/>
        <v>1.4345796433893443</v>
      </c>
      <c r="AA358" s="9">
        <f t="shared" si="1263"/>
        <v>1.4707310504027555</v>
      </c>
      <c r="AB358" s="9">
        <f t="shared" si="1263"/>
        <v>1.507793472872905</v>
      </c>
      <c r="AC358" s="9">
        <f t="shared" si="1263"/>
        <v>1.5457898683893019</v>
      </c>
      <c r="AD358" s="9">
        <f t="shared" si="1263"/>
        <v>1.5847437730727121</v>
      </c>
      <c r="AE358" s="9">
        <f t="shared" si="1263"/>
        <v>1.6246793161541444</v>
      </c>
      <c r="AF358" s="9">
        <f t="shared" si="1263"/>
        <v>1.6656212349212287</v>
      </c>
      <c r="AG358" s="9">
        <f t="shared" si="1263"/>
        <v>1.7075948900412434</v>
      </c>
      <c r="AH358" s="9">
        <f t="shared" si="1263"/>
        <v>1.7506262812702824</v>
      </c>
      <c r="AI358" s="9">
        <f t="shared" si="1263"/>
        <v>1.7947420635582936</v>
      </c>
      <c r="AJ358" s="9">
        <f t="shared" si="1263"/>
        <v>1.8399695635599622</v>
      </c>
      <c r="AK358" s="9">
        <f t="shared" si="1263"/>
        <v>1.8863367965616731</v>
      </c>
      <c r="AL358" s="9">
        <f t="shared" si="1263"/>
        <v>1.933872483835027</v>
      </c>
      <c r="AM358" s="9">
        <f t="shared" si="1263"/>
        <v>1.9826060704276696</v>
      </c>
      <c r="AN358" s="9">
        <f t="shared" si="1263"/>
        <v>2.0325677434024465</v>
      </c>
      <c r="AO358" s="9">
        <f t="shared" si="1263"/>
        <v>2.0837884505361881</v>
      </c>
      <c r="AP358" s="9">
        <f t="shared" si="1263"/>
        <v>2.1362999194896997</v>
      </c>
      <c r="AQ358" s="9">
        <f t="shared" si="1263"/>
        <v>2.1901346774608399</v>
      </c>
      <c r="AR358" s="9">
        <f t="shared" ref="AR358:BO358" si="1264">(1+$C355)^AR$21</f>
        <v>2.2453260713328529</v>
      </c>
      <c r="AS358" s="9">
        <f t="shared" si="1264"/>
        <v>2.3019082883304405</v>
      </c>
      <c r="AT358" s="9">
        <f t="shared" si="1264"/>
        <v>2.3599163771963672</v>
      </c>
      <c r="AU358" s="9">
        <f t="shared" si="1264"/>
        <v>2.4193862699017155</v>
      </c>
      <c r="AV358" s="9">
        <f t="shared" si="1264"/>
        <v>2.4803548039032384</v>
      </c>
      <c r="AW358" s="9">
        <f t="shared" si="1264"/>
        <v>2.5428597449615999</v>
      </c>
      <c r="AX358" s="9">
        <f t="shared" si="1264"/>
        <v>2.606939810534632</v>
      </c>
      <c r="AY358" s="9">
        <f t="shared" si="1264"/>
        <v>2.672634693760104</v>
      </c>
      <c r="AZ358" s="9">
        <f t="shared" si="1264"/>
        <v>2.7399850880428587</v>
      </c>
      <c r="BA358" s="9">
        <f t="shared" si="1264"/>
        <v>2.8090327122615379</v>
      </c>
      <c r="BB358" s="9">
        <f t="shared" si="1264"/>
        <v>2.8798203366105284</v>
      </c>
      <c r="BC358" s="9">
        <f t="shared" si="1264"/>
        <v>2.9523918090931134</v>
      </c>
      <c r="BD358" s="9">
        <f t="shared" si="1264"/>
        <v>3.0267920826822596</v>
      </c>
      <c r="BE358" s="9">
        <f t="shared" si="1264"/>
        <v>3.1030672431658526</v>
      </c>
      <c r="BF358" s="9">
        <f t="shared" si="1264"/>
        <v>3.1812645376936315</v>
      </c>
      <c r="BG358" s="9">
        <f t="shared" si="1264"/>
        <v>3.2614324040435108</v>
      </c>
      <c r="BH358" s="9">
        <f t="shared" si="1264"/>
        <v>3.3436205006254069</v>
      </c>
      <c r="BI358" s="9">
        <f t="shared" si="1264"/>
        <v>3.4278797372411671</v>
      </c>
      <c r="BJ358" s="9">
        <f t="shared" si="1264"/>
        <v>3.5142623066196435</v>
      </c>
      <c r="BK358" s="9">
        <f t="shared" si="1264"/>
        <v>3.6028217167464582</v>
      </c>
      <c r="BL358" s="9">
        <f t="shared" si="1264"/>
        <v>3.6936128240084685</v>
      </c>
      <c r="BM358" s="9">
        <f t="shared" si="1264"/>
        <v>3.7866918671734817</v>
      </c>
      <c r="BN358" s="9">
        <f t="shared" si="1264"/>
        <v>3.8821165022262529</v>
      </c>
      <c r="BO358" s="9">
        <f t="shared" si="1264"/>
        <v>3.979945838082354</v>
      </c>
    </row>
    <row r="359" spans="2:67" ht="12.75" customHeight="1" outlineLevel="2">
      <c r="B359" s="8" t="s">
        <v>9</v>
      </c>
      <c r="C359" s="10"/>
      <c r="D359" s="10"/>
      <c r="E359" s="10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</row>
    <row r="360" spans="2:67" ht="12.75" customHeight="1" outlineLevel="2">
      <c r="B360" s="29" t="s">
        <v>5</v>
      </c>
      <c r="C360" s="10"/>
      <c r="D360" s="10"/>
      <c r="E360" s="10"/>
      <c r="L360" s="2">
        <f t="shared" ref="L360:AQ360" si="1265">IF(L$10&gt;$C357,0,+K363)</f>
        <v>0</v>
      </c>
      <c r="M360" s="2">
        <f t="shared" si="1265"/>
        <v>0</v>
      </c>
      <c r="N360" s="2">
        <f t="shared" si="1265"/>
        <v>0</v>
      </c>
      <c r="O360" s="2">
        <f t="shared" si="1265"/>
        <v>0</v>
      </c>
      <c r="P360" s="2">
        <f t="shared" si="1265"/>
        <v>0</v>
      </c>
      <c r="Q360" s="2">
        <f t="shared" si="1265"/>
        <v>0</v>
      </c>
      <c r="R360" s="2">
        <f t="shared" si="1265"/>
        <v>0</v>
      </c>
      <c r="S360" s="2">
        <f t="shared" si="1265"/>
        <v>0</v>
      </c>
      <c r="T360" s="2">
        <f t="shared" si="1265"/>
        <v>0</v>
      </c>
      <c r="U360" s="2">
        <f t="shared" si="1265"/>
        <v>0</v>
      </c>
      <c r="V360" s="2">
        <f t="shared" si="1265"/>
        <v>0</v>
      </c>
      <c r="W360" s="2">
        <f t="shared" si="1265"/>
        <v>0</v>
      </c>
      <c r="X360" s="2">
        <f t="shared" si="1265"/>
        <v>0</v>
      </c>
      <c r="Y360" s="2">
        <f t="shared" si="1265"/>
        <v>0</v>
      </c>
      <c r="Z360" s="2">
        <f t="shared" si="1265"/>
        <v>0</v>
      </c>
      <c r="AA360" s="2">
        <f t="shared" si="1265"/>
        <v>0</v>
      </c>
      <c r="AB360" s="2">
        <f t="shared" si="1265"/>
        <v>0</v>
      </c>
      <c r="AC360" s="2">
        <f t="shared" si="1265"/>
        <v>0</v>
      </c>
      <c r="AD360" s="2">
        <f t="shared" si="1265"/>
        <v>0</v>
      </c>
      <c r="AE360" s="2">
        <f t="shared" si="1265"/>
        <v>0</v>
      </c>
      <c r="AF360" s="2">
        <f t="shared" si="1265"/>
        <v>0</v>
      </c>
      <c r="AG360" s="2">
        <f t="shared" si="1265"/>
        <v>0</v>
      </c>
      <c r="AH360" s="2">
        <f t="shared" si="1265"/>
        <v>0</v>
      </c>
      <c r="AI360" s="2">
        <f t="shared" si="1265"/>
        <v>0</v>
      </c>
      <c r="AJ360" s="2">
        <f t="shared" si="1265"/>
        <v>0</v>
      </c>
      <c r="AK360" s="2">
        <f t="shared" si="1265"/>
        <v>0</v>
      </c>
      <c r="AL360" s="2">
        <f t="shared" si="1265"/>
        <v>0</v>
      </c>
      <c r="AM360" s="2">
        <f t="shared" si="1265"/>
        <v>0</v>
      </c>
      <c r="AN360" s="2">
        <f t="shared" si="1265"/>
        <v>0</v>
      </c>
      <c r="AO360" s="2">
        <f t="shared" si="1265"/>
        <v>0</v>
      </c>
      <c r="AP360" s="2">
        <f t="shared" si="1265"/>
        <v>0</v>
      </c>
      <c r="AQ360" s="2">
        <f t="shared" si="1265"/>
        <v>0</v>
      </c>
      <c r="AR360" s="2">
        <f t="shared" ref="AR360:BO360" si="1266">IF(AR$10&gt;$C357,0,+AQ363)</f>
        <v>7665.4713711129398</v>
      </c>
      <c r="AS360" s="2">
        <f t="shared" si="1266"/>
        <v>15524.112620777925</v>
      </c>
      <c r="AT360" s="2">
        <f t="shared" si="1266"/>
        <v>23580.791629934465</v>
      </c>
      <c r="AU360" s="2">
        <f t="shared" si="1266"/>
        <v>31840.49895012175</v>
      </c>
      <c r="AV360" s="2">
        <f t="shared" si="1266"/>
        <v>0</v>
      </c>
      <c r="AW360" s="2">
        <f t="shared" si="1266"/>
        <v>0</v>
      </c>
      <c r="AX360" s="2">
        <f t="shared" si="1266"/>
        <v>0</v>
      </c>
      <c r="AY360" s="2">
        <f t="shared" si="1266"/>
        <v>0</v>
      </c>
      <c r="AZ360" s="2">
        <f t="shared" si="1266"/>
        <v>0</v>
      </c>
      <c r="BA360" s="2">
        <f t="shared" si="1266"/>
        <v>0</v>
      </c>
      <c r="BB360" s="2">
        <f t="shared" si="1266"/>
        <v>0</v>
      </c>
      <c r="BC360" s="2">
        <f t="shared" si="1266"/>
        <v>0</v>
      </c>
      <c r="BD360" s="2">
        <f t="shared" si="1266"/>
        <v>0</v>
      </c>
      <c r="BE360" s="2">
        <f t="shared" si="1266"/>
        <v>0</v>
      </c>
      <c r="BF360" s="2">
        <f t="shared" si="1266"/>
        <v>0</v>
      </c>
      <c r="BG360" s="2">
        <f t="shared" si="1266"/>
        <v>0</v>
      </c>
      <c r="BH360" s="2">
        <f t="shared" si="1266"/>
        <v>0</v>
      </c>
      <c r="BI360" s="2">
        <f t="shared" si="1266"/>
        <v>0</v>
      </c>
      <c r="BJ360" s="2">
        <f t="shared" si="1266"/>
        <v>0</v>
      </c>
      <c r="BK360" s="2">
        <f t="shared" si="1266"/>
        <v>0</v>
      </c>
      <c r="BL360" s="2">
        <f t="shared" si="1266"/>
        <v>0</v>
      </c>
      <c r="BM360" s="2">
        <f t="shared" si="1266"/>
        <v>0</v>
      </c>
      <c r="BN360" s="2">
        <f t="shared" si="1266"/>
        <v>0</v>
      </c>
      <c r="BO360" s="2">
        <f t="shared" si="1266"/>
        <v>0</v>
      </c>
    </row>
    <row r="361" spans="2:67" ht="12.75" customHeight="1" outlineLevel="2">
      <c r="B361" s="29" t="s">
        <v>6</v>
      </c>
      <c r="C361" s="10"/>
      <c r="D361" s="10"/>
      <c r="E361" s="10"/>
      <c r="L361" s="2">
        <f t="shared" ref="L361:AQ361" si="1267">IF(AND(L$10&gt;=$C356,L$10&lt;=$C357),INDEX($C354:$G354,1,L$10-$C356+1)*$C353*L358,0)</f>
        <v>0</v>
      </c>
      <c r="M361" s="2">
        <f t="shared" si="1267"/>
        <v>0</v>
      </c>
      <c r="N361" s="2">
        <f t="shared" si="1267"/>
        <v>0</v>
      </c>
      <c r="O361" s="2">
        <f t="shared" si="1267"/>
        <v>0</v>
      </c>
      <c r="P361" s="2">
        <f t="shared" si="1267"/>
        <v>0</v>
      </c>
      <c r="Q361" s="2">
        <f t="shared" si="1267"/>
        <v>0</v>
      </c>
      <c r="R361" s="2">
        <f t="shared" si="1267"/>
        <v>0</v>
      </c>
      <c r="S361" s="2">
        <f t="shared" si="1267"/>
        <v>0</v>
      </c>
      <c r="T361" s="2">
        <f t="shared" si="1267"/>
        <v>0</v>
      </c>
      <c r="U361" s="2">
        <f t="shared" si="1267"/>
        <v>0</v>
      </c>
      <c r="V361" s="2">
        <f t="shared" si="1267"/>
        <v>0</v>
      </c>
      <c r="W361" s="2">
        <f t="shared" si="1267"/>
        <v>0</v>
      </c>
      <c r="X361" s="2">
        <f t="shared" si="1267"/>
        <v>0</v>
      </c>
      <c r="Y361" s="2">
        <f t="shared" si="1267"/>
        <v>0</v>
      </c>
      <c r="Z361" s="2">
        <f t="shared" si="1267"/>
        <v>0</v>
      </c>
      <c r="AA361" s="2">
        <f t="shared" si="1267"/>
        <v>0</v>
      </c>
      <c r="AB361" s="2">
        <f t="shared" si="1267"/>
        <v>0</v>
      </c>
      <c r="AC361" s="2">
        <f t="shared" si="1267"/>
        <v>0</v>
      </c>
      <c r="AD361" s="2">
        <f t="shared" si="1267"/>
        <v>0</v>
      </c>
      <c r="AE361" s="2">
        <f t="shared" si="1267"/>
        <v>0</v>
      </c>
      <c r="AF361" s="2">
        <f t="shared" si="1267"/>
        <v>0</v>
      </c>
      <c r="AG361" s="2">
        <f t="shared" si="1267"/>
        <v>0</v>
      </c>
      <c r="AH361" s="2">
        <f t="shared" si="1267"/>
        <v>0</v>
      </c>
      <c r="AI361" s="2">
        <f t="shared" si="1267"/>
        <v>0</v>
      </c>
      <c r="AJ361" s="2">
        <f t="shared" si="1267"/>
        <v>0</v>
      </c>
      <c r="AK361" s="2">
        <f t="shared" si="1267"/>
        <v>0</v>
      </c>
      <c r="AL361" s="2">
        <f t="shared" si="1267"/>
        <v>0</v>
      </c>
      <c r="AM361" s="2">
        <f t="shared" si="1267"/>
        <v>0</v>
      </c>
      <c r="AN361" s="2">
        <f t="shared" si="1267"/>
        <v>0</v>
      </c>
      <c r="AO361" s="2">
        <f t="shared" si="1267"/>
        <v>0</v>
      </c>
      <c r="AP361" s="2">
        <f t="shared" si="1267"/>
        <v>0</v>
      </c>
      <c r="AQ361" s="2">
        <f t="shared" si="1267"/>
        <v>7665.4713711129398</v>
      </c>
      <c r="AR361" s="2">
        <f t="shared" ref="AR361:BO361" si="1268">IF(AND(AR$10&gt;=$C356,AR$10&lt;=$C357),INDEX($C354:$G354,1,AR$10-$C356+1)*$C353*AR358,0)</f>
        <v>7858.6412496649855</v>
      </c>
      <c r="AS361" s="2">
        <f t="shared" si="1268"/>
        <v>8056.6790091565417</v>
      </c>
      <c r="AT361" s="2">
        <f t="shared" si="1268"/>
        <v>8259.7073201872845</v>
      </c>
      <c r="AU361" s="2">
        <f t="shared" si="1268"/>
        <v>8467.851944656004</v>
      </c>
      <c r="AV361" s="2">
        <f t="shared" si="1268"/>
        <v>0</v>
      </c>
      <c r="AW361" s="2">
        <f t="shared" si="1268"/>
        <v>0</v>
      </c>
      <c r="AX361" s="2">
        <f t="shared" si="1268"/>
        <v>0</v>
      </c>
      <c r="AY361" s="2">
        <f t="shared" si="1268"/>
        <v>0</v>
      </c>
      <c r="AZ361" s="2">
        <f t="shared" si="1268"/>
        <v>0</v>
      </c>
      <c r="BA361" s="2">
        <f t="shared" si="1268"/>
        <v>0</v>
      </c>
      <c r="BB361" s="2">
        <f t="shared" si="1268"/>
        <v>0</v>
      </c>
      <c r="BC361" s="2">
        <f t="shared" si="1268"/>
        <v>0</v>
      </c>
      <c r="BD361" s="2">
        <f t="shared" si="1268"/>
        <v>0</v>
      </c>
      <c r="BE361" s="2">
        <f t="shared" si="1268"/>
        <v>0</v>
      </c>
      <c r="BF361" s="2">
        <f t="shared" si="1268"/>
        <v>0</v>
      </c>
      <c r="BG361" s="2">
        <f t="shared" si="1268"/>
        <v>0</v>
      </c>
      <c r="BH361" s="2">
        <f t="shared" si="1268"/>
        <v>0</v>
      </c>
      <c r="BI361" s="2">
        <f t="shared" si="1268"/>
        <v>0</v>
      </c>
      <c r="BJ361" s="2">
        <f t="shared" si="1268"/>
        <v>0</v>
      </c>
      <c r="BK361" s="2">
        <f t="shared" si="1268"/>
        <v>0</v>
      </c>
      <c r="BL361" s="2">
        <f t="shared" si="1268"/>
        <v>0</v>
      </c>
      <c r="BM361" s="2">
        <f t="shared" si="1268"/>
        <v>0</v>
      </c>
      <c r="BN361" s="2">
        <f t="shared" si="1268"/>
        <v>0</v>
      </c>
      <c r="BO361" s="2">
        <f t="shared" si="1268"/>
        <v>0</v>
      </c>
    </row>
    <row r="362" spans="2:67" ht="12.75" customHeight="1" outlineLevel="2">
      <c r="B362" s="29" t="s">
        <v>0</v>
      </c>
      <c r="C362" s="154">
        <f>INDEX(Projects,A352,Projects!$O$1)</f>
        <v>0</v>
      </c>
      <c r="D362" s="10"/>
      <c r="E362" s="10"/>
      <c r="L362" s="2">
        <f t="shared" ref="L362:AQ362" si="1269">SUM(L360,L361/2)*$C362*IF(L$10=$C356,(13-$D356)/12,IF(L$10=$C357,($D357-1)/12,1))</f>
        <v>0</v>
      </c>
      <c r="M362" s="2">
        <f t="shared" si="1269"/>
        <v>0</v>
      </c>
      <c r="N362" s="2">
        <f t="shared" si="1269"/>
        <v>0</v>
      </c>
      <c r="O362" s="2">
        <f t="shared" si="1269"/>
        <v>0</v>
      </c>
      <c r="P362" s="2">
        <f t="shared" si="1269"/>
        <v>0</v>
      </c>
      <c r="Q362" s="2">
        <f t="shared" si="1269"/>
        <v>0</v>
      </c>
      <c r="R362" s="2">
        <f t="shared" si="1269"/>
        <v>0</v>
      </c>
      <c r="S362" s="2">
        <f t="shared" si="1269"/>
        <v>0</v>
      </c>
      <c r="T362" s="2">
        <f t="shared" si="1269"/>
        <v>0</v>
      </c>
      <c r="U362" s="2">
        <f t="shared" si="1269"/>
        <v>0</v>
      </c>
      <c r="V362" s="2">
        <f t="shared" si="1269"/>
        <v>0</v>
      </c>
      <c r="W362" s="2">
        <f t="shared" si="1269"/>
        <v>0</v>
      </c>
      <c r="X362" s="2">
        <f t="shared" si="1269"/>
        <v>0</v>
      </c>
      <c r="Y362" s="2">
        <f t="shared" si="1269"/>
        <v>0</v>
      </c>
      <c r="Z362" s="2">
        <f t="shared" si="1269"/>
        <v>0</v>
      </c>
      <c r="AA362" s="2">
        <f t="shared" si="1269"/>
        <v>0</v>
      </c>
      <c r="AB362" s="2">
        <f t="shared" si="1269"/>
        <v>0</v>
      </c>
      <c r="AC362" s="2">
        <f t="shared" si="1269"/>
        <v>0</v>
      </c>
      <c r="AD362" s="2">
        <f t="shared" si="1269"/>
        <v>0</v>
      </c>
      <c r="AE362" s="2">
        <f t="shared" si="1269"/>
        <v>0</v>
      </c>
      <c r="AF362" s="2">
        <f t="shared" si="1269"/>
        <v>0</v>
      </c>
      <c r="AG362" s="2">
        <f t="shared" si="1269"/>
        <v>0</v>
      </c>
      <c r="AH362" s="2">
        <f t="shared" si="1269"/>
        <v>0</v>
      </c>
      <c r="AI362" s="2">
        <f t="shared" si="1269"/>
        <v>0</v>
      </c>
      <c r="AJ362" s="2">
        <f t="shared" si="1269"/>
        <v>0</v>
      </c>
      <c r="AK362" s="2">
        <f t="shared" si="1269"/>
        <v>0</v>
      </c>
      <c r="AL362" s="2">
        <f t="shared" si="1269"/>
        <v>0</v>
      </c>
      <c r="AM362" s="2">
        <f t="shared" si="1269"/>
        <v>0</v>
      </c>
      <c r="AN362" s="2">
        <f t="shared" si="1269"/>
        <v>0</v>
      </c>
      <c r="AO362" s="2">
        <f t="shared" si="1269"/>
        <v>0</v>
      </c>
      <c r="AP362" s="2">
        <f t="shared" si="1269"/>
        <v>0</v>
      </c>
      <c r="AQ362" s="2">
        <f t="shared" si="1269"/>
        <v>0</v>
      </c>
      <c r="AR362" s="2">
        <f t="shared" ref="AR362:BO362" si="1270">SUM(AR360,AR361/2)*$C362*IF(AR$10=$C356,(13-$D356)/12,IF(AR$10=$C357,($D357-1)/12,1))</f>
        <v>0</v>
      </c>
      <c r="AS362" s="2">
        <f t="shared" si="1270"/>
        <v>0</v>
      </c>
      <c r="AT362" s="2">
        <f t="shared" si="1270"/>
        <v>0</v>
      </c>
      <c r="AU362" s="2">
        <f t="shared" si="1270"/>
        <v>0</v>
      </c>
      <c r="AV362" s="2">
        <f t="shared" si="1270"/>
        <v>0</v>
      </c>
      <c r="AW362" s="2">
        <f t="shared" si="1270"/>
        <v>0</v>
      </c>
      <c r="AX362" s="2">
        <f t="shared" si="1270"/>
        <v>0</v>
      </c>
      <c r="AY362" s="2">
        <f t="shared" si="1270"/>
        <v>0</v>
      </c>
      <c r="AZ362" s="2">
        <f t="shared" si="1270"/>
        <v>0</v>
      </c>
      <c r="BA362" s="2">
        <f t="shared" si="1270"/>
        <v>0</v>
      </c>
      <c r="BB362" s="2">
        <f t="shared" si="1270"/>
        <v>0</v>
      </c>
      <c r="BC362" s="2">
        <f t="shared" si="1270"/>
        <v>0</v>
      </c>
      <c r="BD362" s="2">
        <f t="shared" si="1270"/>
        <v>0</v>
      </c>
      <c r="BE362" s="2">
        <f t="shared" si="1270"/>
        <v>0</v>
      </c>
      <c r="BF362" s="2">
        <f t="shared" si="1270"/>
        <v>0</v>
      </c>
      <c r="BG362" s="2">
        <f t="shared" si="1270"/>
        <v>0</v>
      </c>
      <c r="BH362" s="2">
        <f t="shared" si="1270"/>
        <v>0</v>
      </c>
      <c r="BI362" s="2">
        <f t="shared" si="1270"/>
        <v>0</v>
      </c>
      <c r="BJ362" s="2">
        <f t="shared" si="1270"/>
        <v>0</v>
      </c>
      <c r="BK362" s="2">
        <f t="shared" si="1270"/>
        <v>0</v>
      </c>
      <c r="BL362" s="2">
        <f t="shared" si="1270"/>
        <v>0</v>
      </c>
      <c r="BM362" s="2">
        <f t="shared" si="1270"/>
        <v>0</v>
      </c>
      <c r="BN362" s="2">
        <f t="shared" si="1270"/>
        <v>0</v>
      </c>
      <c r="BO362" s="2">
        <f t="shared" si="1270"/>
        <v>0</v>
      </c>
    </row>
    <row r="363" spans="2:67" ht="12.75" customHeight="1" outlineLevel="2">
      <c r="B363" s="29" t="s">
        <v>7</v>
      </c>
      <c r="C363" s="10"/>
      <c r="D363" s="10"/>
      <c r="E363" s="10"/>
      <c r="K363" s="16"/>
      <c r="L363" s="2">
        <f t="shared" ref="L363" si="1271">SUM(L360:L362)</f>
        <v>0</v>
      </c>
      <c r="M363" s="2">
        <f t="shared" ref="M363" si="1272">SUM(M360:M362)</f>
        <v>0</v>
      </c>
      <c r="N363" s="2">
        <f t="shared" ref="N363" si="1273">SUM(N360:N362)</f>
        <v>0</v>
      </c>
      <c r="O363" s="2">
        <f t="shared" ref="O363" si="1274">SUM(O360:O362)</f>
        <v>0</v>
      </c>
      <c r="P363" s="2">
        <f t="shared" ref="P363" si="1275">SUM(P360:P362)</f>
        <v>0</v>
      </c>
      <c r="Q363" s="2">
        <f t="shared" ref="Q363" si="1276">SUM(Q360:Q362)</f>
        <v>0</v>
      </c>
      <c r="R363" s="2">
        <f t="shared" ref="R363" si="1277">SUM(R360:R362)</f>
        <v>0</v>
      </c>
      <c r="S363" s="2">
        <f t="shared" ref="S363" si="1278">SUM(S360:S362)</f>
        <v>0</v>
      </c>
      <c r="T363" s="2">
        <f t="shared" ref="T363" si="1279">SUM(T360:T362)</f>
        <v>0</v>
      </c>
      <c r="U363" s="2">
        <f t="shared" ref="U363" si="1280">SUM(U360:U362)</f>
        <v>0</v>
      </c>
      <c r="V363" s="2">
        <f t="shared" ref="V363" si="1281">SUM(V360:V362)</f>
        <v>0</v>
      </c>
      <c r="W363" s="2">
        <f t="shared" ref="W363:BO363" si="1282">SUM(W360:W362)</f>
        <v>0</v>
      </c>
      <c r="X363" s="2">
        <f t="shared" si="1282"/>
        <v>0</v>
      </c>
      <c r="Y363" s="2">
        <f t="shared" si="1282"/>
        <v>0</v>
      </c>
      <c r="Z363" s="2">
        <f t="shared" si="1282"/>
        <v>0</v>
      </c>
      <c r="AA363" s="2">
        <f t="shared" si="1282"/>
        <v>0</v>
      </c>
      <c r="AB363" s="2">
        <f t="shared" si="1282"/>
        <v>0</v>
      </c>
      <c r="AC363" s="2">
        <f t="shared" si="1282"/>
        <v>0</v>
      </c>
      <c r="AD363" s="2">
        <f t="shared" si="1282"/>
        <v>0</v>
      </c>
      <c r="AE363" s="2">
        <f t="shared" si="1282"/>
        <v>0</v>
      </c>
      <c r="AF363" s="2">
        <f t="shared" si="1282"/>
        <v>0</v>
      </c>
      <c r="AG363" s="2">
        <f t="shared" si="1282"/>
        <v>0</v>
      </c>
      <c r="AH363" s="2">
        <f t="shared" si="1282"/>
        <v>0</v>
      </c>
      <c r="AI363" s="2">
        <f t="shared" si="1282"/>
        <v>0</v>
      </c>
      <c r="AJ363" s="2">
        <f t="shared" si="1282"/>
        <v>0</v>
      </c>
      <c r="AK363" s="2">
        <f t="shared" si="1282"/>
        <v>0</v>
      </c>
      <c r="AL363" s="2">
        <f t="shared" si="1282"/>
        <v>0</v>
      </c>
      <c r="AM363" s="2">
        <f t="shared" si="1282"/>
        <v>0</v>
      </c>
      <c r="AN363" s="2">
        <f t="shared" si="1282"/>
        <v>0</v>
      </c>
      <c r="AO363" s="2">
        <f t="shared" si="1282"/>
        <v>0</v>
      </c>
      <c r="AP363" s="2">
        <f t="shared" si="1282"/>
        <v>0</v>
      </c>
      <c r="AQ363" s="2">
        <f t="shared" si="1282"/>
        <v>7665.4713711129398</v>
      </c>
      <c r="AR363" s="2">
        <f t="shared" si="1282"/>
        <v>15524.112620777925</v>
      </c>
      <c r="AS363" s="2">
        <f t="shared" si="1282"/>
        <v>23580.791629934465</v>
      </c>
      <c r="AT363" s="2">
        <f t="shared" si="1282"/>
        <v>31840.49895012175</v>
      </c>
      <c r="AU363" s="2">
        <f t="shared" si="1282"/>
        <v>40308.350894777752</v>
      </c>
      <c r="AV363" s="2">
        <f t="shared" si="1282"/>
        <v>0</v>
      </c>
      <c r="AW363" s="2">
        <f t="shared" si="1282"/>
        <v>0</v>
      </c>
      <c r="AX363" s="2">
        <f t="shared" si="1282"/>
        <v>0</v>
      </c>
      <c r="AY363" s="2">
        <f t="shared" si="1282"/>
        <v>0</v>
      </c>
      <c r="AZ363" s="2">
        <f t="shared" si="1282"/>
        <v>0</v>
      </c>
      <c r="BA363" s="2">
        <f t="shared" si="1282"/>
        <v>0</v>
      </c>
      <c r="BB363" s="2">
        <f t="shared" si="1282"/>
        <v>0</v>
      </c>
      <c r="BC363" s="2">
        <f t="shared" si="1282"/>
        <v>0</v>
      </c>
      <c r="BD363" s="2">
        <f t="shared" si="1282"/>
        <v>0</v>
      </c>
      <c r="BE363" s="2">
        <f t="shared" si="1282"/>
        <v>0</v>
      </c>
      <c r="BF363" s="2">
        <f t="shared" si="1282"/>
        <v>0</v>
      </c>
      <c r="BG363" s="2">
        <f t="shared" si="1282"/>
        <v>0</v>
      </c>
      <c r="BH363" s="2">
        <f t="shared" si="1282"/>
        <v>0</v>
      </c>
      <c r="BI363" s="2">
        <f t="shared" si="1282"/>
        <v>0</v>
      </c>
      <c r="BJ363" s="2">
        <f t="shared" si="1282"/>
        <v>0</v>
      </c>
      <c r="BK363" s="2">
        <f t="shared" si="1282"/>
        <v>0</v>
      </c>
      <c r="BL363" s="2">
        <f t="shared" si="1282"/>
        <v>0</v>
      </c>
      <c r="BM363" s="2">
        <f t="shared" si="1282"/>
        <v>0</v>
      </c>
      <c r="BN363" s="2">
        <f t="shared" si="1282"/>
        <v>0</v>
      </c>
      <c r="BO363" s="2">
        <f t="shared" si="1282"/>
        <v>0</v>
      </c>
    </row>
    <row r="364" spans="2:67" ht="12.75" customHeight="1" outlineLevel="2">
      <c r="B364" s="30" t="s">
        <v>41</v>
      </c>
      <c r="C364" s="10"/>
      <c r="D364" s="10"/>
      <c r="E364" s="2">
        <f>MAX(L363:BO363)*(1+$C$8)</f>
        <v>40308.350894777752</v>
      </c>
      <c r="F364" s="152">
        <f>INDEX(Projects,A352,Projects!$E$1)</f>
        <v>60</v>
      </c>
      <c r="G364" s="38">
        <f>+$C$6</f>
        <v>2.9999999999999997E-4</v>
      </c>
      <c r="H364" s="20"/>
      <c r="L364" s="2"/>
      <c r="M364" s="2"/>
      <c r="N364" s="2"/>
      <c r="O364" s="2"/>
      <c r="P364" s="2"/>
      <c r="Q364" s="2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</row>
    <row r="365" spans="2:67" ht="12.75" customHeight="1" outlineLevel="2">
      <c r="B365" s="8"/>
      <c r="C365" s="10"/>
      <c r="D365" s="10"/>
      <c r="E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</row>
    <row r="366" spans="2:67" ht="12.75" customHeight="1" outlineLevel="2">
      <c r="B366" s="31" t="s">
        <v>10</v>
      </c>
      <c r="C366" s="10"/>
      <c r="D366" s="10"/>
      <c r="E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</row>
    <row r="367" spans="2:67" ht="12.75" customHeight="1" outlineLevel="2">
      <c r="B367" s="30" t="s">
        <v>11</v>
      </c>
      <c r="C367" s="10"/>
      <c r="D367" s="10"/>
      <c r="E367" s="10"/>
      <c r="K367" s="2"/>
      <c r="L367" s="2">
        <f t="shared" ref="L367:AQ367" si="1283">IF(L$10=$C357,$E364,K369)</f>
        <v>0</v>
      </c>
      <c r="M367" s="2">
        <f t="shared" si="1283"/>
        <v>0</v>
      </c>
      <c r="N367" s="2">
        <f t="shared" si="1283"/>
        <v>0</v>
      </c>
      <c r="O367" s="2">
        <f t="shared" si="1283"/>
        <v>0</v>
      </c>
      <c r="P367" s="2">
        <f t="shared" si="1283"/>
        <v>0</v>
      </c>
      <c r="Q367" s="2">
        <f t="shared" si="1283"/>
        <v>0</v>
      </c>
      <c r="R367" s="2">
        <f t="shared" si="1283"/>
        <v>0</v>
      </c>
      <c r="S367" s="2">
        <f t="shared" si="1283"/>
        <v>0</v>
      </c>
      <c r="T367" s="2">
        <f t="shared" si="1283"/>
        <v>0</v>
      </c>
      <c r="U367" s="2">
        <f t="shared" si="1283"/>
        <v>0</v>
      </c>
      <c r="V367" s="2">
        <f t="shared" si="1283"/>
        <v>0</v>
      </c>
      <c r="W367" s="2">
        <f t="shared" si="1283"/>
        <v>0</v>
      </c>
      <c r="X367" s="2">
        <f t="shared" si="1283"/>
        <v>0</v>
      </c>
      <c r="Y367" s="2">
        <f t="shared" si="1283"/>
        <v>0</v>
      </c>
      <c r="Z367" s="2">
        <f t="shared" si="1283"/>
        <v>0</v>
      </c>
      <c r="AA367" s="2">
        <f t="shared" si="1283"/>
        <v>0</v>
      </c>
      <c r="AB367" s="2">
        <f t="shared" si="1283"/>
        <v>0</v>
      </c>
      <c r="AC367" s="2">
        <f t="shared" si="1283"/>
        <v>0</v>
      </c>
      <c r="AD367" s="2">
        <f t="shared" si="1283"/>
        <v>0</v>
      </c>
      <c r="AE367" s="2">
        <f t="shared" si="1283"/>
        <v>0</v>
      </c>
      <c r="AF367" s="2">
        <f t="shared" si="1283"/>
        <v>0</v>
      </c>
      <c r="AG367" s="2">
        <f t="shared" si="1283"/>
        <v>0</v>
      </c>
      <c r="AH367" s="2">
        <f t="shared" si="1283"/>
        <v>0</v>
      </c>
      <c r="AI367" s="2">
        <f t="shared" si="1283"/>
        <v>0</v>
      </c>
      <c r="AJ367" s="2">
        <f t="shared" si="1283"/>
        <v>0</v>
      </c>
      <c r="AK367" s="2">
        <f t="shared" si="1283"/>
        <v>0</v>
      </c>
      <c r="AL367" s="2">
        <f t="shared" si="1283"/>
        <v>0</v>
      </c>
      <c r="AM367" s="2">
        <f t="shared" si="1283"/>
        <v>0</v>
      </c>
      <c r="AN367" s="2">
        <f t="shared" si="1283"/>
        <v>0</v>
      </c>
      <c r="AO367" s="2">
        <f t="shared" si="1283"/>
        <v>0</v>
      </c>
      <c r="AP367" s="2">
        <f t="shared" si="1283"/>
        <v>0</v>
      </c>
      <c r="AQ367" s="2">
        <f t="shared" si="1283"/>
        <v>0</v>
      </c>
      <c r="AR367" s="2">
        <f t="shared" ref="AR367:BO367" si="1284">IF(AR$10=$C357,$E364,AQ369)</f>
        <v>0</v>
      </c>
      <c r="AS367" s="2">
        <f t="shared" si="1284"/>
        <v>0</v>
      </c>
      <c r="AT367" s="2">
        <f t="shared" si="1284"/>
        <v>0</v>
      </c>
      <c r="AU367" s="2">
        <f t="shared" si="1284"/>
        <v>40308.350894777752</v>
      </c>
      <c r="AV367" s="2">
        <f t="shared" si="1284"/>
        <v>40252.367074090558</v>
      </c>
      <c r="AW367" s="2">
        <f t="shared" si="1284"/>
        <v>39580.561225844263</v>
      </c>
      <c r="AX367" s="2">
        <f t="shared" si="1284"/>
        <v>38908.755377597969</v>
      </c>
      <c r="AY367" s="2">
        <f t="shared" si="1284"/>
        <v>38236.949529351674</v>
      </c>
      <c r="AZ367" s="2">
        <f t="shared" si="1284"/>
        <v>37565.143681105379</v>
      </c>
      <c r="BA367" s="2">
        <f t="shared" si="1284"/>
        <v>36893.337832859084</v>
      </c>
      <c r="BB367" s="2">
        <f t="shared" si="1284"/>
        <v>36221.53198461279</v>
      </c>
      <c r="BC367" s="2">
        <f t="shared" si="1284"/>
        <v>35549.726136366495</v>
      </c>
      <c r="BD367" s="2">
        <f t="shared" si="1284"/>
        <v>34877.9202881202</v>
      </c>
      <c r="BE367" s="2">
        <f t="shared" si="1284"/>
        <v>34206.114439873905</v>
      </c>
      <c r="BF367" s="2">
        <f t="shared" si="1284"/>
        <v>33534.30859162761</v>
      </c>
      <c r="BG367" s="2">
        <f t="shared" si="1284"/>
        <v>32862.502743381316</v>
      </c>
      <c r="BH367" s="2">
        <f t="shared" si="1284"/>
        <v>32190.696895135021</v>
      </c>
      <c r="BI367" s="2">
        <f t="shared" si="1284"/>
        <v>31518.891046888726</v>
      </c>
      <c r="BJ367" s="2">
        <f t="shared" si="1284"/>
        <v>30847.085198642431</v>
      </c>
      <c r="BK367" s="2">
        <f t="shared" si="1284"/>
        <v>30175.279350396137</v>
      </c>
      <c r="BL367" s="2">
        <f t="shared" si="1284"/>
        <v>29503.473502149842</v>
      </c>
      <c r="BM367" s="2">
        <f t="shared" si="1284"/>
        <v>28831.667653903547</v>
      </c>
      <c r="BN367" s="2">
        <f t="shared" si="1284"/>
        <v>28159.861805657252</v>
      </c>
      <c r="BO367" s="2">
        <f t="shared" si="1284"/>
        <v>27488.055957410957</v>
      </c>
    </row>
    <row r="368" spans="2:67" ht="12.75" customHeight="1" outlineLevel="2">
      <c r="B368" s="29" t="s">
        <v>12</v>
      </c>
      <c r="C368" s="10"/>
      <c r="D368" s="10"/>
      <c r="E368" s="10"/>
      <c r="K368" s="2"/>
      <c r="L368" s="2">
        <f t="shared" ref="L368:AQ368" si="1285">IF(L$10=$C357,$E364/$F364*(13-$D357)/12,MIN(K369,$E364/$F364))</f>
        <v>0</v>
      </c>
      <c r="M368" s="2">
        <f t="shared" si="1285"/>
        <v>0</v>
      </c>
      <c r="N368" s="2">
        <f t="shared" si="1285"/>
        <v>0</v>
      </c>
      <c r="O368" s="2">
        <f t="shared" si="1285"/>
        <v>0</v>
      </c>
      <c r="P368" s="2">
        <f t="shared" si="1285"/>
        <v>0</v>
      </c>
      <c r="Q368" s="2">
        <f t="shared" si="1285"/>
        <v>0</v>
      </c>
      <c r="R368" s="2">
        <f t="shared" si="1285"/>
        <v>0</v>
      </c>
      <c r="S368" s="2">
        <f t="shared" si="1285"/>
        <v>0</v>
      </c>
      <c r="T368" s="2">
        <f t="shared" si="1285"/>
        <v>0</v>
      </c>
      <c r="U368" s="2">
        <f t="shared" si="1285"/>
        <v>0</v>
      </c>
      <c r="V368" s="2">
        <f t="shared" si="1285"/>
        <v>0</v>
      </c>
      <c r="W368" s="2">
        <f t="shared" si="1285"/>
        <v>0</v>
      </c>
      <c r="X368" s="2">
        <f t="shared" si="1285"/>
        <v>0</v>
      </c>
      <c r="Y368" s="2">
        <f t="shared" si="1285"/>
        <v>0</v>
      </c>
      <c r="Z368" s="2">
        <f t="shared" si="1285"/>
        <v>0</v>
      </c>
      <c r="AA368" s="2">
        <f t="shared" si="1285"/>
        <v>0</v>
      </c>
      <c r="AB368" s="2">
        <f t="shared" si="1285"/>
        <v>0</v>
      </c>
      <c r="AC368" s="2">
        <f t="shared" si="1285"/>
        <v>0</v>
      </c>
      <c r="AD368" s="2">
        <f t="shared" si="1285"/>
        <v>0</v>
      </c>
      <c r="AE368" s="2">
        <f t="shared" si="1285"/>
        <v>0</v>
      </c>
      <c r="AF368" s="2">
        <f t="shared" si="1285"/>
        <v>0</v>
      </c>
      <c r="AG368" s="2">
        <f t="shared" si="1285"/>
        <v>0</v>
      </c>
      <c r="AH368" s="2">
        <f t="shared" si="1285"/>
        <v>0</v>
      </c>
      <c r="AI368" s="2">
        <f t="shared" si="1285"/>
        <v>0</v>
      </c>
      <c r="AJ368" s="2">
        <f t="shared" si="1285"/>
        <v>0</v>
      </c>
      <c r="AK368" s="2">
        <f t="shared" si="1285"/>
        <v>0</v>
      </c>
      <c r="AL368" s="2">
        <f t="shared" si="1285"/>
        <v>0</v>
      </c>
      <c r="AM368" s="2">
        <f t="shared" si="1285"/>
        <v>0</v>
      </c>
      <c r="AN368" s="2">
        <f t="shared" si="1285"/>
        <v>0</v>
      </c>
      <c r="AO368" s="2">
        <f t="shared" si="1285"/>
        <v>0</v>
      </c>
      <c r="AP368" s="2">
        <f t="shared" si="1285"/>
        <v>0</v>
      </c>
      <c r="AQ368" s="2">
        <f t="shared" si="1285"/>
        <v>0</v>
      </c>
      <c r="AR368" s="2">
        <f t="shared" ref="AR368:BO368" si="1286">IF(AR$10=$C357,$E364/$F364*(13-$D357)/12,MIN(AQ369,$E364/$F364))</f>
        <v>0</v>
      </c>
      <c r="AS368" s="2">
        <f t="shared" si="1286"/>
        <v>0</v>
      </c>
      <c r="AT368" s="2">
        <f t="shared" si="1286"/>
        <v>0</v>
      </c>
      <c r="AU368" s="2">
        <f t="shared" si="1286"/>
        <v>55.983820687191326</v>
      </c>
      <c r="AV368" s="2">
        <f t="shared" si="1286"/>
        <v>671.80584824629591</v>
      </c>
      <c r="AW368" s="2">
        <f t="shared" si="1286"/>
        <v>671.80584824629591</v>
      </c>
      <c r="AX368" s="2">
        <f t="shared" si="1286"/>
        <v>671.80584824629591</v>
      </c>
      <c r="AY368" s="2">
        <f t="shared" si="1286"/>
        <v>671.80584824629591</v>
      </c>
      <c r="AZ368" s="2">
        <f t="shared" si="1286"/>
        <v>671.80584824629591</v>
      </c>
      <c r="BA368" s="2">
        <f t="shared" si="1286"/>
        <v>671.80584824629591</v>
      </c>
      <c r="BB368" s="2">
        <f t="shared" si="1286"/>
        <v>671.80584824629591</v>
      </c>
      <c r="BC368" s="2">
        <f t="shared" si="1286"/>
        <v>671.80584824629591</v>
      </c>
      <c r="BD368" s="2">
        <f t="shared" si="1286"/>
        <v>671.80584824629591</v>
      </c>
      <c r="BE368" s="2">
        <f t="shared" si="1286"/>
        <v>671.80584824629591</v>
      </c>
      <c r="BF368" s="2">
        <f t="shared" si="1286"/>
        <v>671.80584824629591</v>
      </c>
      <c r="BG368" s="2">
        <f t="shared" si="1286"/>
        <v>671.80584824629591</v>
      </c>
      <c r="BH368" s="2">
        <f t="shared" si="1286"/>
        <v>671.80584824629591</v>
      </c>
      <c r="BI368" s="2">
        <f t="shared" si="1286"/>
        <v>671.80584824629591</v>
      </c>
      <c r="BJ368" s="2">
        <f t="shared" si="1286"/>
        <v>671.80584824629591</v>
      </c>
      <c r="BK368" s="2">
        <f t="shared" si="1286"/>
        <v>671.80584824629591</v>
      </c>
      <c r="BL368" s="2">
        <f t="shared" si="1286"/>
        <v>671.80584824629591</v>
      </c>
      <c r="BM368" s="2">
        <f t="shared" si="1286"/>
        <v>671.80584824629591</v>
      </c>
      <c r="BN368" s="2">
        <f t="shared" si="1286"/>
        <v>671.80584824629591</v>
      </c>
      <c r="BO368" s="2">
        <f t="shared" si="1286"/>
        <v>671.80584824629591</v>
      </c>
    </row>
    <row r="369" spans="1:67" ht="12.75" customHeight="1" outlineLevel="2">
      <c r="B369" s="30" t="s">
        <v>13</v>
      </c>
      <c r="C369" s="10"/>
      <c r="D369" s="10"/>
      <c r="E369" s="10"/>
      <c r="K369" s="16">
        <v>0</v>
      </c>
      <c r="L369" s="2">
        <f t="shared" ref="L369:BO369" si="1287">+L367-L368</f>
        <v>0</v>
      </c>
      <c r="M369" s="2">
        <f t="shared" si="1287"/>
        <v>0</v>
      </c>
      <c r="N369" s="2">
        <f t="shared" si="1287"/>
        <v>0</v>
      </c>
      <c r="O369" s="2">
        <f t="shared" si="1287"/>
        <v>0</v>
      </c>
      <c r="P369" s="2">
        <f t="shared" si="1287"/>
        <v>0</v>
      </c>
      <c r="Q369" s="2">
        <f t="shared" si="1287"/>
        <v>0</v>
      </c>
      <c r="R369" s="2">
        <f t="shared" si="1287"/>
        <v>0</v>
      </c>
      <c r="S369" s="2">
        <f t="shared" si="1287"/>
        <v>0</v>
      </c>
      <c r="T369" s="2">
        <f t="shared" si="1287"/>
        <v>0</v>
      </c>
      <c r="U369" s="2">
        <f t="shared" si="1287"/>
        <v>0</v>
      </c>
      <c r="V369" s="2">
        <f t="shared" si="1287"/>
        <v>0</v>
      </c>
      <c r="W369" s="2">
        <f t="shared" si="1287"/>
        <v>0</v>
      </c>
      <c r="X369" s="2">
        <f t="shared" si="1287"/>
        <v>0</v>
      </c>
      <c r="Y369" s="2">
        <f t="shared" si="1287"/>
        <v>0</v>
      </c>
      <c r="Z369" s="2">
        <f t="shared" si="1287"/>
        <v>0</v>
      </c>
      <c r="AA369" s="2">
        <f t="shared" si="1287"/>
        <v>0</v>
      </c>
      <c r="AB369" s="2">
        <f t="shared" si="1287"/>
        <v>0</v>
      </c>
      <c r="AC369" s="2">
        <f t="shared" si="1287"/>
        <v>0</v>
      </c>
      <c r="AD369" s="2">
        <f t="shared" si="1287"/>
        <v>0</v>
      </c>
      <c r="AE369" s="2">
        <f t="shared" si="1287"/>
        <v>0</v>
      </c>
      <c r="AF369" s="2">
        <f t="shared" si="1287"/>
        <v>0</v>
      </c>
      <c r="AG369" s="2">
        <f t="shared" si="1287"/>
        <v>0</v>
      </c>
      <c r="AH369" s="2">
        <f t="shared" si="1287"/>
        <v>0</v>
      </c>
      <c r="AI369" s="2">
        <f t="shared" si="1287"/>
        <v>0</v>
      </c>
      <c r="AJ369" s="2">
        <f t="shared" si="1287"/>
        <v>0</v>
      </c>
      <c r="AK369" s="2">
        <f t="shared" si="1287"/>
        <v>0</v>
      </c>
      <c r="AL369" s="2">
        <f t="shared" si="1287"/>
        <v>0</v>
      </c>
      <c r="AM369" s="2">
        <f t="shared" si="1287"/>
        <v>0</v>
      </c>
      <c r="AN369" s="2">
        <f t="shared" si="1287"/>
        <v>0</v>
      </c>
      <c r="AO369" s="2">
        <f t="shared" si="1287"/>
        <v>0</v>
      </c>
      <c r="AP369" s="2">
        <f t="shared" si="1287"/>
        <v>0</v>
      </c>
      <c r="AQ369" s="2">
        <f t="shared" si="1287"/>
        <v>0</v>
      </c>
      <c r="AR369" s="2">
        <f t="shared" si="1287"/>
        <v>0</v>
      </c>
      <c r="AS369" s="2">
        <f t="shared" si="1287"/>
        <v>0</v>
      </c>
      <c r="AT369" s="2">
        <f t="shared" si="1287"/>
        <v>0</v>
      </c>
      <c r="AU369" s="2">
        <f t="shared" si="1287"/>
        <v>40252.367074090558</v>
      </c>
      <c r="AV369" s="2">
        <f t="shared" si="1287"/>
        <v>39580.561225844263</v>
      </c>
      <c r="AW369" s="2">
        <f t="shared" si="1287"/>
        <v>38908.755377597969</v>
      </c>
      <c r="AX369" s="2">
        <f t="shared" si="1287"/>
        <v>38236.949529351674</v>
      </c>
      <c r="AY369" s="2">
        <f t="shared" si="1287"/>
        <v>37565.143681105379</v>
      </c>
      <c r="AZ369" s="2">
        <f t="shared" si="1287"/>
        <v>36893.337832859084</v>
      </c>
      <c r="BA369" s="2">
        <f t="shared" si="1287"/>
        <v>36221.53198461279</v>
      </c>
      <c r="BB369" s="2">
        <f t="shared" si="1287"/>
        <v>35549.726136366495</v>
      </c>
      <c r="BC369" s="2">
        <f t="shared" si="1287"/>
        <v>34877.9202881202</v>
      </c>
      <c r="BD369" s="2">
        <f t="shared" si="1287"/>
        <v>34206.114439873905</v>
      </c>
      <c r="BE369" s="2">
        <f t="shared" si="1287"/>
        <v>33534.30859162761</v>
      </c>
      <c r="BF369" s="2">
        <f t="shared" si="1287"/>
        <v>32862.502743381316</v>
      </c>
      <c r="BG369" s="2">
        <f t="shared" si="1287"/>
        <v>32190.696895135021</v>
      </c>
      <c r="BH369" s="2">
        <f t="shared" si="1287"/>
        <v>31518.891046888726</v>
      </c>
      <c r="BI369" s="2">
        <f t="shared" si="1287"/>
        <v>30847.085198642431</v>
      </c>
      <c r="BJ369" s="2">
        <f t="shared" si="1287"/>
        <v>30175.279350396137</v>
      </c>
      <c r="BK369" s="2">
        <f t="shared" si="1287"/>
        <v>29503.473502149842</v>
      </c>
      <c r="BL369" s="2">
        <f t="shared" si="1287"/>
        <v>28831.667653903547</v>
      </c>
      <c r="BM369" s="2">
        <f t="shared" si="1287"/>
        <v>28159.861805657252</v>
      </c>
      <c r="BN369" s="2">
        <f t="shared" si="1287"/>
        <v>27488.055957410957</v>
      </c>
      <c r="BO369" s="2">
        <f t="shared" si="1287"/>
        <v>26816.250109164663</v>
      </c>
    </row>
    <row r="370" spans="1:67" ht="12.75" customHeight="1" outlineLevel="2">
      <c r="B370" s="29" t="s">
        <v>14</v>
      </c>
      <c r="C370" s="10"/>
      <c r="D370" s="10"/>
      <c r="E370" s="10"/>
      <c r="L370" s="2">
        <f t="shared" ref="L370:AQ370" si="1288">IF(L$10=$C357,(L367+L369)/2*(13-$D357)/12,(L367+L369)/2)</f>
        <v>0</v>
      </c>
      <c r="M370" s="2">
        <f t="shared" si="1288"/>
        <v>0</v>
      </c>
      <c r="N370" s="2">
        <f t="shared" si="1288"/>
        <v>0</v>
      </c>
      <c r="O370" s="2">
        <f t="shared" si="1288"/>
        <v>0</v>
      </c>
      <c r="P370" s="2">
        <f t="shared" si="1288"/>
        <v>0</v>
      </c>
      <c r="Q370" s="2">
        <f t="shared" si="1288"/>
        <v>0</v>
      </c>
      <c r="R370" s="2">
        <f t="shared" si="1288"/>
        <v>0</v>
      </c>
      <c r="S370" s="2">
        <f t="shared" si="1288"/>
        <v>0</v>
      </c>
      <c r="T370" s="2">
        <f t="shared" si="1288"/>
        <v>0</v>
      </c>
      <c r="U370" s="2">
        <f t="shared" si="1288"/>
        <v>0</v>
      </c>
      <c r="V370" s="2">
        <f t="shared" si="1288"/>
        <v>0</v>
      </c>
      <c r="W370" s="2">
        <f t="shared" si="1288"/>
        <v>0</v>
      </c>
      <c r="X370" s="2">
        <f t="shared" si="1288"/>
        <v>0</v>
      </c>
      <c r="Y370" s="2">
        <f t="shared" si="1288"/>
        <v>0</v>
      </c>
      <c r="Z370" s="2">
        <f t="shared" si="1288"/>
        <v>0</v>
      </c>
      <c r="AA370" s="2">
        <f t="shared" si="1288"/>
        <v>0</v>
      </c>
      <c r="AB370" s="2">
        <f t="shared" si="1288"/>
        <v>0</v>
      </c>
      <c r="AC370" s="2">
        <f t="shared" si="1288"/>
        <v>0</v>
      </c>
      <c r="AD370" s="2">
        <f t="shared" si="1288"/>
        <v>0</v>
      </c>
      <c r="AE370" s="2">
        <f t="shared" si="1288"/>
        <v>0</v>
      </c>
      <c r="AF370" s="2">
        <f t="shared" si="1288"/>
        <v>0</v>
      </c>
      <c r="AG370" s="2">
        <f t="shared" si="1288"/>
        <v>0</v>
      </c>
      <c r="AH370" s="2">
        <f t="shared" si="1288"/>
        <v>0</v>
      </c>
      <c r="AI370" s="2">
        <f t="shared" si="1288"/>
        <v>0</v>
      </c>
      <c r="AJ370" s="2">
        <f t="shared" si="1288"/>
        <v>0</v>
      </c>
      <c r="AK370" s="2">
        <f t="shared" si="1288"/>
        <v>0</v>
      </c>
      <c r="AL370" s="2">
        <f t="shared" si="1288"/>
        <v>0</v>
      </c>
      <c r="AM370" s="2">
        <f t="shared" si="1288"/>
        <v>0</v>
      </c>
      <c r="AN370" s="2">
        <f t="shared" si="1288"/>
        <v>0</v>
      </c>
      <c r="AO370" s="2">
        <f t="shared" si="1288"/>
        <v>0</v>
      </c>
      <c r="AP370" s="2">
        <f t="shared" si="1288"/>
        <v>0</v>
      </c>
      <c r="AQ370" s="2">
        <f t="shared" si="1288"/>
        <v>0</v>
      </c>
      <c r="AR370" s="2">
        <f t="shared" ref="AR370:BO370" si="1289">IF(AR$10=$C357,(AR367+AR369)/2*(13-$D357)/12,(AR367+AR369)/2)</f>
        <v>0</v>
      </c>
      <c r="AS370" s="2">
        <f t="shared" si="1289"/>
        <v>0</v>
      </c>
      <c r="AT370" s="2">
        <f t="shared" si="1289"/>
        <v>0</v>
      </c>
      <c r="AU370" s="2">
        <f t="shared" si="1289"/>
        <v>3356.6965820361797</v>
      </c>
      <c r="AV370" s="2">
        <f t="shared" si="1289"/>
        <v>39916.464149967411</v>
      </c>
      <c r="AW370" s="2">
        <f t="shared" si="1289"/>
        <v>39244.658301721116</v>
      </c>
      <c r="AX370" s="2">
        <f t="shared" si="1289"/>
        <v>38572.852453474821</v>
      </c>
      <c r="AY370" s="2">
        <f t="shared" si="1289"/>
        <v>37901.046605228526</v>
      </c>
      <c r="AZ370" s="2">
        <f t="shared" si="1289"/>
        <v>37229.240756982232</v>
      </c>
      <c r="BA370" s="2">
        <f t="shared" si="1289"/>
        <v>36557.434908735937</v>
      </c>
      <c r="BB370" s="2">
        <f t="shared" si="1289"/>
        <v>35885.629060489642</v>
      </c>
      <c r="BC370" s="2">
        <f t="shared" si="1289"/>
        <v>35213.823212243347</v>
      </c>
      <c r="BD370" s="2">
        <f t="shared" si="1289"/>
        <v>34542.017363997053</v>
      </c>
      <c r="BE370" s="2">
        <f t="shared" si="1289"/>
        <v>33870.211515750758</v>
      </c>
      <c r="BF370" s="2">
        <f t="shared" si="1289"/>
        <v>33198.405667504463</v>
      </c>
      <c r="BG370" s="2">
        <f t="shared" si="1289"/>
        <v>32526.599819258168</v>
      </c>
      <c r="BH370" s="2">
        <f t="shared" si="1289"/>
        <v>31854.793971011874</v>
      </c>
      <c r="BI370" s="2">
        <f t="shared" si="1289"/>
        <v>31182.988122765579</v>
      </c>
      <c r="BJ370" s="2">
        <f t="shared" si="1289"/>
        <v>30511.182274519284</v>
      </c>
      <c r="BK370" s="2">
        <f t="shared" si="1289"/>
        <v>29839.376426272989</v>
      </c>
      <c r="BL370" s="2">
        <f t="shared" si="1289"/>
        <v>29167.570578026694</v>
      </c>
      <c r="BM370" s="2">
        <f t="shared" si="1289"/>
        <v>28495.7647297804</v>
      </c>
      <c r="BN370" s="2">
        <f t="shared" si="1289"/>
        <v>27823.958881534105</v>
      </c>
      <c r="BO370" s="2">
        <f t="shared" si="1289"/>
        <v>27152.15303328781</v>
      </c>
    </row>
    <row r="371" spans="1:67" ht="12.75" customHeight="1" outlineLevel="2">
      <c r="B371" s="29" t="s">
        <v>15</v>
      </c>
      <c r="C371" s="10"/>
      <c r="D371" s="10"/>
      <c r="E371" s="10"/>
      <c r="L371" s="21">
        <f t="shared" ref="L371:AQ371" si="1290">+L370*$C$5</f>
        <v>0</v>
      </c>
      <c r="M371" s="21">
        <f t="shared" si="1290"/>
        <v>0</v>
      </c>
      <c r="N371" s="21">
        <f t="shared" si="1290"/>
        <v>0</v>
      </c>
      <c r="O371" s="21">
        <f t="shared" si="1290"/>
        <v>0</v>
      </c>
      <c r="P371" s="21">
        <f t="shared" si="1290"/>
        <v>0</v>
      </c>
      <c r="Q371" s="21">
        <f t="shared" si="1290"/>
        <v>0</v>
      </c>
      <c r="R371" s="21">
        <f t="shared" si="1290"/>
        <v>0</v>
      </c>
      <c r="S371" s="21">
        <f t="shared" si="1290"/>
        <v>0</v>
      </c>
      <c r="T371" s="21">
        <f t="shared" si="1290"/>
        <v>0</v>
      </c>
      <c r="U371" s="21">
        <f t="shared" si="1290"/>
        <v>0</v>
      </c>
      <c r="V371" s="21">
        <f t="shared" si="1290"/>
        <v>0</v>
      </c>
      <c r="W371" s="21">
        <f t="shared" si="1290"/>
        <v>0</v>
      </c>
      <c r="X371" s="21">
        <f t="shared" si="1290"/>
        <v>0</v>
      </c>
      <c r="Y371" s="21">
        <f t="shared" si="1290"/>
        <v>0</v>
      </c>
      <c r="Z371" s="21">
        <f t="shared" si="1290"/>
        <v>0</v>
      </c>
      <c r="AA371" s="21">
        <f t="shared" si="1290"/>
        <v>0</v>
      </c>
      <c r="AB371" s="21">
        <f t="shared" si="1290"/>
        <v>0</v>
      </c>
      <c r="AC371" s="21">
        <f t="shared" si="1290"/>
        <v>0</v>
      </c>
      <c r="AD371" s="21">
        <f t="shared" si="1290"/>
        <v>0</v>
      </c>
      <c r="AE371" s="21">
        <f t="shared" si="1290"/>
        <v>0</v>
      </c>
      <c r="AF371" s="21">
        <f t="shared" si="1290"/>
        <v>0</v>
      </c>
      <c r="AG371" s="21">
        <f t="shared" si="1290"/>
        <v>0</v>
      </c>
      <c r="AH371" s="21">
        <f t="shared" si="1290"/>
        <v>0</v>
      </c>
      <c r="AI371" s="21">
        <f t="shared" si="1290"/>
        <v>0</v>
      </c>
      <c r="AJ371" s="21">
        <f t="shared" si="1290"/>
        <v>0</v>
      </c>
      <c r="AK371" s="21">
        <f t="shared" si="1290"/>
        <v>0</v>
      </c>
      <c r="AL371" s="21">
        <f t="shared" si="1290"/>
        <v>0</v>
      </c>
      <c r="AM371" s="21">
        <f t="shared" si="1290"/>
        <v>0</v>
      </c>
      <c r="AN371" s="21">
        <f t="shared" si="1290"/>
        <v>0</v>
      </c>
      <c r="AO371" s="21">
        <f t="shared" si="1290"/>
        <v>0</v>
      </c>
      <c r="AP371" s="21">
        <f t="shared" si="1290"/>
        <v>0</v>
      </c>
      <c r="AQ371" s="21">
        <f t="shared" si="1290"/>
        <v>0</v>
      </c>
      <c r="AR371" s="21">
        <f t="shared" ref="AR371:BO371" si="1291">+AR370*$C$5</f>
        <v>0</v>
      </c>
      <c r="AS371" s="21">
        <f t="shared" si="1291"/>
        <v>0</v>
      </c>
      <c r="AT371" s="21">
        <f t="shared" si="1291"/>
        <v>0</v>
      </c>
      <c r="AU371" s="21">
        <f t="shared" si="1291"/>
        <v>234.9687607425326</v>
      </c>
      <c r="AV371" s="21">
        <f t="shared" si="1291"/>
        <v>2794.1524904977191</v>
      </c>
      <c r="AW371" s="21">
        <f t="shared" si="1291"/>
        <v>2747.1260811204784</v>
      </c>
      <c r="AX371" s="21">
        <f t="shared" si="1291"/>
        <v>2700.0996717432376</v>
      </c>
      <c r="AY371" s="21">
        <f t="shared" si="1291"/>
        <v>2653.0732623659969</v>
      </c>
      <c r="AZ371" s="21">
        <f t="shared" si="1291"/>
        <v>2606.0468529887567</v>
      </c>
      <c r="BA371" s="21">
        <f t="shared" si="1291"/>
        <v>2559.0204436115159</v>
      </c>
      <c r="BB371" s="21">
        <f t="shared" si="1291"/>
        <v>2511.9940342342752</v>
      </c>
      <c r="BC371" s="21">
        <f t="shared" si="1291"/>
        <v>2464.9676248570345</v>
      </c>
      <c r="BD371" s="21">
        <f t="shared" si="1291"/>
        <v>2417.9412154797938</v>
      </c>
      <c r="BE371" s="21">
        <f t="shared" si="1291"/>
        <v>2370.9148061025535</v>
      </c>
      <c r="BF371" s="21">
        <f t="shared" si="1291"/>
        <v>2323.8883967253128</v>
      </c>
      <c r="BG371" s="21">
        <f t="shared" si="1291"/>
        <v>2276.861987348072</v>
      </c>
      <c r="BH371" s="21">
        <f t="shared" si="1291"/>
        <v>2229.8355779708313</v>
      </c>
      <c r="BI371" s="21">
        <f t="shared" si="1291"/>
        <v>2182.8091685935906</v>
      </c>
      <c r="BJ371" s="21">
        <f t="shared" si="1291"/>
        <v>2135.7827592163499</v>
      </c>
      <c r="BK371" s="21">
        <f t="shared" si="1291"/>
        <v>2088.7563498391096</v>
      </c>
      <c r="BL371" s="21">
        <f t="shared" si="1291"/>
        <v>2041.7299404618689</v>
      </c>
      <c r="BM371" s="21">
        <f t="shared" si="1291"/>
        <v>1994.7035310846281</v>
      </c>
      <c r="BN371" s="21">
        <f t="shared" si="1291"/>
        <v>1947.6771217073874</v>
      </c>
      <c r="BO371" s="21">
        <f t="shared" si="1291"/>
        <v>1900.6507123301469</v>
      </c>
    </row>
    <row r="372" spans="1:67" ht="12.75" customHeight="1" outlineLevel="2">
      <c r="B372" s="8" t="s">
        <v>20</v>
      </c>
      <c r="C372" s="10"/>
      <c r="D372" s="10"/>
      <c r="E372" s="10"/>
      <c r="L372" s="23">
        <f t="shared" ref="L372:AQ372" si="1292">IF(OR(L$10&lt;$C357,L$10&gt;$C357+$F364),0,IF(L$10=$C357,$E364*(13-$D357)/12,IF(L$10=$C357+$F364,$E364*($D357-1)/12,$E364)))</f>
        <v>0</v>
      </c>
      <c r="M372" s="23">
        <f t="shared" si="1292"/>
        <v>0</v>
      </c>
      <c r="N372" s="23">
        <f t="shared" si="1292"/>
        <v>0</v>
      </c>
      <c r="O372" s="23">
        <f t="shared" si="1292"/>
        <v>0</v>
      </c>
      <c r="P372" s="23">
        <f t="shared" si="1292"/>
        <v>0</v>
      </c>
      <c r="Q372" s="23">
        <f t="shared" si="1292"/>
        <v>0</v>
      </c>
      <c r="R372" s="23">
        <f t="shared" si="1292"/>
        <v>0</v>
      </c>
      <c r="S372" s="23">
        <f t="shared" si="1292"/>
        <v>0</v>
      </c>
      <c r="T372" s="23">
        <f t="shared" si="1292"/>
        <v>0</v>
      </c>
      <c r="U372" s="23">
        <f t="shared" si="1292"/>
        <v>0</v>
      </c>
      <c r="V372" s="23">
        <f t="shared" si="1292"/>
        <v>0</v>
      </c>
      <c r="W372" s="23">
        <f t="shared" si="1292"/>
        <v>0</v>
      </c>
      <c r="X372" s="23">
        <f t="shared" si="1292"/>
        <v>0</v>
      </c>
      <c r="Y372" s="23">
        <f t="shared" si="1292"/>
        <v>0</v>
      </c>
      <c r="Z372" s="23">
        <f t="shared" si="1292"/>
        <v>0</v>
      </c>
      <c r="AA372" s="23">
        <f t="shared" si="1292"/>
        <v>0</v>
      </c>
      <c r="AB372" s="23">
        <f t="shared" si="1292"/>
        <v>0</v>
      </c>
      <c r="AC372" s="23">
        <f t="shared" si="1292"/>
        <v>0</v>
      </c>
      <c r="AD372" s="23">
        <f t="shared" si="1292"/>
        <v>0</v>
      </c>
      <c r="AE372" s="23">
        <f t="shared" si="1292"/>
        <v>0</v>
      </c>
      <c r="AF372" s="23">
        <f t="shared" si="1292"/>
        <v>0</v>
      </c>
      <c r="AG372" s="23">
        <f t="shared" si="1292"/>
        <v>0</v>
      </c>
      <c r="AH372" s="23">
        <f t="shared" si="1292"/>
        <v>0</v>
      </c>
      <c r="AI372" s="23">
        <f t="shared" si="1292"/>
        <v>0</v>
      </c>
      <c r="AJ372" s="23">
        <f t="shared" si="1292"/>
        <v>0</v>
      </c>
      <c r="AK372" s="23">
        <f t="shared" si="1292"/>
        <v>0</v>
      </c>
      <c r="AL372" s="23">
        <f t="shared" si="1292"/>
        <v>0</v>
      </c>
      <c r="AM372" s="23">
        <f t="shared" si="1292"/>
        <v>0</v>
      </c>
      <c r="AN372" s="23">
        <f t="shared" si="1292"/>
        <v>0</v>
      </c>
      <c r="AO372" s="23">
        <f t="shared" si="1292"/>
        <v>0</v>
      </c>
      <c r="AP372" s="23">
        <f t="shared" si="1292"/>
        <v>0</v>
      </c>
      <c r="AQ372" s="23">
        <f t="shared" si="1292"/>
        <v>0</v>
      </c>
      <c r="AR372" s="23">
        <f t="shared" ref="AR372:BO372" si="1293">IF(OR(AR$10&lt;$C357,AR$10&gt;$C357+$F364),0,IF(AR$10=$C357,$E364*(13-$D357)/12,IF(AR$10=$C357+$F364,$E364*($D357-1)/12,$E364)))</f>
        <v>0</v>
      </c>
      <c r="AS372" s="23">
        <f t="shared" si="1293"/>
        <v>0</v>
      </c>
      <c r="AT372" s="23">
        <f t="shared" si="1293"/>
        <v>0</v>
      </c>
      <c r="AU372" s="23">
        <f t="shared" si="1293"/>
        <v>3359.0292412314793</v>
      </c>
      <c r="AV372" s="23">
        <f t="shared" si="1293"/>
        <v>40308.350894777752</v>
      </c>
      <c r="AW372" s="23">
        <f t="shared" si="1293"/>
        <v>40308.350894777752</v>
      </c>
      <c r="AX372" s="23">
        <f t="shared" si="1293"/>
        <v>40308.350894777752</v>
      </c>
      <c r="AY372" s="23">
        <f t="shared" si="1293"/>
        <v>40308.350894777752</v>
      </c>
      <c r="AZ372" s="23">
        <f t="shared" si="1293"/>
        <v>40308.350894777752</v>
      </c>
      <c r="BA372" s="23">
        <f t="shared" si="1293"/>
        <v>40308.350894777752</v>
      </c>
      <c r="BB372" s="23">
        <f t="shared" si="1293"/>
        <v>40308.350894777752</v>
      </c>
      <c r="BC372" s="23">
        <f t="shared" si="1293"/>
        <v>40308.350894777752</v>
      </c>
      <c r="BD372" s="23">
        <f t="shared" si="1293"/>
        <v>40308.350894777752</v>
      </c>
      <c r="BE372" s="23">
        <f t="shared" si="1293"/>
        <v>40308.350894777752</v>
      </c>
      <c r="BF372" s="23">
        <f t="shared" si="1293"/>
        <v>40308.350894777752</v>
      </c>
      <c r="BG372" s="23">
        <f t="shared" si="1293"/>
        <v>40308.350894777752</v>
      </c>
      <c r="BH372" s="23">
        <f t="shared" si="1293"/>
        <v>40308.350894777752</v>
      </c>
      <c r="BI372" s="23">
        <f t="shared" si="1293"/>
        <v>40308.350894777752</v>
      </c>
      <c r="BJ372" s="23">
        <f t="shared" si="1293"/>
        <v>40308.350894777752</v>
      </c>
      <c r="BK372" s="23">
        <f t="shared" si="1293"/>
        <v>40308.350894777752</v>
      </c>
      <c r="BL372" s="23">
        <f t="shared" si="1293"/>
        <v>40308.350894777752</v>
      </c>
      <c r="BM372" s="23">
        <f t="shared" si="1293"/>
        <v>40308.350894777752</v>
      </c>
      <c r="BN372" s="23">
        <f t="shared" si="1293"/>
        <v>40308.350894777752</v>
      </c>
      <c r="BO372" s="23">
        <f t="shared" si="1293"/>
        <v>40308.350894777752</v>
      </c>
    </row>
    <row r="373" spans="1:67" ht="12.75" customHeight="1" outlineLevel="2">
      <c r="B373" s="8" t="s">
        <v>16</v>
      </c>
      <c r="C373" s="10"/>
      <c r="D373" s="10"/>
      <c r="E373" s="10"/>
      <c r="J373" s="2"/>
      <c r="L373" s="25">
        <f>+L372*$G364</f>
        <v>0</v>
      </c>
      <c r="M373" s="25">
        <f t="shared" ref="M373:BO373" si="1294">+M372*$G364</f>
        <v>0</v>
      </c>
      <c r="N373" s="25">
        <f t="shared" si="1294"/>
        <v>0</v>
      </c>
      <c r="O373" s="25">
        <f t="shared" si="1294"/>
        <v>0</v>
      </c>
      <c r="P373" s="25">
        <f t="shared" si="1294"/>
        <v>0</v>
      </c>
      <c r="Q373" s="25">
        <f t="shared" si="1294"/>
        <v>0</v>
      </c>
      <c r="R373" s="25">
        <f t="shared" si="1294"/>
        <v>0</v>
      </c>
      <c r="S373" s="25">
        <f t="shared" si="1294"/>
        <v>0</v>
      </c>
      <c r="T373" s="25">
        <f t="shared" si="1294"/>
        <v>0</v>
      </c>
      <c r="U373" s="25">
        <f t="shared" si="1294"/>
        <v>0</v>
      </c>
      <c r="V373" s="25">
        <f t="shared" si="1294"/>
        <v>0</v>
      </c>
      <c r="W373" s="25">
        <f t="shared" si="1294"/>
        <v>0</v>
      </c>
      <c r="X373" s="25">
        <f t="shared" si="1294"/>
        <v>0</v>
      </c>
      <c r="Y373" s="25">
        <f t="shared" si="1294"/>
        <v>0</v>
      </c>
      <c r="Z373" s="25">
        <f t="shared" si="1294"/>
        <v>0</v>
      </c>
      <c r="AA373" s="25">
        <f t="shared" si="1294"/>
        <v>0</v>
      </c>
      <c r="AB373" s="25">
        <f t="shared" si="1294"/>
        <v>0</v>
      </c>
      <c r="AC373" s="25">
        <f t="shared" si="1294"/>
        <v>0</v>
      </c>
      <c r="AD373" s="25">
        <f t="shared" si="1294"/>
        <v>0</v>
      </c>
      <c r="AE373" s="25">
        <f t="shared" si="1294"/>
        <v>0</v>
      </c>
      <c r="AF373" s="25">
        <f t="shared" si="1294"/>
        <v>0</v>
      </c>
      <c r="AG373" s="25">
        <f t="shared" si="1294"/>
        <v>0</v>
      </c>
      <c r="AH373" s="25">
        <f t="shared" si="1294"/>
        <v>0</v>
      </c>
      <c r="AI373" s="25">
        <f t="shared" si="1294"/>
        <v>0</v>
      </c>
      <c r="AJ373" s="25">
        <f t="shared" si="1294"/>
        <v>0</v>
      </c>
      <c r="AK373" s="25">
        <f t="shared" si="1294"/>
        <v>0</v>
      </c>
      <c r="AL373" s="25">
        <f t="shared" si="1294"/>
        <v>0</v>
      </c>
      <c r="AM373" s="25">
        <f t="shared" si="1294"/>
        <v>0</v>
      </c>
      <c r="AN373" s="25">
        <f t="shared" si="1294"/>
        <v>0</v>
      </c>
      <c r="AO373" s="25">
        <f t="shared" si="1294"/>
        <v>0</v>
      </c>
      <c r="AP373" s="25">
        <f t="shared" si="1294"/>
        <v>0</v>
      </c>
      <c r="AQ373" s="25">
        <f t="shared" si="1294"/>
        <v>0</v>
      </c>
      <c r="AR373" s="25">
        <f t="shared" si="1294"/>
        <v>0</v>
      </c>
      <c r="AS373" s="25">
        <f t="shared" si="1294"/>
        <v>0</v>
      </c>
      <c r="AT373" s="25">
        <f t="shared" si="1294"/>
        <v>0</v>
      </c>
      <c r="AU373" s="25">
        <f t="shared" si="1294"/>
        <v>1.0077087723694438</v>
      </c>
      <c r="AV373" s="25">
        <f t="shared" si="1294"/>
        <v>12.092505268433325</v>
      </c>
      <c r="AW373" s="25">
        <f t="shared" si="1294"/>
        <v>12.092505268433325</v>
      </c>
      <c r="AX373" s="25">
        <f t="shared" si="1294"/>
        <v>12.092505268433325</v>
      </c>
      <c r="AY373" s="25">
        <f t="shared" si="1294"/>
        <v>12.092505268433325</v>
      </c>
      <c r="AZ373" s="25">
        <f t="shared" si="1294"/>
        <v>12.092505268433325</v>
      </c>
      <c r="BA373" s="25">
        <f t="shared" si="1294"/>
        <v>12.092505268433325</v>
      </c>
      <c r="BB373" s="25">
        <f t="shared" si="1294"/>
        <v>12.092505268433325</v>
      </c>
      <c r="BC373" s="25">
        <f t="shared" si="1294"/>
        <v>12.092505268433325</v>
      </c>
      <c r="BD373" s="25">
        <f t="shared" si="1294"/>
        <v>12.092505268433325</v>
      </c>
      <c r="BE373" s="25">
        <f t="shared" si="1294"/>
        <v>12.092505268433325</v>
      </c>
      <c r="BF373" s="25">
        <f t="shared" si="1294"/>
        <v>12.092505268433325</v>
      </c>
      <c r="BG373" s="25">
        <f t="shared" si="1294"/>
        <v>12.092505268433325</v>
      </c>
      <c r="BH373" s="25">
        <f t="shared" si="1294"/>
        <v>12.092505268433325</v>
      </c>
      <c r="BI373" s="25">
        <f t="shared" si="1294"/>
        <v>12.092505268433325</v>
      </c>
      <c r="BJ373" s="25">
        <f t="shared" si="1294"/>
        <v>12.092505268433325</v>
      </c>
      <c r="BK373" s="25">
        <f t="shared" si="1294"/>
        <v>12.092505268433325</v>
      </c>
      <c r="BL373" s="25">
        <f t="shared" si="1294"/>
        <v>12.092505268433325</v>
      </c>
      <c r="BM373" s="25">
        <f t="shared" si="1294"/>
        <v>12.092505268433325</v>
      </c>
      <c r="BN373" s="25">
        <f t="shared" si="1294"/>
        <v>12.092505268433325</v>
      </c>
      <c r="BO373" s="25">
        <f t="shared" si="1294"/>
        <v>12.092505268433325</v>
      </c>
    </row>
    <row r="374" spans="1:67" ht="13.5" customHeight="1" outlineLevel="2" thickBot="1">
      <c r="B374" s="8" t="s">
        <v>17</v>
      </c>
      <c r="C374" s="10"/>
      <c r="D374" s="10"/>
      <c r="E374" s="10"/>
      <c r="J374" s="2"/>
      <c r="L374" s="24">
        <f t="shared" ref="L374" si="1295">SUM(L368,L371,L373)</f>
        <v>0</v>
      </c>
      <c r="M374" s="24">
        <f t="shared" ref="M374" si="1296">SUM(M368,M371,M373)</f>
        <v>0</v>
      </c>
      <c r="N374" s="24">
        <f t="shared" ref="N374" si="1297">SUM(N368,N371,N373)</f>
        <v>0</v>
      </c>
      <c r="O374" s="24">
        <f t="shared" ref="O374" si="1298">SUM(O368,O371,O373)</f>
        <v>0</v>
      </c>
      <c r="P374" s="24">
        <f t="shared" ref="P374" si="1299">SUM(P368,P371,P373)</f>
        <v>0</v>
      </c>
      <c r="Q374" s="24">
        <f t="shared" ref="Q374" si="1300">SUM(Q368,Q371,Q373)</f>
        <v>0</v>
      </c>
      <c r="R374" s="24">
        <f t="shared" ref="R374" si="1301">SUM(R368,R371,R373)</f>
        <v>0</v>
      </c>
      <c r="S374" s="24">
        <f t="shared" ref="S374" si="1302">SUM(S368,S371,S373)</f>
        <v>0</v>
      </c>
      <c r="T374" s="24">
        <f t="shared" ref="T374" si="1303">SUM(T368,T371,T373)</f>
        <v>0</v>
      </c>
      <c r="U374" s="24">
        <f t="shared" ref="U374" si="1304">SUM(U368,U371,U373)</f>
        <v>0</v>
      </c>
      <c r="V374" s="24">
        <f t="shared" ref="V374" si="1305">SUM(V368,V371,V373)</f>
        <v>0</v>
      </c>
      <c r="W374" s="24">
        <f t="shared" ref="W374" si="1306">SUM(W368,W371,W373)</f>
        <v>0</v>
      </c>
      <c r="X374" s="24">
        <f t="shared" ref="X374" si="1307">SUM(X368,X371,X373)</f>
        <v>0</v>
      </c>
      <c r="Y374" s="24">
        <f t="shared" ref="Y374" si="1308">SUM(Y368,Y371,Y373)</f>
        <v>0</v>
      </c>
      <c r="Z374" s="24">
        <f t="shared" ref="Z374" si="1309">SUM(Z368,Z371,Z373)</f>
        <v>0</v>
      </c>
      <c r="AA374" s="24">
        <f t="shared" ref="AA374" si="1310">SUM(AA368,AA371,AA373)</f>
        <v>0</v>
      </c>
      <c r="AB374" s="24">
        <f t="shared" ref="AB374" si="1311">SUM(AB368,AB371,AB373)</f>
        <v>0</v>
      </c>
      <c r="AC374" s="24">
        <f t="shared" ref="AC374" si="1312">SUM(AC368,AC371,AC373)</f>
        <v>0</v>
      </c>
      <c r="AD374" s="24">
        <f t="shared" ref="AD374" si="1313">SUM(AD368,AD371,AD373)</f>
        <v>0</v>
      </c>
      <c r="AE374" s="24">
        <f t="shared" ref="AE374" si="1314">SUM(AE368,AE371,AE373)</f>
        <v>0</v>
      </c>
      <c r="AF374" s="24">
        <f t="shared" ref="AF374" si="1315">SUM(AF368,AF371,AF373)</f>
        <v>0</v>
      </c>
      <c r="AG374" s="24">
        <f t="shared" ref="AG374" si="1316">SUM(AG368,AG371,AG373)</f>
        <v>0</v>
      </c>
      <c r="AH374" s="24">
        <f t="shared" ref="AH374" si="1317">SUM(AH368,AH371,AH373)</f>
        <v>0</v>
      </c>
      <c r="AI374" s="24">
        <f t="shared" ref="AI374" si="1318">SUM(AI368,AI371,AI373)</f>
        <v>0</v>
      </c>
      <c r="AJ374" s="24">
        <f t="shared" ref="AJ374" si="1319">SUM(AJ368,AJ371,AJ373)</f>
        <v>0</v>
      </c>
      <c r="AK374" s="24">
        <f t="shared" ref="AK374" si="1320">SUM(AK368,AK371,AK373)</f>
        <v>0</v>
      </c>
      <c r="AL374" s="24">
        <f t="shared" ref="AL374" si="1321">SUM(AL368,AL371,AL373)</f>
        <v>0</v>
      </c>
      <c r="AM374" s="24">
        <f t="shared" ref="AM374" si="1322">SUM(AM368,AM371,AM373)</f>
        <v>0</v>
      </c>
      <c r="AN374" s="24">
        <f t="shared" ref="AN374" si="1323">SUM(AN368,AN371,AN373)</f>
        <v>0</v>
      </c>
      <c r="AO374" s="24">
        <f t="shared" ref="AO374" si="1324">SUM(AO368,AO371,AO373)</f>
        <v>0</v>
      </c>
      <c r="AP374" s="24">
        <f t="shared" ref="AP374" si="1325">SUM(AP368,AP371,AP373)</f>
        <v>0</v>
      </c>
      <c r="AQ374" s="24">
        <f t="shared" ref="AQ374" si="1326">SUM(AQ368,AQ371,AQ373)</f>
        <v>0</v>
      </c>
      <c r="AR374" s="24">
        <f t="shared" ref="AR374" si="1327">SUM(AR368,AR371,AR373)</f>
        <v>0</v>
      </c>
      <c r="AS374" s="24">
        <f t="shared" ref="AS374" si="1328">SUM(AS368,AS371,AS373)</f>
        <v>0</v>
      </c>
      <c r="AT374" s="24">
        <f t="shared" ref="AT374" si="1329">SUM(AT368,AT371,AT373)</f>
        <v>0</v>
      </c>
      <c r="AU374" s="24">
        <f t="shared" ref="AU374" si="1330">SUM(AU368,AU371,AU373)</f>
        <v>291.96029020209335</v>
      </c>
      <c r="AV374" s="24">
        <f t="shared" ref="AV374" si="1331">SUM(AV368,AV371,AV373)</f>
        <v>3478.0508440124486</v>
      </c>
      <c r="AW374" s="24">
        <f t="shared" ref="AW374" si="1332">SUM(AW368,AW371,AW373)</f>
        <v>3431.0244346352074</v>
      </c>
      <c r="AX374" s="24">
        <f t="shared" ref="AX374" si="1333">SUM(AX368,AX371,AX373)</f>
        <v>3383.9980252579671</v>
      </c>
      <c r="AY374" s="24">
        <f t="shared" ref="AY374" si="1334">SUM(AY368,AY371,AY373)</f>
        <v>3336.9716158807259</v>
      </c>
      <c r="AZ374" s="24">
        <f t="shared" ref="AZ374" si="1335">SUM(AZ368,AZ371,AZ373)</f>
        <v>3289.9452065034857</v>
      </c>
      <c r="BA374" s="24">
        <f t="shared" ref="BA374" si="1336">SUM(BA368,BA371,BA373)</f>
        <v>3242.9187971262454</v>
      </c>
      <c r="BB374" s="24">
        <f t="shared" ref="BB374" si="1337">SUM(BB368,BB371,BB373)</f>
        <v>3195.8923877490042</v>
      </c>
      <c r="BC374" s="24">
        <f t="shared" ref="BC374" si="1338">SUM(BC368,BC371,BC373)</f>
        <v>3148.865978371764</v>
      </c>
      <c r="BD374" s="24">
        <f t="shared" ref="BD374" si="1339">SUM(BD368,BD371,BD373)</f>
        <v>3101.8395689945228</v>
      </c>
      <c r="BE374" s="24">
        <f t="shared" ref="BE374" si="1340">SUM(BE368,BE371,BE373)</f>
        <v>3054.8131596172825</v>
      </c>
      <c r="BF374" s="24">
        <f t="shared" ref="BF374" si="1341">SUM(BF368,BF371,BF373)</f>
        <v>3007.7867502400422</v>
      </c>
      <c r="BG374" s="24">
        <f t="shared" ref="BG374" si="1342">SUM(BG368,BG371,BG373)</f>
        <v>2960.7603408628011</v>
      </c>
      <c r="BH374" s="24">
        <f t="shared" ref="BH374" si="1343">SUM(BH368,BH371,BH373)</f>
        <v>2913.7339314855608</v>
      </c>
      <c r="BI374" s="24">
        <f t="shared" ref="BI374" si="1344">SUM(BI368,BI371,BI373)</f>
        <v>2866.7075221083196</v>
      </c>
      <c r="BJ374" s="24">
        <f t="shared" ref="BJ374" si="1345">SUM(BJ368,BJ371,BJ373)</f>
        <v>2819.6811127310793</v>
      </c>
      <c r="BK374" s="24">
        <f t="shared" ref="BK374" si="1346">SUM(BK368,BK371,BK373)</f>
        <v>2772.6547033538391</v>
      </c>
      <c r="BL374" s="24">
        <f t="shared" ref="BL374" si="1347">SUM(BL368,BL371,BL373)</f>
        <v>2725.6282939765979</v>
      </c>
      <c r="BM374" s="24">
        <f t="shared" ref="BM374" si="1348">SUM(BM368,BM371,BM373)</f>
        <v>2678.6018845993576</v>
      </c>
      <c r="BN374" s="24">
        <f t="shared" ref="BN374" si="1349">SUM(BN368,BN371,BN373)</f>
        <v>2631.5754752221164</v>
      </c>
      <c r="BO374" s="24">
        <f t="shared" ref="BO374" si="1350">SUM(BO368,BO371,BO373)</f>
        <v>2584.5490658448762</v>
      </c>
    </row>
    <row r="375" spans="1:67" ht="12.75" customHeight="1" outlineLevel="2">
      <c r="B375" s="8"/>
    </row>
    <row r="376" spans="1:67" ht="12.75" customHeight="1" outlineLevel="2">
      <c r="B376" s="8"/>
    </row>
    <row r="377" spans="1:67" ht="12.75" customHeight="1" outlineLevel="2">
      <c r="B377" s="8"/>
    </row>
    <row r="378" spans="1:67" ht="12.75" customHeight="1" outlineLevel="2">
      <c r="B378" s="8"/>
    </row>
    <row r="379" spans="1:67" ht="12.75" customHeight="1" outlineLevel="2">
      <c r="B379" s="8"/>
    </row>
    <row r="380" spans="1:67" ht="12.75" customHeight="1" outlineLevel="2">
      <c r="B380" s="8"/>
    </row>
    <row r="381" spans="1:67" ht="12.75" customHeight="1" outlineLevel="2">
      <c r="B381" s="8"/>
    </row>
    <row r="382" spans="1:67" outlineLevel="1">
      <c r="A382" s="10">
        <f>A352+1</f>
        <v>13</v>
      </c>
      <c r="B382" s="27" t="str">
        <f>INDEX(Projects,A382,1)</f>
        <v>50MW CT</v>
      </c>
      <c r="C382" s="19"/>
      <c r="D382" s="10"/>
      <c r="E382" s="10"/>
      <c r="G382" s="152" t="str">
        <f>INDEX(Projects,$A382,Projects!R$1)</f>
        <v>NewGT</v>
      </c>
      <c r="H382" s="11">
        <f>+C387</f>
        <v>2049</v>
      </c>
      <c r="I382" s="2">
        <f>+E394</f>
        <v>192511.1814628664</v>
      </c>
      <c r="J382" s="2">
        <f>NPV($C$4,M382:BO382)+L382</f>
        <v>14377.808005855175</v>
      </c>
      <c r="L382" s="2">
        <f>+L404</f>
        <v>0</v>
      </c>
      <c r="M382" s="2">
        <f t="shared" ref="M382:BO382" si="1351">+M404</f>
        <v>0</v>
      </c>
      <c r="N382" s="2">
        <f t="shared" si="1351"/>
        <v>0</v>
      </c>
      <c r="O382" s="2">
        <f t="shared" si="1351"/>
        <v>0</v>
      </c>
      <c r="P382" s="2">
        <f t="shared" si="1351"/>
        <v>0</v>
      </c>
      <c r="Q382" s="2">
        <f t="shared" si="1351"/>
        <v>0</v>
      </c>
      <c r="R382" s="2">
        <f t="shared" si="1351"/>
        <v>0</v>
      </c>
      <c r="S382" s="2">
        <f t="shared" si="1351"/>
        <v>0</v>
      </c>
      <c r="T382" s="2">
        <f t="shared" si="1351"/>
        <v>0</v>
      </c>
      <c r="U382" s="2">
        <f t="shared" si="1351"/>
        <v>0</v>
      </c>
      <c r="V382" s="2">
        <f t="shared" si="1351"/>
        <v>0</v>
      </c>
      <c r="W382" s="2">
        <f t="shared" si="1351"/>
        <v>0</v>
      </c>
      <c r="X382" s="2">
        <f t="shared" si="1351"/>
        <v>0</v>
      </c>
      <c r="Y382" s="2">
        <f t="shared" si="1351"/>
        <v>0</v>
      </c>
      <c r="Z382" s="2">
        <f t="shared" si="1351"/>
        <v>0</v>
      </c>
      <c r="AA382" s="2">
        <f t="shared" si="1351"/>
        <v>0</v>
      </c>
      <c r="AB382" s="2">
        <f t="shared" si="1351"/>
        <v>0</v>
      </c>
      <c r="AC382" s="2">
        <f t="shared" si="1351"/>
        <v>0</v>
      </c>
      <c r="AD382" s="2">
        <f t="shared" si="1351"/>
        <v>0</v>
      </c>
      <c r="AE382" s="2">
        <f t="shared" si="1351"/>
        <v>0</v>
      </c>
      <c r="AF382" s="2">
        <f t="shared" si="1351"/>
        <v>0</v>
      </c>
      <c r="AG382" s="2">
        <f t="shared" si="1351"/>
        <v>0</v>
      </c>
      <c r="AH382" s="2">
        <f t="shared" si="1351"/>
        <v>0</v>
      </c>
      <c r="AI382" s="2">
        <f t="shared" si="1351"/>
        <v>0</v>
      </c>
      <c r="AJ382" s="2">
        <f t="shared" si="1351"/>
        <v>0</v>
      </c>
      <c r="AK382" s="2">
        <f t="shared" si="1351"/>
        <v>0</v>
      </c>
      <c r="AL382" s="2">
        <f t="shared" si="1351"/>
        <v>0</v>
      </c>
      <c r="AM382" s="2">
        <f t="shared" si="1351"/>
        <v>0</v>
      </c>
      <c r="AN382" s="2">
        <f t="shared" si="1351"/>
        <v>0</v>
      </c>
      <c r="AO382" s="2">
        <f t="shared" si="1351"/>
        <v>0</v>
      </c>
      <c r="AP382" s="2">
        <f t="shared" si="1351"/>
        <v>0</v>
      </c>
      <c r="AQ382" s="2">
        <f t="shared" si="1351"/>
        <v>0</v>
      </c>
      <c r="AR382" s="2">
        <f t="shared" si="1351"/>
        <v>0</v>
      </c>
      <c r="AS382" s="2">
        <f t="shared" si="1351"/>
        <v>0</v>
      </c>
      <c r="AT382" s="2">
        <f t="shared" si="1351"/>
        <v>0</v>
      </c>
      <c r="AU382" s="2">
        <f t="shared" si="1351"/>
        <v>0</v>
      </c>
      <c r="AV382" s="2">
        <f t="shared" si="1351"/>
        <v>0</v>
      </c>
      <c r="AW382" s="2">
        <f t="shared" si="1351"/>
        <v>1767.6269731264024</v>
      </c>
      <c r="AX382" s="2">
        <f t="shared" si="1351"/>
        <v>20919.548385631486</v>
      </c>
      <c r="AY382" s="2">
        <f t="shared" si="1351"/>
        <v>20380.51707753546</v>
      </c>
      <c r="AZ382" s="2">
        <f t="shared" si="1351"/>
        <v>19841.485769439434</v>
      </c>
      <c r="BA382" s="2">
        <f t="shared" si="1351"/>
        <v>19302.454461343408</v>
      </c>
      <c r="BB382" s="2">
        <f t="shared" si="1351"/>
        <v>18763.423153247382</v>
      </c>
      <c r="BC382" s="2">
        <f t="shared" si="1351"/>
        <v>18224.391845151356</v>
      </c>
      <c r="BD382" s="2">
        <f t="shared" si="1351"/>
        <v>17685.36053705533</v>
      </c>
      <c r="BE382" s="2">
        <f t="shared" si="1351"/>
        <v>17146.329228959308</v>
      </c>
      <c r="BF382" s="2">
        <f t="shared" si="1351"/>
        <v>16607.297920863279</v>
      </c>
      <c r="BG382" s="2">
        <f t="shared" si="1351"/>
        <v>16068.266612767256</v>
      </c>
      <c r="BH382" s="2">
        <f t="shared" si="1351"/>
        <v>15529.235304671229</v>
      </c>
      <c r="BI382" s="2">
        <f t="shared" si="1351"/>
        <v>14990.203996575205</v>
      </c>
      <c r="BJ382" s="2">
        <f t="shared" si="1351"/>
        <v>14451.172688479177</v>
      </c>
      <c r="BK382" s="2">
        <f t="shared" si="1351"/>
        <v>13912.141380383151</v>
      </c>
      <c r="BL382" s="2">
        <f t="shared" si="1351"/>
        <v>13373.110072287123</v>
      </c>
      <c r="BM382" s="2">
        <f t="shared" si="1351"/>
        <v>12834.078764191099</v>
      </c>
      <c r="BN382" s="2">
        <f t="shared" si="1351"/>
        <v>12295.047456095072</v>
      </c>
      <c r="BO382" s="2">
        <f t="shared" si="1351"/>
        <v>11756.016147999046</v>
      </c>
    </row>
    <row r="383" spans="1:67" outlineLevel="2">
      <c r="B383" s="28" t="str">
        <f>"Jan "&amp;$L$10&amp;" $"</f>
        <v>Jan 2012 $</v>
      </c>
      <c r="C383" s="151">
        <f>INDEX(Projects,A382,Projects!$H$1)</f>
        <v>72099.644</v>
      </c>
      <c r="D383" s="152"/>
      <c r="E383" s="152"/>
      <c r="F383" s="152"/>
      <c r="G383" s="152"/>
      <c r="H383" s="17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</row>
    <row r="384" spans="1:67" outlineLevel="2">
      <c r="B384" s="8" t="s">
        <v>8</v>
      </c>
      <c r="C384" s="153">
        <f>INDEX(Projects,$A382,Projects!I$1)</f>
        <v>1.0500000000000001E-2</v>
      </c>
      <c r="D384" s="153">
        <f>INDEX(Projects,$A382,Projects!J$1)</f>
        <v>0.26740000000000003</v>
      </c>
      <c r="E384" s="153">
        <f>INDEX(Projects,$A382,Projects!K$1)</f>
        <v>0.72209999999999996</v>
      </c>
      <c r="F384" s="153">
        <f>INDEX(Projects,$A382,Projects!L$1)</f>
        <v>0</v>
      </c>
      <c r="G384" s="153">
        <f>INDEX(Projects,$A382,Projects!M$1)</f>
        <v>0</v>
      </c>
      <c r="H384" s="18"/>
      <c r="I384" s="14"/>
      <c r="J384" s="14"/>
      <c r="K384" s="14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</row>
    <row r="385" spans="2:67" outlineLevel="2">
      <c r="B385" s="8" t="s">
        <v>1</v>
      </c>
      <c r="C385" s="154">
        <f>INDEX(Projects,$A382,Projects!$N$1)</f>
        <v>2.5499999999999998E-2</v>
      </c>
      <c r="D385" s="152"/>
      <c r="E385" s="152"/>
      <c r="F385" s="152"/>
      <c r="G385" s="152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</row>
    <row r="386" spans="2:67" outlineLevel="2">
      <c r="B386" s="8" t="s">
        <v>2</v>
      </c>
      <c r="C386" s="152">
        <f>INDEX(Projects,A382,Projects!$F$1)</f>
        <v>2047</v>
      </c>
      <c r="D386" s="152">
        <f>INDEX(Projects,A382,Projects!$G$1)</f>
        <v>4</v>
      </c>
      <c r="E386" s="152"/>
      <c r="F386" s="152"/>
      <c r="G386" s="152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</row>
    <row r="387" spans="2:67" outlineLevel="2">
      <c r="B387" s="8" t="s">
        <v>3</v>
      </c>
      <c r="C387" s="152">
        <f>INDEX(Projects,A382,Projects!$C$1)</f>
        <v>2049</v>
      </c>
      <c r="D387" s="152">
        <f>INDEX(Projects,A382,Projects!$D$1)</f>
        <v>12</v>
      </c>
      <c r="E387" s="152"/>
      <c r="F387" s="152"/>
      <c r="G387" s="152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</row>
    <row r="388" spans="2:67" outlineLevel="2">
      <c r="B388" s="7" t="s">
        <v>4</v>
      </c>
      <c r="C388" s="10"/>
      <c r="D388" s="10"/>
      <c r="E388" s="10"/>
      <c r="L388" s="9">
        <f t="shared" ref="L388:AQ388" si="1352">(1+$C385)^L$21</f>
        <v>1.0126697388586272</v>
      </c>
      <c r="M388" s="9">
        <f t="shared" si="1352"/>
        <v>1.0384928171995222</v>
      </c>
      <c r="N388" s="9">
        <f t="shared" si="1352"/>
        <v>1.0649743840381101</v>
      </c>
      <c r="O388" s="9">
        <f t="shared" si="1352"/>
        <v>1.092131230831082</v>
      </c>
      <c r="P388" s="9">
        <f t="shared" si="1352"/>
        <v>1.1199805772172746</v>
      </c>
      <c r="Q388" s="9">
        <f t="shared" si="1352"/>
        <v>1.1485400819363152</v>
      </c>
      <c r="R388" s="9">
        <f t="shared" si="1352"/>
        <v>1.1778278540256915</v>
      </c>
      <c r="S388" s="9">
        <f t="shared" si="1352"/>
        <v>1.2078624643033467</v>
      </c>
      <c r="T388" s="9">
        <f t="shared" si="1352"/>
        <v>1.2386629571430821</v>
      </c>
      <c r="U388" s="9">
        <f t="shared" si="1352"/>
        <v>1.2702488625502308</v>
      </c>
      <c r="V388" s="9">
        <f t="shared" si="1352"/>
        <v>1.3026402085452617</v>
      </c>
      <c r="W388" s="9">
        <f t="shared" si="1352"/>
        <v>1.335857533863166</v>
      </c>
      <c r="X388" s="9">
        <f t="shared" si="1352"/>
        <v>1.369921900976677</v>
      </c>
      <c r="Y388" s="9">
        <f t="shared" si="1352"/>
        <v>1.4048549094515823</v>
      </c>
      <c r="Z388" s="9">
        <f t="shared" si="1352"/>
        <v>1.4406787096425977</v>
      </c>
      <c r="AA388" s="9">
        <f t="shared" si="1352"/>
        <v>1.477416016738484</v>
      </c>
      <c r="AB388" s="9">
        <f t="shared" si="1352"/>
        <v>1.5150901251653155</v>
      </c>
      <c r="AC388" s="9">
        <f t="shared" si="1352"/>
        <v>1.5537249233570312</v>
      </c>
      <c r="AD388" s="9">
        <f t="shared" si="1352"/>
        <v>1.5933449089026355</v>
      </c>
      <c r="AE388" s="9">
        <f t="shared" si="1352"/>
        <v>1.6339752040796529</v>
      </c>
      <c r="AF388" s="9">
        <f t="shared" si="1352"/>
        <v>1.6756415717836841</v>
      </c>
      <c r="AG388" s="9">
        <f t="shared" si="1352"/>
        <v>1.7183704318641684</v>
      </c>
      <c r="AH388" s="9">
        <f t="shared" si="1352"/>
        <v>1.7621888778767048</v>
      </c>
      <c r="AI388" s="9">
        <f t="shared" si="1352"/>
        <v>1.8071246942625607</v>
      </c>
      <c r="AJ388" s="9">
        <f t="shared" si="1352"/>
        <v>1.8532063739662561</v>
      </c>
      <c r="AK388" s="9">
        <f t="shared" si="1352"/>
        <v>1.9004631365023958</v>
      </c>
      <c r="AL388" s="9">
        <f t="shared" si="1352"/>
        <v>1.9489249464832072</v>
      </c>
      <c r="AM388" s="9">
        <f t="shared" si="1352"/>
        <v>1.998622532618529</v>
      </c>
      <c r="AN388" s="9">
        <f t="shared" si="1352"/>
        <v>2.0495874072003017</v>
      </c>
      <c r="AO388" s="9">
        <f t="shared" si="1352"/>
        <v>2.1018518860839097</v>
      </c>
      <c r="AP388" s="9">
        <f t="shared" si="1352"/>
        <v>2.1554491091790493</v>
      </c>
      <c r="AQ388" s="9">
        <f t="shared" si="1352"/>
        <v>2.2104130614631154</v>
      </c>
      <c r="AR388" s="9">
        <f t="shared" ref="AR388:BO388" si="1353">(1+$C385)^AR$21</f>
        <v>2.2667785945304249</v>
      </c>
      <c r="AS388" s="9">
        <f t="shared" si="1353"/>
        <v>2.3245814486909508</v>
      </c>
      <c r="AT388" s="9">
        <f t="shared" si="1353"/>
        <v>2.3838582756325706</v>
      </c>
      <c r="AU388" s="9">
        <f t="shared" si="1353"/>
        <v>2.444646661661201</v>
      </c>
      <c r="AV388" s="9">
        <f t="shared" si="1353"/>
        <v>2.5069851515335619</v>
      </c>
      <c r="AW388" s="9">
        <f t="shared" si="1353"/>
        <v>2.570913272897668</v>
      </c>
      <c r="AX388" s="9">
        <f t="shared" si="1353"/>
        <v>2.6364715613565588</v>
      </c>
      <c r="AY388" s="9">
        <f t="shared" si="1353"/>
        <v>2.7037015861711513</v>
      </c>
      <c r="AZ388" s="9">
        <f t="shared" si="1353"/>
        <v>2.7726459766185156</v>
      </c>
      <c r="BA388" s="9">
        <f t="shared" si="1353"/>
        <v>2.8433484490222884</v>
      </c>
      <c r="BB388" s="9">
        <f t="shared" si="1353"/>
        <v>2.9158538344723568</v>
      </c>
      <c r="BC388" s="9">
        <f t="shared" si="1353"/>
        <v>2.9902081072514015</v>
      </c>
      <c r="BD388" s="9">
        <f t="shared" si="1353"/>
        <v>3.0664584139863131</v>
      </c>
      <c r="BE388" s="9">
        <f t="shared" si="1353"/>
        <v>3.1446531035429639</v>
      </c>
      <c r="BF388" s="9">
        <f t="shared" si="1353"/>
        <v>3.2248417576833104</v>
      </c>
      <c r="BG388" s="9">
        <f t="shared" si="1353"/>
        <v>3.3070752225042348</v>
      </c>
      <c r="BH388" s="9">
        <f t="shared" si="1353"/>
        <v>3.3914056406780926</v>
      </c>
      <c r="BI388" s="9">
        <f t="shared" si="1353"/>
        <v>3.477886484515385</v>
      </c>
      <c r="BJ388" s="9">
        <f t="shared" si="1353"/>
        <v>3.5665725898705269</v>
      </c>
      <c r="BK388" s="9">
        <f t="shared" si="1353"/>
        <v>3.6575201909122264</v>
      </c>
      <c r="BL388" s="9">
        <f t="shared" si="1353"/>
        <v>3.7507869557804878</v>
      </c>
      <c r="BM388" s="9">
        <f t="shared" si="1353"/>
        <v>3.8464320231528903</v>
      </c>
      <c r="BN388" s="9">
        <f t="shared" si="1353"/>
        <v>3.9445160397432901</v>
      </c>
      <c r="BO388" s="9">
        <f t="shared" si="1353"/>
        <v>4.0451011987567442</v>
      </c>
    </row>
    <row r="389" spans="2:67" outlineLevel="2">
      <c r="B389" s="8" t="s">
        <v>9</v>
      </c>
      <c r="C389" s="10"/>
      <c r="D389" s="10"/>
      <c r="E389" s="10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</row>
    <row r="390" spans="2:67" outlineLevel="2">
      <c r="B390" s="29" t="s">
        <v>5</v>
      </c>
      <c r="C390" s="10"/>
      <c r="D390" s="10"/>
      <c r="E390" s="10"/>
      <c r="L390" s="2">
        <f t="shared" ref="L390:AQ390" si="1354">IF(L$10&gt;$C387,0,+K393)</f>
        <v>0</v>
      </c>
      <c r="M390" s="2">
        <f t="shared" si="1354"/>
        <v>0</v>
      </c>
      <c r="N390" s="2">
        <f t="shared" si="1354"/>
        <v>0</v>
      </c>
      <c r="O390" s="2">
        <f t="shared" si="1354"/>
        <v>0</v>
      </c>
      <c r="P390" s="2">
        <f t="shared" si="1354"/>
        <v>0</v>
      </c>
      <c r="Q390" s="2">
        <f t="shared" si="1354"/>
        <v>0</v>
      </c>
      <c r="R390" s="2">
        <f t="shared" si="1354"/>
        <v>0</v>
      </c>
      <c r="S390" s="2">
        <f t="shared" si="1354"/>
        <v>0</v>
      </c>
      <c r="T390" s="2">
        <f t="shared" si="1354"/>
        <v>0</v>
      </c>
      <c r="U390" s="2">
        <f t="shared" si="1354"/>
        <v>0</v>
      </c>
      <c r="V390" s="2">
        <f t="shared" si="1354"/>
        <v>0</v>
      </c>
      <c r="W390" s="2">
        <f t="shared" si="1354"/>
        <v>0</v>
      </c>
      <c r="X390" s="2">
        <f t="shared" si="1354"/>
        <v>0</v>
      </c>
      <c r="Y390" s="2">
        <f t="shared" si="1354"/>
        <v>0</v>
      </c>
      <c r="Z390" s="2">
        <f t="shared" si="1354"/>
        <v>0</v>
      </c>
      <c r="AA390" s="2">
        <f t="shared" si="1354"/>
        <v>0</v>
      </c>
      <c r="AB390" s="2">
        <f t="shared" si="1354"/>
        <v>0</v>
      </c>
      <c r="AC390" s="2">
        <f t="shared" si="1354"/>
        <v>0</v>
      </c>
      <c r="AD390" s="2">
        <f t="shared" si="1354"/>
        <v>0</v>
      </c>
      <c r="AE390" s="2">
        <f t="shared" si="1354"/>
        <v>0</v>
      </c>
      <c r="AF390" s="2">
        <f t="shared" si="1354"/>
        <v>0</v>
      </c>
      <c r="AG390" s="2">
        <f t="shared" si="1354"/>
        <v>0</v>
      </c>
      <c r="AH390" s="2">
        <f t="shared" si="1354"/>
        <v>0</v>
      </c>
      <c r="AI390" s="2">
        <f t="shared" si="1354"/>
        <v>0</v>
      </c>
      <c r="AJ390" s="2">
        <f t="shared" si="1354"/>
        <v>0</v>
      </c>
      <c r="AK390" s="2">
        <f t="shared" si="1354"/>
        <v>0</v>
      </c>
      <c r="AL390" s="2">
        <f t="shared" si="1354"/>
        <v>0</v>
      </c>
      <c r="AM390" s="2">
        <f t="shared" si="1354"/>
        <v>0</v>
      </c>
      <c r="AN390" s="2">
        <f t="shared" si="1354"/>
        <v>0</v>
      </c>
      <c r="AO390" s="2">
        <f t="shared" si="1354"/>
        <v>0</v>
      </c>
      <c r="AP390" s="2">
        <f t="shared" si="1354"/>
        <v>0</v>
      </c>
      <c r="AQ390" s="2">
        <f t="shared" si="1354"/>
        <v>0</v>
      </c>
      <c r="AR390" s="2">
        <f t="shared" ref="AR390:BO390" si="1355">IF(AR$10&gt;$C387,0,+AQ393)</f>
        <v>0</v>
      </c>
      <c r="AS390" s="2">
        <f t="shared" si="1355"/>
        <v>0</v>
      </c>
      <c r="AT390" s="2">
        <f t="shared" si="1355"/>
        <v>0</v>
      </c>
      <c r="AU390" s="2">
        <f t="shared" si="1355"/>
        <v>0</v>
      </c>
      <c r="AV390" s="2">
        <f t="shared" si="1355"/>
        <v>1894.0866472101736</v>
      </c>
      <c r="AW390" s="2">
        <f t="shared" si="1355"/>
        <v>51856.163978156197</v>
      </c>
      <c r="AX390" s="2">
        <f t="shared" si="1355"/>
        <v>0</v>
      </c>
      <c r="AY390" s="2">
        <f t="shared" si="1355"/>
        <v>0</v>
      </c>
      <c r="AZ390" s="2">
        <f t="shared" si="1355"/>
        <v>0</v>
      </c>
      <c r="BA390" s="2">
        <f t="shared" si="1355"/>
        <v>0</v>
      </c>
      <c r="BB390" s="2">
        <f t="shared" si="1355"/>
        <v>0</v>
      </c>
      <c r="BC390" s="2">
        <f t="shared" si="1355"/>
        <v>0</v>
      </c>
      <c r="BD390" s="2">
        <f t="shared" si="1355"/>
        <v>0</v>
      </c>
      <c r="BE390" s="2">
        <f t="shared" si="1355"/>
        <v>0</v>
      </c>
      <c r="BF390" s="2">
        <f t="shared" si="1355"/>
        <v>0</v>
      </c>
      <c r="BG390" s="2">
        <f t="shared" si="1355"/>
        <v>0</v>
      </c>
      <c r="BH390" s="2">
        <f t="shared" si="1355"/>
        <v>0</v>
      </c>
      <c r="BI390" s="2">
        <f t="shared" si="1355"/>
        <v>0</v>
      </c>
      <c r="BJ390" s="2">
        <f t="shared" si="1355"/>
        <v>0</v>
      </c>
      <c r="BK390" s="2">
        <f t="shared" si="1355"/>
        <v>0</v>
      </c>
      <c r="BL390" s="2">
        <f t="shared" si="1355"/>
        <v>0</v>
      </c>
      <c r="BM390" s="2">
        <f t="shared" si="1355"/>
        <v>0</v>
      </c>
      <c r="BN390" s="2">
        <f t="shared" si="1355"/>
        <v>0</v>
      </c>
      <c r="BO390" s="2">
        <f t="shared" si="1355"/>
        <v>0</v>
      </c>
    </row>
    <row r="391" spans="2:67" outlineLevel="2">
      <c r="B391" s="29" t="s">
        <v>6</v>
      </c>
      <c r="C391" s="10"/>
      <c r="D391" s="10"/>
      <c r="E391" s="10"/>
      <c r="L391" s="2">
        <f t="shared" ref="L391:AQ391" si="1356">IF(AND(L$10&gt;=$C386,L$10&lt;=$C387),INDEX($C384:$G384,1,L$10-$C386+1)*$C383*L388,0)</f>
        <v>0</v>
      </c>
      <c r="M391" s="2">
        <f t="shared" si="1356"/>
        <v>0</v>
      </c>
      <c r="N391" s="2">
        <f t="shared" si="1356"/>
        <v>0</v>
      </c>
      <c r="O391" s="2">
        <f t="shared" si="1356"/>
        <v>0</v>
      </c>
      <c r="P391" s="2">
        <f t="shared" si="1356"/>
        <v>0</v>
      </c>
      <c r="Q391" s="2">
        <f t="shared" si="1356"/>
        <v>0</v>
      </c>
      <c r="R391" s="2">
        <f t="shared" si="1356"/>
        <v>0</v>
      </c>
      <c r="S391" s="2">
        <f t="shared" si="1356"/>
        <v>0</v>
      </c>
      <c r="T391" s="2">
        <f t="shared" si="1356"/>
        <v>0</v>
      </c>
      <c r="U391" s="2">
        <f t="shared" si="1356"/>
        <v>0</v>
      </c>
      <c r="V391" s="2">
        <f t="shared" si="1356"/>
        <v>0</v>
      </c>
      <c r="W391" s="2">
        <f t="shared" si="1356"/>
        <v>0</v>
      </c>
      <c r="X391" s="2">
        <f t="shared" si="1356"/>
        <v>0</v>
      </c>
      <c r="Y391" s="2">
        <f t="shared" si="1356"/>
        <v>0</v>
      </c>
      <c r="Z391" s="2">
        <f t="shared" si="1356"/>
        <v>0</v>
      </c>
      <c r="AA391" s="2">
        <f t="shared" si="1356"/>
        <v>0</v>
      </c>
      <c r="AB391" s="2">
        <f t="shared" si="1356"/>
        <v>0</v>
      </c>
      <c r="AC391" s="2">
        <f t="shared" si="1356"/>
        <v>0</v>
      </c>
      <c r="AD391" s="2">
        <f t="shared" si="1356"/>
        <v>0</v>
      </c>
      <c r="AE391" s="2">
        <f t="shared" si="1356"/>
        <v>0</v>
      </c>
      <c r="AF391" s="2">
        <f t="shared" si="1356"/>
        <v>0</v>
      </c>
      <c r="AG391" s="2">
        <f t="shared" si="1356"/>
        <v>0</v>
      </c>
      <c r="AH391" s="2">
        <f t="shared" si="1356"/>
        <v>0</v>
      </c>
      <c r="AI391" s="2">
        <f t="shared" si="1356"/>
        <v>0</v>
      </c>
      <c r="AJ391" s="2">
        <f t="shared" si="1356"/>
        <v>0</v>
      </c>
      <c r="AK391" s="2">
        <f t="shared" si="1356"/>
        <v>0</v>
      </c>
      <c r="AL391" s="2">
        <f t="shared" si="1356"/>
        <v>0</v>
      </c>
      <c r="AM391" s="2">
        <f t="shared" si="1356"/>
        <v>0</v>
      </c>
      <c r="AN391" s="2">
        <f t="shared" si="1356"/>
        <v>0</v>
      </c>
      <c r="AO391" s="2">
        <f t="shared" si="1356"/>
        <v>0</v>
      </c>
      <c r="AP391" s="2">
        <f t="shared" si="1356"/>
        <v>0</v>
      </c>
      <c r="AQ391" s="2">
        <f t="shared" si="1356"/>
        <v>0</v>
      </c>
      <c r="AR391" s="2">
        <f t="shared" ref="AR391:BO391" si="1357">IF(AND(AR$10&gt;=$C386,AR$10&lt;=$C387),INDEX($C384:$G384,1,AR$10-$C386+1)*$C383*AR388,0)</f>
        <v>0</v>
      </c>
      <c r="AS391" s="2">
        <f t="shared" si="1357"/>
        <v>0</v>
      </c>
      <c r="AT391" s="2">
        <f t="shared" si="1357"/>
        <v>0</v>
      </c>
      <c r="AU391" s="2">
        <f t="shared" si="1357"/>
        <v>1850.7106171213911</v>
      </c>
      <c r="AV391" s="2">
        <f t="shared" si="1357"/>
        <v>48333.281857450071</v>
      </c>
      <c r="AW391" s="2">
        <f t="shared" si="1357"/>
        <v>133849.85090280831</v>
      </c>
      <c r="AX391" s="2">
        <f t="shared" si="1357"/>
        <v>0</v>
      </c>
      <c r="AY391" s="2">
        <f t="shared" si="1357"/>
        <v>0</v>
      </c>
      <c r="AZ391" s="2">
        <f t="shared" si="1357"/>
        <v>0</v>
      </c>
      <c r="BA391" s="2">
        <f t="shared" si="1357"/>
        <v>0</v>
      </c>
      <c r="BB391" s="2">
        <f t="shared" si="1357"/>
        <v>0</v>
      </c>
      <c r="BC391" s="2">
        <f t="shared" si="1357"/>
        <v>0</v>
      </c>
      <c r="BD391" s="2">
        <f t="shared" si="1357"/>
        <v>0</v>
      </c>
      <c r="BE391" s="2">
        <f t="shared" si="1357"/>
        <v>0</v>
      </c>
      <c r="BF391" s="2">
        <f t="shared" si="1357"/>
        <v>0</v>
      </c>
      <c r="BG391" s="2">
        <f t="shared" si="1357"/>
        <v>0</v>
      </c>
      <c r="BH391" s="2">
        <f t="shared" si="1357"/>
        <v>0</v>
      </c>
      <c r="BI391" s="2">
        <f t="shared" si="1357"/>
        <v>0</v>
      </c>
      <c r="BJ391" s="2">
        <f t="shared" si="1357"/>
        <v>0</v>
      </c>
      <c r="BK391" s="2">
        <f t="shared" si="1357"/>
        <v>0</v>
      </c>
      <c r="BL391" s="2">
        <f t="shared" si="1357"/>
        <v>0</v>
      </c>
      <c r="BM391" s="2">
        <f t="shared" si="1357"/>
        <v>0</v>
      </c>
      <c r="BN391" s="2">
        <f t="shared" si="1357"/>
        <v>0</v>
      </c>
      <c r="BO391" s="2">
        <f t="shared" si="1357"/>
        <v>0</v>
      </c>
    </row>
    <row r="392" spans="2:67" outlineLevel="2">
      <c r="B392" s="29" t="s">
        <v>0</v>
      </c>
      <c r="C392" s="154">
        <f>INDEX(Projects,A382,Projects!$O$1)</f>
        <v>6.25E-2</v>
      </c>
      <c r="D392" s="10"/>
      <c r="E392" s="10"/>
      <c r="L392" s="2">
        <f t="shared" ref="L392:AQ392" si="1358">SUM(L390,L391/2)*$C392*IF(L$10=$C386,(13-$D386)/12,IF(L$10=$C387,($D387-1)/12,1))</f>
        <v>0</v>
      </c>
      <c r="M392" s="2">
        <f t="shared" si="1358"/>
        <v>0</v>
      </c>
      <c r="N392" s="2">
        <f t="shared" si="1358"/>
        <v>0</v>
      </c>
      <c r="O392" s="2">
        <f t="shared" si="1358"/>
        <v>0</v>
      </c>
      <c r="P392" s="2">
        <f t="shared" si="1358"/>
        <v>0</v>
      </c>
      <c r="Q392" s="2">
        <f t="shared" si="1358"/>
        <v>0</v>
      </c>
      <c r="R392" s="2">
        <f t="shared" si="1358"/>
        <v>0</v>
      </c>
      <c r="S392" s="2">
        <f t="shared" si="1358"/>
        <v>0</v>
      </c>
      <c r="T392" s="2">
        <f t="shared" si="1358"/>
        <v>0</v>
      </c>
      <c r="U392" s="2">
        <f t="shared" si="1358"/>
        <v>0</v>
      </c>
      <c r="V392" s="2">
        <f t="shared" si="1358"/>
        <v>0</v>
      </c>
      <c r="W392" s="2">
        <f t="shared" si="1358"/>
        <v>0</v>
      </c>
      <c r="X392" s="2">
        <f t="shared" si="1358"/>
        <v>0</v>
      </c>
      <c r="Y392" s="2">
        <f t="shared" si="1358"/>
        <v>0</v>
      </c>
      <c r="Z392" s="2">
        <f t="shared" si="1358"/>
        <v>0</v>
      </c>
      <c r="AA392" s="2">
        <f t="shared" si="1358"/>
        <v>0</v>
      </c>
      <c r="AB392" s="2">
        <f t="shared" si="1358"/>
        <v>0</v>
      </c>
      <c r="AC392" s="2">
        <f t="shared" si="1358"/>
        <v>0</v>
      </c>
      <c r="AD392" s="2">
        <f t="shared" si="1358"/>
        <v>0</v>
      </c>
      <c r="AE392" s="2">
        <f t="shared" si="1358"/>
        <v>0</v>
      </c>
      <c r="AF392" s="2">
        <f t="shared" si="1358"/>
        <v>0</v>
      </c>
      <c r="AG392" s="2">
        <f t="shared" si="1358"/>
        <v>0</v>
      </c>
      <c r="AH392" s="2">
        <f t="shared" si="1358"/>
        <v>0</v>
      </c>
      <c r="AI392" s="2">
        <f t="shared" si="1358"/>
        <v>0</v>
      </c>
      <c r="AJ392" s="2">
        <f t="shared" si="1358"/>
        <v>0</v>
      </c>
      <c r="AK392" s="2">
        <f t="shared" si="1358"/>
        <v>0</v>
      </c>
      <c r="AL392" s="2">
        <f t="shared" si="1358"/>
        <v>0</v>
      </c>
      <c r="AM392" s="2">
        <f t="shared" si="1358"/>
        <v>0</v>
      </c>
      <c r="AN392" s="2">
        <f t="shared" si="1358"/>
        <v>0</v>
      </c>
      <c r="AO392" s="2">
        <f t="shared" si="1358"/>
        <v>0</v>
      </c>
      <c r="AP392" s="2">
        <f t="shared" si="1358"/>
        <v>0</v>
      </c>
      <c r="AQ392" s="2">
        <f t="shared" si="1358"/>
        <v>0</v>
      </c>
      <c r="AR392" s="2">
        <f t="shared" ref="AR392:BO392" si="1359">SUM(AR390,AR391/2)*$C392*IF(AR$10=$C386,(13-$D386)/12,IF(AR$10=$C387,($D387-1)/12,1))</f>
        <v>0</v>
      </c>
      <c r="AS392" s="2">
        <f t="shared" si="1359"/>
        <v>0</v>
      </c>
      <c r="AT392" s="2">
        <f t="shared" si="1359"/>
        <v>0</v>
      </c>
      <c r="AU392" s="2">
        <f t="shared" si="1359"/>
        <v>43.376030088782606</v>
      </c>
      <c r="AV392" s="2">
        <f t="shared" si="1359"/>
        <v>1628.7954734959505</v>
      </c>
      <c r="AW392" s="2">
        <f t="shared" si="1359"/>
        <v>6805.1665819018945</v>
      </c>
      <c r="AX392" s="2">
        <f t="shared" si="1359"/>
        <v>0</v>
      </c>
      <c r="AY392" s="2">
        <f t="shared" si="1359"/>
        <v>0</v>
      </c>
      <c r="AZ392" s="2">
        <f t="shared" si="1359"/>
        <v>0</v>
      </c>
      <c r="BA392" s="2">
        <f t="shared" si="1359"/>
        <v>0</v>
      </c>
      <c r="BB392" s="2">
        <f t="shared" si="1359"/>
        <v>0</v>
      </c>
      <c r="BC392" s="2">
        <f t="shared" si="1359"/>
        <v>0</v>
      </c>
      <c r="BD392" s="2">
        <f t="shared" si="1359"/>
        <v>0</v>
      </c>
      <c r="BE392" s="2">
        <f t="shared" si="1359"/>
        <v>0</v>
      </c>
      <c r="BF392" s="2">
        <f t="shared" si="1359"/>
        <v>0</v>
      </c>
      <c r="BG392" s="2">
        <f t="shared" si="1359"/>
        <v>0</v>
      </c>
      <c r="BH392" s="2">
        <f t="shared" si="1359"/>
        <v>0</v>
      </c>
      <c r="BI392" s="2">
        <f t="shared" si="1359"/>
        <v>0</v>
      </c>
      <c r="BJ392" s="2">
        <f t="shared" si="1359"/>
        <v>0</v>
      </c>
      <c r="BK392" s="2">
        <f t="shared" si="1359"/>
        <v>0</v>
      </c>
      <c r="BL392" s="2">
        <f t="shared" si="1359"/>
        <v>0</v>
      </c>
      <c r="BM392" s="2">
        <f t="shared" si="1359"/>
        <v>0</v>
      </c>
      <c r="BN392" s="2">
        <f t="shared" si="1359"/>
        <v>0</v>
      </c>
      <c r="BO392" s="2">
        <f t="shared" si="1359"/>
        <v>0</v>
      </c>
    </row>
    <row r="393" spans="2:67" outlineLevel="2">
      <c r="B393" s="29" t="s">
        <v>7</v>
      </c>
      <c r="C393" s="10"/>
      <c r="D393" s="10"/>
      <c r="E393" s="10"/>
      <c r="K393" s="16"/>
      <c r="L393" s="2">
        <f t="shared" ref="L393" si="1360">SUM(L390:L392)</f>
        <v>0</v>
      </c>
      <c r="M393" s="2">
        <f t="shared" ref="M393" si="1361">SUM(M390:M392)</f>
        <v>0</v>
      </c>
      <c r="N393" s="2">
        <f t="shared" ref="N393" si="1362">SUM(N390:N392)</f>
        <v>0</v>
      </c>
      <c r="O393" s="2">
        <f t="shared" ref="O393" si="1363">SUM(O390:O392)</f>
        <v>0</v>
      </c>
      <c r="P393" s="2">
        <f t="shared" ref="P393" si="1364">SUM(P390:P392)</f>
        <v>0</v>
      </c>
      <c r="Q393" s="2">
        <f t="shared" ref="Q393" si="1365">SUM(Q390:Q392)</f>
        <v>0</v>
      </c>
      <c r="R393" s="2">
        <f t="shared" ref="R393" si="1366">SUM(R390:R392)</f>
        <v>0</v>
      </c>
      <c r="S393" s="2">
        <f t="shared" ref="S393" si="1367">SUM(S390:S392)</f>
        <v>0</v>
      </c>
      <c r="T393" s="2">
        <f t="shared" ref="T393" si="1368">SUM(T390:T392)</f>
        <v>0</v>
      </c>
      <c r="U393" s="2">
        <f t="shared" ref="U393" si="1369">SUM(U390:U392)</f>
        <v>0</v>
      </c>
      <c r="V393" s="2">
        <f t="shared" ref="V393" si="1370">SUM(V390:V392)</f>
        <v>0</v>
      </c>
      <c r="W393" s="2">
        <f t="shared" ref="W393:BO393" si="1371">SUM(W390:W392)</f>
        <v>0</v>
      </c>
      <c r="X393" s="2">
        <f t="shared" si="1371"/>
        <v>0</v>
      </c>
      <c r="Y393" s="2">
        <f t="shared" si="1371"/>
        <v>0</v>
      </c>
      <c r="Z393" s="2">
        <f t="shared" si="1371"/>
        <v>0</v>
      </c>
      <c r="AA393" s="2">
        <f t="shared" si="1371"/>
        <v>0</v>
      </c>
      <c r="AB393" s="2">
        <f t="shared" si="1371"/>
        <v>0</v>
      </c>
      <c r="AC393" s="2">
        <f t="shared" si="1371"/>
        <v>0</v>
      </c>
      <c r="AD393" s="2">
        <f t="shared" si="1371"/>
        <v>0</v>
      </c>
      <c r="AE393" s="2">
        <f t="shared" si="1371"/>
        <v>0</v>
      </c>
      <c r="AF393" s="2">
        <f t="shared" si="1371"/>
        <v>0</v>
      </c>
      <c r="AG393" s="2">
        <f t="shared" si="1371"/>
        <v>0</v>
      </c>
      <c r="AH393" s="2">
        <f t="shared" si="1371"/>
        <v>0</v>
      </c>
      <c r="AI393" s="2">
        <f t="shared" si="1371"/>
        <v>0</v>
      </c>
      <c r="AJ393" s="2">
        <f t="shared" si="1371"/>
        <v>0</v>
      </c>
      <c r="AK393" s="2">
        <f t="shared" si="1371"/>
        <v>0</v>
      </c>
      <c r="AL393" s="2">
        <f t="shared" si="1371"/>
        <v>0</v>
      </c>
      <c r="AM393" s="2">
        <f t="shared" si="1371"/>
        <v>0</v>
      </c>
      <c r="AN393" s="2">
        <f t="shared" si="1371"/>
        <v>0</v>
      </c>
      <c r="AO393" s="2">
        <f t="shared" si="1371"/>
        <v>0</v>
      </c>
      <c r="AP393" s="2">
        <f t="shared" si="1371"/>
        <v>0</v>
      </c>
      <c r="AQ393" s="2">
        <f t="shared" si="1371"/>
        <v>0</v>
      </c>
      <c r="AR393" s="2">
        <f t="shared" si="1371"/>
        <v>0</v>
      </c>
      <c r="AS393" s="2">
        <f t="shared" si="1371"/>
        <v>0</v>
      </c>
      <c r="AT393" s="2">
        <f t="shared" si="1371"/>
        <v>0</v>
      </c>
      <c r="AU393" s="2">
        <f t="shared" si="1371"/>
        <v>1894.0866472101736</v>
      </c>
      <c r="AV393" s="2">
        <f t="shared" si="1371"/>
        <v>51856.163978156197</v>
      </c>
      <c r="AW393" s="2">
        <f t="shared" si="1371"/>
        <v>192511.1814628664</v>
      </c>
      <c r="AX393" s="2">
        <f t="shared" si="1371"/>
        <v>0</v>
      </c>
      <c r="AY393" s="2">
        <f t="shared" si="1371"/>
        <v>0</v>
      </c>
      <c r="AZ393" s="2">
        <f t="shared" si="1371"/>
        <v>0</v>
      </c>
      <c r="BA393" s="2">
        <f t="shared" si="1371"/>
        <v>0</v>
      </c>
      <c r="BB393" s="2">
        <f t="shared" si="1371"/>
        <v>0</v>
      </c>
      <c r="BC393" s="2">
        <f t="shared" si="1371"/>
        <v>0</v>
      </c>
      <c r="BD393" s="2">
        <f t="shared" si="1371"/>
        <v>0</v>
      </c>
      <c r="BE393" s="2">
        <f t="shared" si="1371"/>
        <v>0</v>
      </c>
      <c r="BF393" s="2">
        <f t="shared" si="1371"/>
        <v>0</v>
      </c>
      <c r="BG393" s="2">
        <f t="shared" si="1371"/>
        <v>0</v>
      </c>
      <c r="BH393" s="2">
        <f t="shared" si="1371"/>
        <v>0</v>
      </c>
      <c r="BI393" s="2">
        <f t="shared" si="1371"/>
        <v>0</v>
      </c>
      <c r="BJ393" s="2">
        <f t="shared" si="1371"/>
        <v>0</v>
      </c>
      <c r="BK393" s="2">
        <f t="shared" si="1371"/>
        <v>0</v>
      </c>
      <c r="BL393" s="2">
        <f t="shared" si="1371"/>
        <v>0</v>
      </c>
      <c r="BM393" s="2">
        <f t="shared" si="1371"/>
        <v>0</v>
      </c>
      <c r="BN393" s="2">
        <f t="shared" si="1371"/>
        <v>0</v>
      </c>
      <c r="BO393" s="2">
        <f t="shared" si="1371"/>
        <v>0</v>
      </c>
    </row>
    <row r="394" spans="2:67" outlineLevel="2">
      <c r="B394" s="30" t="s">
        <v>41</v>
      </c>
      <c r="C394" s="10"/>
      <c r="D394" s="10"/>
      <c r="E394" s="2">
        <f>MAX(L393:BO393)*(1+$C$8)</f>
        <v>192511.1814628664</v>
      </c>
      <c r="F394" s="152">
        <f>INDEX(Projects,A382,Projects!$E$1)</f>
        <v>25</v>
      </c>
      <c r="G394" s="38">
        <f>+$C$6</f>
        <v>2.9999999999999997E-4</v>
      </c>
      <c r="H394" s="20"/>
      <c r="L394" s="2"/>
      <c r="M394" s="2"/>
      <c r="N394" s="2"/>
      <c r="O394" s="2"/>
      <c r="P394" s="2"/>
      <c r="Q394" s="2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</row>
    <row r="395" spans="2:67" outlineLevel="2">
      <c r="B395" s="8"/>
      <c r="C395" s="10"/>
      <c r="D395" s="10"/>
      <c r="E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</row>
    <row r="396" spans="2:67" outlineLevel="2">
      <c r="B396" s="31" t="s">
        <v>10</v>
      </c>
      <c r="C396" s="10"/>
      <c r="D396" s="10"/>
      <c r="E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</row>
    <row r="397" spans="2:67" outlineLevel="2">
      <c r="B397" s="30" t="s">
        <v>11</v>
      </c>
      <c r="C397" s="10"/>
      <c r="D397" s="10"/>
      <c r="E397" s="10"/>
      <c r="K397" s="2"/>
      <c r="L397" s="2">
        <f t="shared" ref="L397:AQ397" si="1372">IF(L$10=$C387,$E394,K399)</f>
        <v>0</v>
      </c>
      <c r="M397" s="2">
        <f t="shared" si="1372"/>
        <v>0</v>
      </c>
      <c r="N397" s="2">
        <f t="shared" si="1372"/>
        <v>0</v>
      </c>
      <c r="O397" s="2">
        <f t="shared" si="1372"/>
        <v>0</v>
      </c>
      <c r="P397" s="2">
        <f t="shared" si="1372"/>
        <v>0</v>
      </c>
      <c r="Q397" s="2">
        <f t="shared" si="1372"/>
        <v>0</v>
      </c>
      <c r="R397" s="2">
        <f t="shared" si="1372"/>
        <v>0</v>
      </c>
      <c r="S397" s="2">
        <f t="shared" si="1372"/>
        <v>0</v>
      </c>
      <c r="T397" s="2">
        <f t="shared" si="1372"/>
        <v>0</v>
      </c>
      <c r="U397" s="2">
        <f t="shared" si="1372"/>
        <v>0</v>
      </c>
      <c r="V397" s="2">
        <f t="shared" si="1372"/>
        <v>0</v>
      </c>
      <c r="W397" s="2">
        <f t="shared" si="1372"/>
        <v>0</v>
      </c>
      <c r="X397" s="2">
        <f t="shared" si="1372"/>
        <v>0</v>
      </c>
      <c r="Y397" s="2">
        <f t="shared" si="1372"/>
        <v>0</v>
      </c>
      <c r="Z397" s="2">
        <f t="shared" si="1372"/>
        <v>0</v>
      </c>
      <c r="AA397" s="2">
        <f t="shared" si="1372"/>
        <v>0</v>
      </c>
      <c r="AB397" s="2">
        <f t="shared" si="1372"/>
        <v>0</v>
      </c>
      <c r="AC397" s="2">
        <f t="shared" si="1372"/>
        <v>0</v>
      </c>
      <c r="AD397" s="2">
        <f t="shared" si="1372"/>
        <v>0</v>
      </c>
      <c r="AE397" s="2">
        <f t="shared" si="1372"/>
        <v>0</v>
      </c>
      <c r="AF397" s="2">
        <f t="shared" si="1372"/>
        <v>0</v>
      </c>
      <c r="AG397" s="2">
        <f t="shared" si="1372"/>
        <v>0</v>
      </c>
      <c r="AH397" s="2">
        <f t="shared" si="1372"/>
        <v>0</v>
      </c>
      <c r="AI397" s="2">
        <f t="shared" si="1372"/>
        <v>0</v>
      </c>
      <c r="AJ397" s="2">
        <f t="shared" si="1372"/>
        <v>0</v>
      </c>
      <c r="AK397" s="2">
        <f t="shared" si="1372"/>
        <v>0</v>
      </c>
      <c r="AL397" s="2">
        <f t="shared" si="1372"/>
        <v>0</v>
      </c>
      <c r="AM397" s="2">
        <f t="shared" si="1372"/>
        <v>0</v>
      </c>
      <c r="AN397" s="2">
        <f t="shared" si="1372"/>
        <v>0</v>
      </c>
      <c r="AO397" s="2">
        <f t="shared" si="1372"/>
        <v>0</v>
      </c>
      <c r="AP397" s="2">
        <f t="shared" si="1372"/>
        <v>0</v>
      </c>
      <c r="AQ397" s="2">
        <f t="shared" si="1372"/>
        <v>0</v>
      </c>
      <c r="AR397" s="2">
        <f t="shared" ref="AR397:BO397" si="1373">IF(AR$10=$C387,$E394,AQ399)</f>
        <v>0</v>
      </c>
      <c r="AS397" s="2">
        <f t="shared" si="1373"/>
        <v>0</v>
      </c>
      <c r="AT397" s="2">
        <f t="shared" si="1373"/>
        <v>0</v>
      </c>
      <c r="AU397" s="2">
        <f t="shared" si="1373"/>
        <v>0</v>
      </c>
      <c r="AV397" s="2">
        <f t="shared" si="1373"/>
        <v>0</v>
      </c>
      <c r="AW397" s="2">
        <f t="shared" si="1373"/>
        <v>192511.1814628664</v>
      </c>
      <c r="AX397" s="2">
        <f t="shared" si="1373"/>
        <v>191869.47752465683</v>
      </c>
      <c r="AY397" s="2">
        <f t="shared" si="1373"/>
        <v>184169.03026614219</v>
      </c>
      <c r="AZ397" s="2">
        <f t="shared" si="1373"/>
        <v>176468.58300762755</v>
      </c>
      <c r="BA397" s="2">
        <f t="shared" si="1373"/>
        <v>168768.1357491129</v>
      </c>
      <c r="BB397" s="2">
        <f t="shared" si="1373"/>
        <v>161067.68849059826</v>
      </c>
      <c r="BC397" s="2">
        <f t="shared" si="1373"/>
        <v>153367.24123208362</v>
      </c>
      <c r="BD397" s="2">
        <f t="shared" si="1373"/>
        <v>145666.79397356897</v>
      </c>
      <c r="BE397" s="2">
        <f t="shared" si="1373"/>
        <v>137966.34671505433</v>
      </c>
      <c r="BF397" s="2">
        <f t="shared" si="1373"/>
        <v>130265.89945653967</v>
      </c>
      <c r="BG397" s="2">
        <f t="shared" si="1373"/>
        <v>122565.45219802501</v>
      </c>
      <c r="BH397" s="2">
        <f t="shared" si="1373"/>
        <v>114865.00493951036</v>
      </c>
      <c r="BI397" s="2">
        <f t="shared" si="1373"/>
        <v>107164.5576809957</v>
      </c>
      <c r="BJ397" s="2">
        <f t="shared" si="1373"/>
        <v>99464.110422481041</v>
      </c>
      <c r="BK397" s="2">
        <f t="shared" si="1373"/>
        <v>91763.663163966383</v>
      </c>
      <c r="BL397" s="2">
        <f t="shared" si="1373"/>
        <v>84063.215905451725</v>
      </c>
      <c r="BM397" s="2">
        <f t="shared" si="1373"/>
        <v>76362.768646937067</v>
      </c>
      <c r="BN397" s="2">
        <f t="shared" si="1373"/>
        <v>68662.32138842241</v>
      </c>
      <c r="BO397" s="2">
        <f t="shared" si="1373"/>
        <v>60961.874129907752</v>
      </c>
    </row>
    <row r="398" spans="2:67" outlineLevel="2">
      <c r="B398" s="29" t="s">
        <v>12</v>
      </c>
      <c r="C398" s="10"/>
      <c r="D398" s="10"/>
      <c r="E398" s="10"/>
      <c r="K398" s="2"/>
      <c r="L398" s="2">
        <f t="shared" ref="L398:AQ398" si="1374">IF(L$10=$C387,$E394/$F394*(13-$D387)/12,MIN(K399,$E394/$F394))</f>
        <v>0</v>
      </c>
      <c r="M398" s="2">
        <f t="shared" si="1374"/>
        <v>0</v>
      </c>
      <c r="N398" s="2">
        <f t="shared" si="1374"/>
        <v>0</v>
      </c>
      <c r="O398" s="2">
        <f t="shared" si="1374"/>
        <v>0</v>
      </c>
      <c r="P398" s="2">
        <f t="shared" si="1374"/>
        <v>0</v>
      </c>
      <c r="Q398" s="2">
        <f t="shared" si="1374"/>
        <v>0</v>
      </c>
      <c r="R398" s="2">
        <f t="shared" si="1374"/>
        <v>0</v>
      </c>
      <c r="S398" s="2">
        <f t="shared" si="1374"/>
        <v>0</v>
      </c>
      <c r="T398" s="2">
        <f t="shared" si="1374"/>
        <v>0</v>
      </c>
      <c r="U398" s="2">
        <f t="shared" si="1374"/>
        <v>0</v>
      </c>
      <c r="V398" s="2">
        <f t="shared" si="1374"/>
        <v>0</v>
      </c>
      <c r="W398" s="2">
        <f t="shared" si="1374"/>
        <v>0</v>
      </c>
      <c r="X398" s="2">
        <f t="shared" si="1374"/>
        <v>0</v>
      </c>
      <c r="Y398" s="2">
        <f t="shared" si="1374"/>
        <v>0</v>
      </c>
      <c r="Z398" s="2">
        <f t="shared" si="1374"/>
        <v>0</v>
      </c>
      <c r="AA398" s="2">
        <f t="shared" si="1374"/>
        <v>0</v>
      </c>
      <c r="AB398" s="2">
        <f t="shared" si="1374"/>
        <v>0</v>
      </c>
      <c r="AC398" s="2">
        <f t="shared" si="1374"/>
        <v>0</v>
      </c>
      <c r="AD398" s="2">
        <f t="shared" si="1374"/>
        <v>0</v>
      </c>
      <c r="AE398" s="2">
        <f t="shared" si="1374"/>
        <v>0</v>
      </c>
      <c r="AF398" s="2">
        <f t="shared" si="1374"/>
        <v>0</v>
      </c>
      <c r="AG398" s="2">
        <f t="shared" si="1374"/>
        <v>0</v>
      </c>
      <c r="AH398" s="2">
        <f t="shared" si="1374"/>
        <v>0</v>
      </c>
      <c r="AI398" s="2">
        <f t="shared" si="1374"/>
        <v>0</v>
      </c>
      <c r="AJ398" s="2">
        <f t="shared" si="1374"/>
        <v>0</v>
      </c>
      <c r="AK398" s="2">
        <f t="shared" si="1374"/>
        <v>0</v>
      </c>
      <c r="AL398" s="2">
        <f t="shared" si="1374"/>
        <v>0</v>
      </c>
      <c r="AM398" s="2">
        <f t="shared" si="1374"/>
        <v>0</v>
      </c>
      <c r="AN398" s="2">
        <f t="shared" si="1374"/>
        <v>0</v>
      </c>
      <c r="AO398" s="2">
        <f t="shared" si="1374"/>
        <v>0</v>
      </c>
      <c r="AP398" s="2">
        <f t="shared" si="1374"/>
        <v>0</v>
      </c>
      <c r="AQ398" s="2">
        <f t="shared" si="1374"/>
        <v>0</v>
      </c>
      <c r="AR398" s="2">
        <f t="shared" ref="AR398:BO398" si="1375">IF(AR$10=$C387,$E394/$F394*(13-$D387)/12,MIN(AQ399,$E394/$F394))</f>
        <v>0</v>
      </c>
      <c r="AS398" s="2">
        <f t="shared" si="1375"/>
        <v>0</v>
      </c>
      <c r="AT398" s="2">
        <f t="shared" si="1375"/>
        <v>0</v>
      </c>
      <c r="AU398" s="2">
        <f t="shared" si="1375"/>
        <v>0</v>
      </c>
      <c r="AV398" s="2">
        <f t="shared" si="1375"/>
        <v>0</v>
      </c>
      <c r="AW398" s="2">
        <f t="shared" si="1375"/>
        <v>641.70393820955462</v>
      </c>
      <c r="AX398" s="2">
        <f t="shared" si="1375"/>
        <v>7700.4472585146559</v>
      </c>
      <c r="AY398" s="2">
        <f t="shared" si="1375"/>
        <v>7700.4472585146559</v>
      </c>
      <c r="AZ398" s="2">
        <f t="shared" si="1375"/>
        <v>7700.4472585146559</v>
      </c>
      <c r="BA398" s="2">
        <f t="shared" si="1375"/>
        <v>7700.4472585146559</v>
      </c>
      <c r="BB398" s="2">
        <f t="shared" si="1375"/>
        <v>7700.4472585146559</v>
      </c>
      <c r="BC398" s="2">
        <f t="shared" si="1375"/>
        <v>7700.4472585146559</v>
      </c>
      <c r="BD398" s="2">
        <f t="shared" si="1375"/>
        <v>7700.4472585146559</v>
      </c>
      <c r="BE398" s="2">
        <f t="shared" si="1375"/>
        <v>7700.4472585146559</v>
      </c>
      <c r="BF398" s="2">
        <f t="shared" si="1375"/>
        <v>7700.4472585146559</v>
      </c>
      <c r="BG398" s="2">
        <f t="shared" si="1375"/>
        <v>7700.4472585146559</v>
      </c>
      <c r="BH398" s="2">
        <f t="shared" si="1375"/>
        <v>7700.4472585146559</v>
      </c>
      <c r="BI398" s="2">
        <f t="shared" si="1375"/>
        <v>7700.4472585146559</v>
      </c>
      <c r="BJ398" s="2">
        <f t="shared" si="1375"/>
        <v>7700.4472585146559</v>
      </c>
      <c r="BK398" s="2">
        <f t="shared" si="1375"/>
        <v>7700.4472585146559</v>
      </c>
      <c r="BL398" s="2">
        <f t="shared" si="1375"/>
        <v>7700.4472585146559</v>
      </c>
      <c r="BM398" s="2">
        <f t="shared" si="1375"/>
        <v>7700.4472585146559</v>
      </c>
      <c r="BN398" s="2">
        <f t="shared" si="1375"/>
        <v>7700.4472585146559</v>
      </c>
      <c r="BO398" s="2">
        <f t="shared" si="1375"/>
        <v>7700.4472585146559</v>
      </c>
    </row>
    <row r="399" spans="2:67" outlineLevel="2">
      <c r="B399" s="30" t="s">
        <v>13</v>
      </c>
      <c r="C399" s="10"/>
      <c r="D399" s="10"/>
      <c r="E399" s="10"/>
      <c r="K399" s="16">
        <v>0</v>
      </c>
      <c r="L399" s="2">
        <f t="shared" ref="L399:BO399" si="1376">+L397-L398</f>
        <v>0</v>
      </c>
      <c r="M399" s="2">
        <f t="shared" si="1376"/>
        <v>0</v>
      </c>
      <c r="N399" s="2">
        <f t="shared" si="1376"/>
        <v>0</v>
      </c>
      <c r="O399" s="2">
        <f t="shared" si="1376"/>
        <v>0</v>
      </c>
      <c r="P399" s="2">
        <f t="shared" si="1376"/>
        <v>0</v>
      </c>
      <c r="Q399" s="2">
        <f t="shared" si="1376"/>
        <v>0</v>
      </c>
      <c r="R399" s="2">
        <f t="shared" si="1376"/>
        <v>0</v>
      </c>
      <c r="S399" s="2">
        <f t="shared" si="1376"/>
        <v>0</v>
      </c>
      <c r="T399" s="2">
        <f t="shared" si="1376"/>
        <v>0</v>
      </c>
      <c r="U399" s="2">
        <f t="shared" si="1376"/>
        <v>0</v>
      </c>
      <c r="V399" s="2">
        <f t="shared" si="1376"/>
        <v>0</v>
      </c>
      <c r="W399" s="2">
        <f t="shared" si="1376"/>
        <v>0</v>
      </c>
      <c r="X399" s="2">
        <f t="shared" si="1376"/>
        <v>0</v>
      </c>
      <c r="Y399" s="2">
        <f t="shared" si="1376"/>
        <v>0</v>
      </c>
      <c r="Z399" s="2">
        <f t="shared" si="1376"/>
        <v>0</v>
      </c>
      <c r="AA399" s="2">
        <f t="shared" si="1376"/>
        <v>0</v>
      </c>
      <c r="AB399" s="2">
        <f t="shared" si="1376"/>
        <v>0</v>
      </c>
      <c r="AC399" s="2">
        <f t="shared" si="1376"/>
        <v>0</v>
      </c>
      <c r="AD399" s="2">
        <f t="shared" si="1376"/>
        <v>0</v>
      </c>
      <c r="AE399" s="2">
        <f t="shared" si="1376"/>
        <v>0</v>
      </c>
      <c r="AF399" s="2">
        <f t="shared" si="1376"/>
        <v>0</v>
      </c>
      <c r="AG399" s="2">
        <f t="shared" si="1376"/>
        <v>0</v>
      </c>
      <c r="AH399" s="2">
        <f t="shared" si="1376"/>
        <v>0</v>
      </c>
      <c r="AI399" s="2">
        <f t="shared" si="1376"/>
        <v>0</v>
      </c>
      <c r="AJ399" s="2">
        <f t="shared" si="1376"/>
        <v>0</v>
      </c>
      <c r="AK399" s="2">
        <f t="shared" si="1376"/>
        <v>0</v>
      </c>
      <c r="AL399" s="2">
        <f t="shared" si="1376"/>
        <v>0</v>
      </c>
      <c r="AM399" s="2">
        <f t="shared" si="1376"/>
        <v>0</v>
      </c>
      <c r="AN399" s="2">
        <f t="shared" si="1376"/>
        <v>0</v>
      </c>
      <c r="AO399" s="2">
        <f t="shared" si="1376"/>
        <v>0</v>
      </c>
      <c r="AP399" s="2">
        <f t="shared" si="1376"/>
        <v>0</v>
      </c>
      <c r="AQ399" s="2">
        <f t="shared" si="1376"/>
        <v>0</v>
      </c>
      <c r="AR399" s="2">
        <f t="shared" si="1376"/>
        <v>0</v>
      </c>
      <c r="AS399" s="2">
        <f t="shared" si="1376"/>
        <v>0</v>
      </c>
      <c r="AT399" s="2">
        <f t="shared" si="1376"/>
        <v>0</v>
      </c>
      <c r="AU399" s="2">
        <f t="shared" si="1376"/>
        <v>0</v>
      </c>
      <c r="AV399" s="2">
        <f t="shared" si="1376"/>
        <v>0</v>
      </c>
      <c r="AW399" s="2">
        <f t="shared" si="1376"/>
        <v>191869.47752465683</v>
      </c>
      <c r="AX399" s="2">
        <f t="shared" si="1376"/>
        <v>184169.03026614219</v>
      </c>
      <c r="AY399" s="2">
        <f t="shared" si="1376"/>
        <v>176468.58300762755</v>
      </c>
      <c r="AZ399" s="2">
        <f t="shared" si="1376"/>
        <v>168768.1357491129</v>
      </c>
      <c r="BA399" s="2">
        <f t="shared" si="1376"/>
        <v>161067.68849059826</v>
      </c>
      <c r="BB399" s="2">
        <f t="shared" si="1376"/>
        <v>153367.24123208362</v>
      </c>
      <c r="BC399" s="2">
        <f t="shared" si="1376"/>
        <v>145666.79397356897</v>
      </c>
      <c r="BD399" s="2">
        <f t="shared" si="1376"/>
        <v>137966.34671505433</v>
      </c>
      <c r="BE399" s="2">
        <f t="shared" si="1376"/>
        <v>130265.89945653967</v>
      </c>
      <c r="BF399" s="2">
        <f t="shared" si="1376"/>
        <v>122565.45219802501</v>
      </c>
      <c r="BG399" s="2">
        <f t="shared" si="1376"/>
        <v>114865.00493951036</v>
      </c>
      <c r="BH399" s="2">
        <f t="shared" si="1376"/>
        <v>107164.5576809957</v>
      </c>
      <c r="BI399" s="2">
        <f t="shared" si="1376"/>
        <v>99464.110422481041</v>
      </c>
      <c r="BJ399" s="2">
        <f t="shared" si="1376"/>
        <v>91763.663163966383</v>
      </c>
      <c r="BK399" s="2">
        <f t="shared" si="1376"/>
        <v>84063.215905451725</v>
      </c>
      <c r="BL399" s="2">
        <f t="shared" si="1376"/>
        <v>76362.768646937067</v>
      </c>
      <c r="BM399" s="2">
        <f t="shared" si="1376"/>
        <v>68662.32138842241</v>
      </c>
      <c r="BN399" s="2">
        <f t="shared" si="1376"/>
        <v>60961.874129907752</v>
      </c>
      <c r="BO399" s="2">
        <f t="shared" si="1376"/>
        <v>53261.426871393094</v>
      </c>
    </row>
    <row r="400" spans="2:67" outlineLevel="2">
      <c r="B400" s="29" t="s">
        <v>14</v>
      </c>
      <c r="C400" s="10"/>
      <c r="D400" s="10"/>
      <c r="E400" s="10"/>
      <c r="L400" s="2">
        <f t="shared" ref="L400:AQ400" si="1377">IF(L$10=$C387,(L397+L399)/2*(13-$D387)/12,(L397+L399)/2)</f>
        <v>0</v>
      </c>
      <c r="M400" s="2">
        <f t="shared" si="1377"/>
        <v>0</v>
      </c>
      <c r="N400" s="2">
        <f t="shared" si="1377"/>
        <v>0</v>
      </c>
      <c r="O400" s="2">
        <f t="shared" si="1377"/>
        <v>0</v>
      </c>
      <c r="P400" s="2">
        <f t="shared" si="1377"/>
        <v>0</v>
      </c>
      <c r="Q400" s="2">
        <f t="shared" si="1377"/>
        <v>0</v>
      </c>
      <c r="R400" s="2">
        <f t="shared" si="1377"/>
        <v>0</v>
      </c>
      <c r="S400" s="2">
        <f t="shared" si="1377"/>
        <v>0</v>
      </c>
      <c r="T400" s="2">
        <f t="shared" si="1377"/>
        <v>0</v>
      </c>
      <c r="U400" s="2">
        <f t="shared" si="1377"/>
        <v>0</v>
      </c>
      <c r="V400" s="2">
        <f t="shared" si="1377"/>
        <v>0</v>
      </c>
      <c r="W400" s="2">
        <f t="shared" si="1377"/>
        <v>0</v>
      </c>
      <c r="X400" s="2">
        <f t="shared" si="1377"/>
        <v>0</v>
      </c>
      <c r="Y400" s="2">
        <f t="shared" si="1377"/>
        <v>0</v>
      </c>
      <c r="Z400" s="2">
        <f t="shared" si="1377"/>
        <v>0</v>
      </c>
      <c r="AA400" s="2">
        <f t="shared" si="1377"/>
        <v>0</v>
      </c>
      <c r="AB400" s="2">
        <f t="shared" si="1377"/>
        <v>0</v>
      </c>
      <c r="AC400" s="2">
        <f t="shared" si="1377"/>
        <v>0</v>
      </c>
      <c r="AD400" s="2">
        <f t="shared" si="1377"/>
        <v>0</v>
      </c>
      <c r="AE400" s="2">
        <f t="shared" si="1377"/>
        <v>0</v>
      </c>
      <c r="AF400" s="2">
        <f t="shared" si="1377"/>
        <v>0</v>
      </c>
      <c r="AG400" s="2">
        <f t="shared" si="1377"/>
        <v>0</v>
      </c>
      <c r="AH400" s="2">
        <f t="shared" si="1377"/>
        <v>0</v>
      </c>
      <c r="AI400" s="2">
        <f t="shared" si="1377"/>
        <v>0</v>
      </c>
      <c r="AJ400" s="2">
        <f t="shared" si="1377"/>
        <v>0</v>
      </c>
      <c r="AK400" s="2">
        <f t="shared" si="1377"/>
        <v>0</v>
      </c>
      <c r="AL400" s="2">
        <f t="shared" si="1377"/>
        <v>0</v>
      </c>
      <c r="AM400" s="2">
        <f t="shared" si="1377"/>
        <v>0</v>
      </c>
      <c r="AN400" s="2">
        <f t="shared" si="1377"/>
        <v>0</v>
      </c>
      <c r="AO400" s="2">
        <f t="shared" si="1377"/>
        <v>0</v>
      </c>
      <c r="AP400" s="2">
        <f t="shared" si="1377"/>
        <v>0</v>
      </c>
      <c r="AQ400" s="2">
        <f t="shared" si="1377"/>
        <v>0</v>
      </c>
      <c r="AR400" s="2">
        <f t="shared" ref="AR400:BO400" si="1378">IF(AR$10=$C387,(AR397+AR399)/2*(13-$D387)/12,(AR397+AR399)/2)</f>
        <v>0</v>
      </c>
      <c r="AS400" s="2">
        <f t="shared" si="1378"/>
        <v>0</v>
      </c>
      <c r="AT400" s="2">
        <f t="shared" si="1378"/>
        <v>0</v>
      </c>
      <c r="AU400" s="2">
        <f t="shared" si="1378"/>
        <v>0</v>
      </c>
      <c r="AV400" s="2">
        <f t="shared" si="1378"/>
        <v>0</v>
      </c>
      <c r="AW400" s="2">
        <f t="shared" si="1378"/>
        <v>16015.860791146801</v>
      </c>
      <c r="AX400" s="2">
        <f t="shared" si="1378"/>
        <v>188019.25389539951</v>
      </c>
      <c r="AY400" s="2">
        <f t="shared" si="1378"/>
        <v>180318.80663688487</v>
      </c>
      <c r="AZ400" s="2">
        <f t="shared" si="1378"/>
        <v>172618.35937837022</v>
      </c>
      <c r="BA400" s="2">
        <f t="shared" si="1378"/>
        <v>164917.91211985558</v>
      </c>
      <c r="BB400" s="2">
        <f t="shared" si="1378"/>
        <v>157217.46486134094</v>
      </c>
      <c r="BC400" s="2">
        <f t="shared" si="1378"/>
        <v>149517.01760282629</v>
      </c>
      <c r="BD400" s="2">
        <f t="shared" si="1378"/>
        <v>141816.57034431165</v>
      </c>
      <c r="BE400" s="2">
        <f t="shared" si="1378"/>
        <v>134116.12308579701</v>
      </c>
      <c r="BF400" s="2">
        <f t="shared" si="1378"/>
        <v>126415.67582728234</v>
      </c>
      <c r="BG400" s="2">
        <f t="shared" si="1378"/>
        <v>118715.22856876769</v>
      </c>
      <c r="BH400" s="2">
        <f t="shared" si="1378"/>
        <v>111014.78131025302</v>
      </c>
      <c r="BI400" s="2">
        <f t="shared" si="1378"/>
        <v>103314.33405173838</v>
      </c>
      <c r="BJ400" s="2">
        <f t="shared" si="1378"/>
        <v>95613.886793223704</v>
      </c>
      <c r="BK400" s="2">
        <f t="shared" si="1378"/>
        <v>87913.439534709061</v>
      </c>
      <c r="BL400" s="2">
        <f t="shared" si="1378"/>
        <v>80212.992276194389</v>
      </c>
      <c r="BM400" s="2">
        <f t="shared" si="1378"/>
        <v>72512.545017679746</v>
      </c>
      <c r="BN400" s="2">
        <f t="shared" si="1378"/>
        <v>64812.097759165081</v>
      </c>
      <c r="BO400" s="2">
        <f t="shared" si="1378"/>
        <v>57111.650500650423</v>
      </c>
    </row>
    <row r="401" spans="1:67" outlineLevel="2">
      <c r="B401" s="29" t="s">
        <v>15</v>
      </c>
      <c r="C401" s="10"/>
      <c r="D401" s="10"/>
      <c r="E401" s="10"/>
      <c r="L401" s="21">
        <f t="shared" ref="L401:AQ401" si="1379">+L400*$C$5</f>
        <v>0</v>
      </c>
      <c r="M401" s="21">
        <f t="shared" si="1379"/>
        <v>0</v>
      </c>
      <c r="N401" s="21">
        <f t="shared" si="1379"/>
        <v>0</v>
      </c>
      <c r="O401" s="21">
        <f t="shared" si="1379"/>
        <v>0</v>
      </c>
      <c r="P401" s="21">
        <f t="shared" si="1379"/>
        <v>0</v>
      </c>
      <c r="Q401" s="21">
        <f t="shared" si="1379"/>
        <v>0</v>
      </c>
      <c r="R401" s="21">
        <f t="shared" si="1379"/>
        <v>0</v>
      </c>
      <c r="S401" s="21">
        <f t="shared" si="1379"/>
        <v>0</v>
      </c>
      <c r="T401" s="21">
        <f t="shared" si="1379"/>
        <v>0</v>
      </c>
      <c r="U401" s="21">
        <f t="shared" si="1379"/>
        <v>0</v>
      </c>
      <c r="V401" s="21">
        <f t="shared" si="1379"/>
        <v>0</v>
      </c>
      <c r="W401" s="21">
        <f t="shared" si="1379"/>
        <v>0</v>
      </c>
      <c r="X401" s="21">
        <f t="shared" si="1379"/>
        <v>0</v>
      </c>
      <c r="Y401" s="21">
        <f t="shared" si="1379"/>
        <v>0</v>
      </c>
      <c r="Z401" s="21">
        <f t="shared" si="1379"/>
        <v>0</v>
      </c>
      <c r="AA401" s="21">
        <f t="shared" si="1379"/>
        <v>0</v>
      </c>
      <c r="AB401" s="21">
        <f t="shared" si="1379"/>
        <v>0</v>
      </c>
      <c r="AC401" s="21">
        <f t="shared" si="1379"/>
        <v>0</v>
      </c>
      <c r="AD401" s="21">
        <f t="shared" si="1379"/>
        <v>0</v>
      </c>
      <c r="AE401" s="21">
        <f t="shared" si="1379"/>
        <v>0</v>
      </c>
      <c r="AF401" s="21">
        <f t="shared" si="1379"/>
        <v>0</v>
      </c>
      <c r="AG401" s="21">
        <f t="shared" si="1379"/>
        <v>0</v>
      </c>
      <c r="AH401" s="21">
        <f t="shared" si="1379"/>
        <v>0</v>
      </c>
      <c r="AI401" s="21">
        <f t="shared" si="1379"/>
        <v>0</v>
      </c>
      <c r="AJ401" s="21">
        <f t="shared" si="1379"/>
        <v>0</v>
      </c>
      <c r="AK401" s="21">
        <f t="shared" si="1379"/>
        <v>0</v>
      </c>
      <c r="AL401" s="21">
        <f t="shared" si="1379"/>
        <v>0</v>
      </c>
      <c r="AM401" s="21">
        <f t="shared" si="1379"/>
        <v>0</v>
      </c>
      <c r="AN401" s="21">
        <f t="shared" si="1379"/>
        <v>0</v>
      </c>
      <c r="AO401" s="21">
        <f t="shared" si="1379"/>
        <v>0</v>
      </c>
      <c r="AP401" s="21">
        <f t="shared" si="1379"/>
        <v>0</v>
      </c>
      <c r="AQ401" s="21">
        <f t="shared" si="1379"/>
        <v>0</v>
      </c>
      <c r="AR401" s="21">
        <f t="shared" ref="AR401:BO401" si="1380">+AR400*$C$5</f>
        <v>0</v>
      </c>
      <c r="AS401" s="21">
        <f t="shared" si="1380"/>
        <v>0</v>
      </c>
      <c r="AT401" s="21">
        <f t="shared" si="1380"/>
        <v>0</v>
      </c>
      <c r="AU401" s="21">
        <f t="shared" si="1380"/>
        <v>0</v>
      </c>
      <c r="AV401" s="21">
        <f t="shared" si="1380"/>
        <v>0</v>
      </c>
      <c r="AW401" s="21">
        <f t="shared" si="1380"/>
        <v>1121.1102553802762</v>
      </c>
      <c r="AX401" s="21">
        <f t="shared" si="1380"/>
        <v>13161.347772677967</v>
      </c>
      <c r="AY401" s="21">
        <f t="shared" si="1380"/>
        <v>12622.316464581942</v>
      </c>
      <c r="AZ401" s="21">
        <f t="shared" si="1380"/>
        <v>12083.285156485917</v>
      </c>
      <c r="BA401" s="21">
        <f t="shared" si="1380"/>
        <v>11544.253848389892</v>
      </c>
      <c r="BB401" s="21">
        <f t="shared" si="1380"/>
        <v>11005.222540293867</v>
      </c>
      <c r="BC401" s="21">
        <f t="shared" si="1380"/>
        <v>10466.191232197842</v>
      </c>
      <c r="BD401" s="21">
        <f t="shared" si="1380"/>
        <v>9927.1599241018157</v>
      </c>
      <c r="BE401" s="21">
        <f t="shared" si="1380"/>
        <v>9388.1286160057916</v>
      </c>
      <c r="BF401" s="21">
        <f t="shared" si="1380"/>
        <v>8849.0973079097639</v>
      </c>
      <c r="BG401" s="21">
        <f t="shared" si="1380"/>
        <v>8310.0659998137398</v>
      </c>
      <c r="BH401" s="21">
        <f t="shared" si="1380"/>
        <v>7771.0346917177121</v>
      </c>
      <c r="BI401" s="21">
        <f t="shared" si="1380"/>
        <v>7232.0033836216871</v>
      </c>
      <c r="BJ401" s="21">
        <f t="shared" si="1380"/>
        <v>6692.9720755256603</v>
      </c>
      <c r="BK401" s="21">
        <f t="shared" si="1380"/>
        <v>6153.9407674296344</v>
      </c>
      <c r="BL401" s="21">
        <f t="shared" si="1380"/>
        <v>5614.9094593336076</v>
      </c>
      <c r="BM401" s="21">
        <f t="shared" si="1380"/>
        <v>5075.8781512375826</v>
      </c>
      <c r="BN401" s="21">
        <f t="shared" si="1380"/>
        <v>4536.8468431415558</v>
      </c>
      <c r="BO401" s="21">
        <f t="shared" si="1380"/>
        <v>3997.8155350455299</v>
      </c>
    </row>
    <row r="402" spans="1:67" outlineLevel="2">
      <c r="B402" s="8" t="s">
        <v>20</v>
      </c>
      <c r="C402" s="10"/>
      <c r="D402" s="10"/>
      <c r="E402" s="10"/>
      <c r="L402" s="23">
        <f t="shared" ref="L402:AQ402" si="1381">IF(OR(L$10&lt;$C387,L$10&gt;$C387+$F394),0,IF(L$10=$C387,$E394*(13-$D387)/12,IF(L$10=$C387+$F394,$E394*($D387-1)/12,$E394)))</f>
        <v>0</v>
      </c>
      <c r="M402" s="23">
        <f t="shared" si="1381"/>
        <v>0</v>
      </c>
      <c r="N402" s="23">
        <f t="shared" si="1381"/>
        <v>0</v>
      </c>
      <c r="O402" s="23">
        <f t="shared" si="1381"/>
        <v>0</v>
      </c>
      <c r="P402" s="23">
        <f t="shared" si="1381"/>
        <v>0</v>
      </c>
      <c r="Q402" s="23">
        <f t="shared" si="1381"/>
        <v>0</v>
      </c>
      <c r="R402" s="23">
        <f t="shared" si="1381"/>
        <v>0</v>
      </c>
      <c r="S402" s="23">
        <f t="shared" si="1381"/>
        <v>0</v>
      </c>
      <c r="T402" s="23">
        <f t="shared" si="1381"/>
        <v>0</v>
      </c>
      <c r="U402" s="23">
        <f t="shared" si="1381"/>
        <v>0</v>
      </c>
      <c r="V402" s="23">
        <f t="shared" si="1381"/>
        <v>0</v>
      </c>
      <c r="W402" s="23">
        <f t="shared" si="1381"/>
        <v>0</v>
      </c>
      <c r="X402" s="23">
        <f t="shared" si="1381"/>
        <v>0</v>
      </c>
      <c r="Y402" s="23">
        <f t="shared" si="1381"/>
        <v>0</v>
      </c>
      <c r="Z402" s="23">
        <f t="shared" si="1381"/>
        <v>0</v>
      </c>
      <c r="AA402" s="23">
        <f t="shared" si="1381"/>
        <v>0</v>
      </c>
      <c r="AB402" s="23">
        <f t="shared" si="1381"/>
        <v>0</v>
      </c>
      <c r="AC402" s="23">
        <f t="shared" si="1381"/>
        <v>0</v>
      </c>
      <c r="AD402" s="23">
        <f t="shared" si="1381"/>
        <v>0</v>
      </c>
      <c r="AE402" s="23">
        <f t="shared" si="1381"/>
        <v>0</v>
      </c>
      <c r="AF402" s="23">
        <f t="shared" si="1381"/>
        <v>0</v>
      </c>
      <c r="AG402" s="23">
        <f t="shared" si="1381"/>
        <v>0</v>
      </c>
      <c r="AH402" s="23">
        <f t="shared" si="1381"/>
        <v>0</v>
      </c>
      <c r="AI402" s="23">
        <f t="shared" si="1381"/>
        <v>0</v>
      </c>
      <c r="AJ402" s="23">
        <f t="shared" si="1381"/>
        <v>0</v>
      </c>
      <c r="AK402" s="23">
        <f t="shared" si="1381"/>
        <v>0</v>
      </c>
      <c r="AL402" s="23">
        <f t="shared" si="1381"/>
        <v>0</v>
      </c>
      <c r="AM402" s="23">
        <f t="shared" si="1381"/>
        <v>0</v>
      </c>
      <c r="AN402" s="23">
        <f t="shared" si="1381"/>
        <v>0</v>
      </c>
      <c r="AO402" s="23">
        <f t="shared" si="1381"/>
        <v>0</v>
      </c>
      <c r="AP402" s="23">
        <f t="shared" si="1381"/>
        <v>0</v>
      </c>
      <c r="AQ402" s="23">
        <f t="shared" si="1381"/>
        <v>0</v>
      </c>
      <c r="AR402" s="23">
        <f t="shared" ref="AR402:BO402" si="1382">IF(OR(AR$10&lt;$C387,AR$10&gt;$C387+$F394),0,IF(AR$10=$C387,$E394*(13-$D387)/12,IF(AR$10=$C387+$F394,$E394*($D387-1)/12,$E394)))</f>
        <v>0</v>
      </c>
      <c r="AS402" s="23">
        <f t="shared" si="1382"/>
        <v>0</v>
      </c>
      <c r="AT402" s="23">
        <f t="shared" si="1382"/>
        <v>0</v>
      </c>
      <c r="AU402" s="23">
        <f t="shared" si="1382"/>
        <v>0</v>
      </c>
      <c r="AV402" s="23">
        <f t="shared" si="1382"/>
        <v>0</v>
      </c>
      <c r="AW402" s="23">
        <f t="shared" si="1382"/>
        <v>16042.598455238867</v>
      </c>
      <c r="AX402" s="23">
        <f t="shared" si="1382"/>
        <v>192511.1814628664</v>
      </c>
      <c r="AY402" s="23">
        <f t="shared" si="1382"/>
        <v>192511.1814628664</v>
      </c>
      <c r="AZ402" s="23">
        <f t="shared" si="1382"/>
        <v>192511.1814628664</v>
      </c>
      <c r="BA402" s="23">
        <f t="shared" si="1382"/>
        <v>192511.1814628664</v>
      </c>
      <c r="BB402" s="23">
        <f t="shared" si="1382"/>
        <v>192511.1814628664</v>
      </c>
      <c r="BC402" s="23">
        <f t="shared" si="1382"/>
        <v>192511.1814628664</v>
      </c>
      <c r="BD402" s="23">
        <f t="shared" si="1382"/>
        <v>192511.1814628664</v>
      </c>
      <c r="BE402" s="23">
        <f t="shared" si="1382"/>
        <v>192511.1814628664</v>
      </c>
      <c r="BF402" s="23">
        <f t="shared" si="1382"/>
        <v>192511.1814628664</v>
      </c>
      <c r="BG402" s="23">
        <f t="shared" si="1382"/>
        <v>192511.1814628664</v>
      </c>
      <c r="BH402" s="23">
        <f t="shared" si="1382"/>
        <v>192511.1814628664</v>
      </c>
      <c r="BI402" s="23">
        <f t="shared" si="1382"/>
        <v>192511.1814628664</v>
      </c>
      <c r="BJ402" s="23">
        <f t="shared" si="1382"/>
        <v>192511.1814628664</v>
      </c>
      <c r="BK402" s="23">
        <f t="shared" si="1382"/>
        <v>192511.1814628664</v>
      </c>
      <c r="BL402" s="23">
        <f t="shared" si="1382"/>
        <v>192511.1814628664</v>
      </c>
      <c r="BM402" s="23">
        <f t="shared" si="1382"/>
        <v>192511.1814628664</v>
      </c>
      <c r="BN402" s="23">
        <f t="shared" si="1382"/>
        <v>192511.1814628664</v>
      </c>
      <c r="BO402" s="23">
        <f t="shared" si="1382"/>
        <v>192511.1814628664</v>
      </c>
    </row>
    <row r="403" spans="1:67" outlineLevel="2">
      <c r="B403" s="8" t="s">
        <v>16</v>
      </c>
      <c r="C403" s="10"/>
      <c r="D403" s="10"/>
      <c r="E403" s="10"/>
      <c r="I403" s="2"/>
      <c r="J403" s="2"/>
      <c r="L403" s="25">
        <f>+L402*$G394</f>
        <v>0</v>
      </c>
      <c r="M403" s="25">
        <f t="shared" ref="M403:BO403" si="1383">+M402*$G394</f>
        <v>0</v>
      </c>
      <c r="N403" s="25">
        <f t="shared" si="1383"/>
        <v>0</v>
      </c>
      <c r="O403" s="25">
        <f t="shared" si="1383"/>
        <v>0</v>
      </c>
      <c r="P403" s="25">
        <f t="shared" si="1383"/>
        <v>0</v>
      </c>
      <c r="Q403" s="25">
        <f t="shared" si="1383"/>
        <v>0</v>
      </c>
      <c r="R403" s="25">
        <f t="shared" si="1383"/>
        <v>0</v>
      </c>
      <c r="S403" s="25">
        <f t="shared" si="1383"/>
        <v>0</v>
      </c>
      <c r="T403" s="25">
        <f t="shared" si="1383"/>
        <v>0</v>
      </c>
      <c r="U403" s="25">
        <f t="shared" si="1383"/>
        <v>0</v>
      </c>
      <c r="V403" s="25">
        <f t="shared" si="1383"/>
        <v>0</v>
      </c>
      <c r="W403" s="25">
        <f t="shared" si="1383"/>
        <v>0</v>
      </c>
      <c r="X403" s="25">
        <f t="shared" si="1383"/>
        <v>0</v>
      </c>
      <c r="Y403" s="25">
        <f t="shared" si="1383"/>
        <v>0</v>
      </c>
      <c r="Z403" s="25">
        <f t="shared" si="1383"/>
        <v>0</v>
      </c>
      <c r="AA403" s="25">
        <f t="shared" si="1383"/>
        <v>0</v>
      </c>
      <c r="AB403" s="25">
        <f t="shared" si="1383"/>
        <v>0</v>
      </c>
      <c r="AC403" s="25">
        <f t="shared" si="1383"/>
        <v>0</v>
      </c>
      <c r="AD403" s="25">
        <f t="shared" si="1383"/>
        <v>0</v>
      </c>
      <c r="AE403" s="25">
        <f t="shared" si="1383"/>
        <v>0</v>
      </c>
      <c r="AF403" s="25">
        <f t="shared" si="1383"/>
        <v>0</v>
      </c>
      <c r="AG403" s="25">
        <f t="shared" si="1383"/>
        <v>0</v>
      </c>
      <c r="AH403" s="25">
        <f t="shared" si="1383"/>
        <v>0</v>
      </c>
      <c r="AI403" s="25">
        <f t="shared" si="1383"/>
        <v>0</v>
      </c>
      <c r="AJ403" s="25">
        <f t="shared" si="1383"/>
        <v>0</v>
      </c>
      <c r="AK403" s="25">
        <f t="shared" si="1383"/>
        <v>0</v>
      </c>
      <c r="AL403" s="25">
        <f t="shared" si="1383"/>
        <v>0</v>
      </c>
      <c r="AM403" s="25">
        <f t="shared" si="1383"/>
        <v>0</v>
      </c>
      <c r="AN403" s="25">
        <f t="shared" si="1383"/>
        <v>0</v>
      </c>
      <c r="AO403" s="25">
        <f t="shared" si="1383"/>
        <v>0</v>
      </c>
      <c r="AP403" s="25">
        <f t="shared" si="1383"/>
        <v>0</v>
      </c>
      <c r="AQ403" s="25">
        <f t="shared" si="1383"/>
        <v>0</v>
      </c>
      <c r="AR403" s="25">
        <f t="shared" si="1383"/>
        <v>0</v>
      </c>
      <c r="AS403" s="25">
        <f t="shared" si="1383"/>
        <v>0</v>
      </c>
      <c r="AT403" s="25">
        <f t="shared" si="1383"/>
        <v>0</v>
      </c>
      <c r="AU403" s="25">
        <f t="shared" si="1383"/>
        <v>0</v>
      </c>
      <c r="AV403" s="25">
        <f t="shared" si="1383"/>
        <v>0</v>
      </c>
      <c r="AW403" s="25">
        <f t="shared" si="1383"/>
        <v>4.8127795365716599</v>
      </c>
      <c r="AX403" s="25">
        <f t="shared" si="1383"/>
        <v>57.753354438859915</v>
      </c>
      <c r="AY403" s="25">
        <f t="shared" si="1383"/>
        <v>57.753354438859915</v>
      </c>
      <c r="AZ403" s="25">
        <f t="shared" si="1383"/>
        <v>57.753354438859915</v>
      </c>
      <c r="BA403" s="25">
        <f t="shared" si="1383"/>
        <v>57.753354438859915</v>
      </c>
      <c r="BB403" s="25">
        <f t="shared" si="1383"/>
        <v>57.753354438859915</v>
      </c>
      <c r="BC403" s="25">
        <f t="shared" si="1383"/>
        <v>57.753354438859915</v>
      </c>
      <c r="BD403" s="25">
        <f t="shared" si="1383"/>
        <v>57.753354438859915</v>
      </c>
      <c r="BE403" s="25">
        <f t="shared" si="1383"/>
        <v>57.753354438859915</v>
      </c>
      <c r="BF403" s="25">
        <f t="shared" si="1383"/>
        <v>57.753354438859915</v>
      </c>
      <c r="BG403" s="25">
        <f t="shared" si="1383"/>
        <v>57.753354438859915</v>
      </c>
      <c r="BH403" s="25">
        <f t="shared" si="1383"/>
        <v>57.753354438859915</v>
      </c>
      <c r="BI403" s="25">
        <f t="shared" si="1383"/>
        <v>57.753354438859915</v>
      </c>
      <c r="BJ403" s="25">
        <f t="shared" si="1383"/>
        <v>57.753354438859915</v>
      </c>
      <c r="BK403" s="25">
        <f t="shared" si="1383"/>
        <v>57.753354438859915</v>
      </c>
      <c r="BL403" s="25">
        <f t="shared" si="1383"/>
        <v>57.753354438859915</v>
      </c>
      <c r="BM403" s="25">
        <f t="shared" si="1383"/>
        <v>57.753354438859915</v>
      </c>
      <c r="BN403" s="25">
        <f t="shared" si="1383"/>
        <v>57.753354438859915</v>
      </c>
      <c r="BO403" s="25">
        <f t="shared" si="1383"/>
        <v>57.753354438859915</v>
      </c>
    </row>
    <row r="404" spans="1:67" ht="13.5" outlineLevel="2" thickBot="1">
      <c r="B404" s="8" t="s">
        <v>17</v>
      </c>
      <c r="C404" s="10"/>
      <c r="D404" s="10"/>
      <c r="E404" s="10"/>
      <c r="I404" s="2"/>
      <c r="J404" s="2"/>
      <c r="L404" s="24">
        <f t="shared" ref="L404" si="1384">SUM(L398,L401,L403)</f>
        <v>0</v>
      </c>
      <c r="M404" s="24">
        <f t="shared" ref="M404" si="1385">SUM(M398,M401,M403)</f>
        <v>0</v>
      </c>
      <c r="N404" s="24">
        <f t="shared" ref="N404" si="1386">SUM(N398,N401,N403)</f>
        <v>0</v>
      </c>
      <c r="O404" s="24">
        <f t="shared" ref="O404" si="1387">SUM(O398,O401,O403)</f>
        <v>0</v>
      </c>
      <c r="P404" s="24">
        <f t="shared" ref="P404" si="1388">SUM(P398,P401,P403)</f>
        <v>0</v>
      </c>
      <c r="Q404" s="24">
        <f t="shared" ref="Q404" si="1389">SUM(Q398,Q401,Q403)</f>
        <v>0</v>
      </c>
      <c r="R404" s="24">
        <f t="shared" ref="R404" si="1390">SUM(R398,R401,R403)</f>
        <v>0</v>
      </c>
      <c r="S404" s="24">
        <f t="shared" ref="S404" si="1391">SUM(S398,S401,S403)</f>
        <v>0</v>
      </c>
      <c r="T404" s="24">
        <f t="shared" ref="T404" si="1392">SUM(T398,T401,T403)</f>
        <v>0</v>
      </c>
      <c r="U404" s="24">
        <f t="shared" ref="U404" si="1393">SUM(U398,U401,U403)</f>
        <v>0</v>
      </c>
      <c r="V404" s="24">
        <f t="shared" ref="V404" si="1394">SUM(V398,V401,V403)</f>
        <v>0</v>
      </c>
      <c r="W404" s="24">
        <f t="shared" ref="W404" si="1395">SUM(W398,W401,W403)</f>
        <v>0</v>
      </c>
      <c r="X404" s="24">
        <f t="shared" ref="X404" si="1396">SUM(X398,X401,X403)</f>
        <v>0</v>
      </c>
      <c r="Y404" s="24">
        <f t="shared" ref="Y404" si="1397">SUM(Y398,Y401,Y403)</f>
        <v>0</v>
      </c>
      <c r="Z404" s="24">
        <f t="shared" ref="Z404" si="1398">SUM(Z398,Z401,Z403)</f>
        <v>0</v>
      </c>
      <c r="AA404" s="24">
        <f t="shared" ref="AA404" si="1399">SUM(AA398,AA401,AA403)</f>
        <v>0</v>
      </c>
      <c r="AB404" s="24">
        <f t="shared" ref="AB404" si="1400">SUM(AB398,AB401,AB403)</f>
        <v>0</v>
      </c>
      <c r="AC404" s="24">
        <f t="shared" ref="AC404" si="1401">SUM(AC398,AC401,AC403)</f>
        <v>0</v>
      </c>
      <c r="AD404" s="24">
        <f t="shared" ref="AD404" si="1402">SUM(AD398,AD401,AD403)</f>
        <v>0</v>
      </c>
      <c r="AE404" s="24">
        <f t="shared" ref="AE404" si="1403">SUM(AE398,AE401,AE403)</f>
        <v>0</v>
      </c>
      <c r="AF404" s="24">
        <f t="shared" ref="AF404" si="1404">SUM(AF398,AF401,AF403)</f>
        <v>0</v>
      </c>
      <c r="AG404" s="24">
        <f t="shared" ref="AG404" si="1405">SUM(AG398,AG401,AG403)</f>
        <v>0</v>
      </c>
      <c r="AH404" s="24">
        <f t="shared" ref="AH404" si="1406">SUM(AH398,AH401,AH403)</f>
        <v>0</v>
      </c>
      <c r="AI404" s="24">
        <f t="shared" ref="AI404" si="1407">SUM(AI398,AI401,AI403)</f>
        <v>0</v>
      </c>
      <c r="AJ404" s="24">
        <f t="shared" ref="AJ404" si="1408">SUM(AJ398,AJ401,AJ403)</f>
        <v>0</v>
      </c>
      <c r="AK404" s="24">
        <f t="shared" ref="AK404" si="1409">SUM(AK398,AK401,AK403)</f>
        <v>0</v>
      </c>
      <c r="AL404" s="24">
        <f t="shared" ref="AL404" si="1410">SUM(AL398,AL401,AL403)</f>
        <v>0</v>
      </c>
      <c r="AM404" s="24">
        <f t="shared" ref="AM404" si="1411">SUM(AM398,AM401,AM403)</f>
        <v>0</v>
      </c>
      <c r="AN404" s="24">
        <f t="shared" ref="AN404" si="1412">SUM(AN398,AN401,AN403)</f>
        <v>0</v>
      </c>
      <c r="AO404" s="24">
        <f t="shared" ref="AO404" si="1413">SUM(AO398,AO401,AO403)</f>
        <v>0</v>
      </c>
      <c r="AP404" s="24">
        <f t="shared" ref="AP404" si="1414">SUM(AP398,AP401,AP403)</f>
        <v>0</v>
      </c>
      <c r="AQ404" s="24">
        <f t="shared" ref="AQ404" si="1415">SUM(AQ398,AQ401,AQ403)</f>
        <v>0</v>
      </c>
      <c r="AR404" s="24">
        <f t="shared" ref="AR404" si="1416">SUM(AR398,AR401,AR403)</f>
        <v>0</v>
      </c>
      <c r="AS404" s="24">
        <f t="shared" ref="AS404" si="1417">SUM(AS398,AS401,AS403)</f>
        <v>0</v>
      </c>
      <c r="AT404" s="24">
        <f t="shared" ref="AT404" si="1418">SUM(AT398,AT401,AT403)</f>
        <v>0</v>
      </c>
      <c r="AU404" s="24">
        <f t="shared" ref="AU404" si="1419">SUM(AU398,AU401,AU403)</f>
        <v>0</v>
      </c>
      <c r="AV404" s="24">
        <f t="shared" ref="AV404" si="1420">SUM(AV398,AV401,AV403)</f>
        <v>0</v>
      </c>
      <c r="AW404" s="24">
        <f t="shared" ref="AW404" si="1421">SUM(AW398,AW401,AW403)</f>
        <v>1767.6269731264024</v>
      </c>
      <c r="AX404" s="24">
        <f t="shared" ref="AX404" si="1422">SUM(AX398,AX401,AX403)</f>
        <v>20919.548385631486</v>
      </c>
      <c r="AY404" s="24">
        <f t="shared" ref="AY404" si="1423">SUM(AY398,AY401,AY403)</f>
        <v>20380.51707753546</v>
      </c>
      <c r="AZ404" s="24">
        <f t="shared" ref="AZ404" si="1424">SUM(AZ398,AZ401,AZ403)</f>
        <v>19841.485769439434</v>
      </c>
      <c r="BA404" s="24">
        <f t="shared" ref="BA404" si="1425">SUM(BA398,BA401,BA403)</f>
        <v>19302.454461343408</v>
      </c>
      <c r="BB404" s="24">
        <f t="shared" ref="BB404" si="1426">SUM(BB398,BB401,BB403)</f>
        <v>18763.423153247382</v>
      </c>
      <c r="BC404" s="24">
        <f t="shared" ref="BC404" si="1427">SUM(BC398,BC401,BC403)</f>
        <v>18224.391845151356</v>
      </c>
      <c r="BD404" s="24">
        <f t="shared" ref="BD404" si="1428">SUM(BD398,BD401,BD403)</f>
        <v>17685.36053705533</v>
      </c>
      <c r="BE404" s="24">
        <f t="shared" ref="BE404" si="1429">SUM(BE398,BE401,BE403)</f>
        <v>17146.329228959308</v>
      </c>
      <c r="BF404" s="24">
        <f t="shared" ref="BF404" si="1430">SUM(BF398,BF401,BF403)</f>
        <v>16607.297920863279</v>
      </c>
      <c r="BG404" s="24">
        <f t="shared" ref="BG404" si="1431">SUM(BG398,BG401,BG403)</f>
        <v>16068.266612767256</v>
      </c>
      <c r="BH404" s="24">
        <f t="shared" ref="BH404" si="1432">SUM(BH398,BH401,BH403)</f>
        <v>15529.235304671229</v>
      </c>
      <c r="BI404" s="24">
        <f t="shared" ref="BI404" si="1433">SUM(BI398,BI401,BI403)</f>
        <v>14990.203996575205</v>
      </c>
      <c r="BJ404" s="24">
        <f t="shared" ref="BJ404" si="1434">SUM(BJ398,BJ401,BJ403)</f>
        <v>14451.172688479177</v>
      </c>
      <c r="BK404" s="24">
        <f t="shared" ref="BK404" si="1435">SUM(BK398,BK401,BK403)</f>
        <v>13912.141380383151</v>
      </c>
      <c r="BL404" s="24">
        <f t="shared" ref="BL404" si="1436">SUM(BL398,BL401,BL403)</f>
        <v>13373.110072287123</v>
      </c>
      <c r="BM404" s="24">
        <f t="shared" ref="BM404" si="1437">SUM(BM398,BM401,BM403)</f>
        <v>12834.078764191099</v>
      </c>
      <c r="BN404" s="24">
        <f t="shared" ref="BN404" si="1438">SUM(BN398,BN401,BN403)</f>
        <v>12295.047456095072</v>
      </c>
      <c r="BO404" s="24">
        <f t="shared" ref="BO404" si="1439">SUM(BO398,BO401,BO403)</f>
        <v>11756.016147999046</v>
      </c>
    </row>
    <row r="405" spans="1:67" outlineLevel="2"/>
    <row r="406" spans="1:67" outlineLevel="2"/>
    <row r="407" spans="1:67" outlineLevel="2"/>
    <row r="408" spans="1:67" outlineLevel="2"/>
    <row r="409" spans="1:67" outlineLevel="2"/>
    <row r="410" spans="1:67" outlineLevel="2"/>
    <row r="411" spans="1:67" outlineLevel="2"/>
    <row r="412" spans="1:67" s="10" customFormat="1" outlineLevel="1">
      <c r="A412" s="10">
        <f>A382+1</f>
        <v>14</v>
      </c>
      <c r="B412" s="27" t="str">
        <f>INDEX(Projects,A412,1)</f>
        <v>Holyrood CP5</v>
      </c>
      <c r="C412" s="19"/>
      <c r="G412" s="152" t="str">
        <f>INDEX(Projects,$A412,Projects!R$1)</f>
        <v>HRD</v>
      </c>
      <c r="H412" s="11">
        <f>+C417</f>
        <v>2052</v>
      </c>
      <c r="I412" s="2">
        <f>+E424</f>
        <v>45649.709494208517</v>
      </c>
      <c r="J412" s="2">
        <f>NPV($C$4,M412:BO412)+L412</f>
        <v>2231.3306382325195</v>
      </c>
      <c r="L412" s="2">
        <f>+L434</f>
        <v>0</v>
      </c>
      <c r="M412" s="2">
        <f t="shared" ref="M412:BO412" si="1440">+M434</f>
        <v>0</v>
      </c>
      <c r="N412" s="2">
        <f t="shared" si="1440"/>
        <v>0</v>
      </c>
      <c r="O412" s="2">
        <f t="shared" si="1440"/>
        <v>0</v>
      </c>
      <c r="P412" s="2">
        <f t="shared" si="1440"/>
        <v>0</v>
      </c>
      <c r="Q412" s="2">
        <f t="shared" si="1440"/>
        <v>0</v>
      </c>
      <c r="R412" s="2">
        <f t="shared" si="1440"/>
        <v>0</v>
      </c>
      <c r="S412" s="2">
        <f t="shared" si="1440"/>
        <v>0</v>
      </c>
      <c r="T412" s="2">
        <f t="shared" si="1440"/>
        <v>0</v>
      </c>
      <c r="U412" s="2">
        <f t="shared" si="1440"/>
        <v>0</v>
      </c>
      <c r="V412" s="2">
        <f t="shared" si="1440"/>
        <v>0</v>
      </c>
      <c r="W412" s="2">
        <f t="shared" si="1440"/>
        <v>0</v>
      </c>
      <c r="X412" s="2">
        <f t="shared" si="1440"/>
        <v>0</v>
      </c>
      <c r="Y412" s="2">
        <f t="shared" si="1440"/>
        <v>0</v>
      </c>
      <c r="Z412" s="2">
        <f t="shared" si="1440"/>
        <v>0</v>
      </c>
      <c r="AA412" s="2">
        <f t="shared" si="1440"/>
        <v>0</v>
      </c>
      <c r="AB412" s="2">
        <f t="shared" si="1440"/>
        <v>0</v>
      </c>
      <c r="AC412" s="2">
        <f t="shared" si="1440"/>
        <v>0</v>
      </c>
      <c r="AD412" s="2">
        <f t="shared" si="1440"/>
        <v>0</v>
      </c>
      <c r="AE412" s="2">
        <f t="shared" si="1440"/>
        <v>0</v>
      </c>
      <c r="AF412" s="2">
        <f t="shared" si="1440"/>
        <v>0</v>
      </c>
      <c r="AG412" s="2">
        <f t="shared" si="1440"/>
        <v>0</v>
      </c>
      <c r="AH412" s="2">
        <f t="shared" si="1440"/>
        <v>0</v>
      </c>
      <c r="AI412" s="2">
        <f t="shared" si="1440"/>
        <v>0</v>
      </c>
      <c r="AJ412" s="2">
        <f t="shared" si="1440"/>
        <v>0</v>
      </c>
      <c r="AK412" s="2">
        <f t="shared" si="1440"/>
        <v>0</v>
      </c>
      <c r="AL412" s="2">
        <f t="shared" si="1440"/>
        <v>0</v>
      </c>
      <c r="AM412" s="2">
        <f t="shared" si="1440"/>
        <v>0</v>
      </c>
      <c r="AN412" s="2">
        <f t="shared" si="1440"/>
        <v>0</v>
      </c>
      <c r="AO412" s="2">
        <f t="shared" si="1440"/>
        <v>0</v>
      </c>
      <c r="AP412" s="2">
        <f t="shared" si="1440"/>
        <v>0</v>
      </c>
      <c r="AQ412" s="2">
        <f t="shared" si="1440"/>
        <v>0</v>
      </c>
      <c r="AR412" s="2">
        <f t="shared" si="1440"/>
        <v>0</v>
      </c>
      <c r="AS412" s="2">
        <f t="shared" si="1440"/>
        <v>0</v>
      </c>
      <c r="AT412" s="2">
        <f t="shared" si="1440"/>
        <v>0</v>
      </c>
      <c r="AU412" s="2">
        <f t="shared" si="1440"/>
        <v>0</v>
      </c>
      <c r="AV412" s="2">
        <f t="shared" si="1440"/>
        <v>0</v>
      </c>
      <c r="AW412" s="2">
        <f t="shared" si="1440"/>
        <v>0</v>
      </c>
      <c r="AX412" s="2">
        <f t="shared" si="1440"/>
        <v>0</v>
      </c>
      <c r="AY412" s="2">
        <f t="shared" si="1440"/>
        <v>0</v>
      </c>
      <c r="AZ412" s="2">
        <f t="shared" si="1440"/>
        <v>330.64866549271562</v>
      </c>
      <c r="BA412" s="2">
        <f t="shared" si="1440"/>
        <v>3938.9359056072199</v>
      </c>
      <c r="BB412" s="2">
        <f t="shared" si="1440"/>
        <v>3885.6779111973101</v>
      </c>
      <c r="BC412" s="2">
        <f t="shared" si="1440"/>
        <v>3832.4199167873994</v>
      </c>
      <c r="BD412" s="2">
        <f t="shared" si="1440"/>
        <v>3779.1619223774901</v>
      </c>
      <c r="BE412" s="2">
        <f t="shared" si="1440"/>
        <v>3725.9039279675794</v>
      </c>
      <c r="BF412" s="2">
        <f t="shared" si="1440"/>
        <v>3672.6459335576697</v>
      </c>
      <c r="BG412" s="2">
        <f t="shared" si="1440"/>
        <v>3619.387939147759</v>
      </c>
      <c r="BH412" s="2">
        <f t="shared" si="1440"/>
        <v>3566.1299447378497</v>
      </c>
      <c r="BI412" s="2">
        <f t="shared" si="1440"/>
        <v>3512.871950327939</v>
      </c>
      <c r="BJ412" s="2">
        <f t="shared" si="1440"/>
        <v>3459.6139559180292</v>
      </c>
      <c r="BK412" s="2">
        <f t="shared" si="1440"/>
        <v>3406.355961508119</v>
      </c>
      <c r="BL412" s="2">
        <f t="shared" si="1440"/>
        <v>3353.0979670982092</v>
      </c>
      <c r="BM412" s="2">
        <f t="shared" si="1440"/>
        <v>3299.8399726882985</v>
      </c>
      <c r="BN412" s="2">
        <f t="shared" si="1440"/>
        <v>3246.5819782783888</v>
      </c>
      <c r="BO412" s="2">
        <f t="shared" si="1440"/>
        <v>3193.3239838684785</v>
      </c>
    </row>
    <row r="413" spans="1:67" s="10" customFormat="1" ht="12.75" customHeight="1" outlineLevel="2">
      <c r="B413" s="28" t="str">
        <f>"Jan "&amp;$L$10&amp;" $"</f>
        <v>Jan 2012 $</v>
      </c>
      <c r="C413" s="151">
        <f>INDEX(Projects,A412,Projects!$H$1)</f>
        <v>17500</v>
      </c>
      <c r="D413" s="152"/>
      <c r="E413" s="152"/>
      <c r="F413" s="152"/>
      <c r="G413" s="152"/>
      <c r="H413" s="17"/>
    </row>
    <row r="414" spans="1:67" s="10" customFormat="1" ht="12.75" customHeight="1" outlineLevel="2">
      <c r="B414" s="8" t="s">
        <v>8</v>
      </c>
      <c r="C414" s="153">
        <f>INDEX(Projects,$A412,Projects!I$1)</f>
        <v>0.2</v>
      </c>
      <c r="D414" s="153">
        <f>INDEX(Projects,$A412,Projects!J$1)</f>
        <v>0.2</v>
      </c>
      <c r="E414" s="153">
        <f>INDEX(Projects,$A412,Projects!K$1)</f>
        <v>0.2</v>
      </c>
      <c r="F414" s="153">
        <f>INDEX(Projects,$A412,Projects!L$1)</f>
        <v>0.2</v>
      </c>
      <c r="G414" s="153">
        <f>INDEX(Projects,$A412,Projects!M$1)</f>
        <v>0.2</v>
      </c>
      <c r="H414" s="18"/>
      <c r="J414" s="14"/>
      <c r="K414" s="14"/>
    </row>
    <row r="415" spans="1:67" s="10" customFormat="1" ht="12.75" customHeight="1" outlineLevel="2">
      <c r="B415" s="8" t="s">
        <v>1</v>
      </c>
      <c r="C415" s="154">
        <f>INDEX(Projects,$A412,Projects!$N$1)</f>
        <v>2.52E-2</v>
      </c>
      <c r="D415" s="152"/>
      <c r="E415" s="152"/>
      <c r="F415" s="152"/>
      <c r="G415" s="152"/>
    </row>
    <row r="416" spans="1:67" s="10" customFormat="1" ht="12.75" customHeight="1" outlineLevel="2">
      <c r="B416" s="8" t="s">
        <v>2</v>
      </c>
      <c r="C416" s="152">
        <f>INDEX(Projects,A412,Projects!$F$1)</f>
        <v>2048</v>
      </c>
      <c r="D416" s="152">
        <f>INDEX(Projects,A412,Projects!$G$1)</f>
        <v>1</v>
      </c>
      <c r="E416" s="152"/>
      <c r="F416" s="152"/>
      <c r="G416" s="152"/>
    </row>
    <row r="417" spans="2:67" s="10" customFormat="1" ht="12.75" customHeight="1" outlineLevel="2">
      <c r="B417" s="8" t="s">
        <v>3</v>
      </c>
      <c r="C417" s="152">
        <f>INDEX(Projects,A412,Projects!$C$1)</f>
        <v>2052</v>
      </c>
      <c r="D417" s="152">
        <f>INDEX(Projects,A412,Projects!$D$1)</f>
        <v>12</v>
      </c>
      <c r="E417" s="152"/>
      <c r="F417" s="152"/>
      <c r="G417" s="152"/>
    </row>
    <row r="418" spans="2:67" s="10" customFormat="1" ht="12.75" customHeight="1" outlineLevel="2">
      <c r="B418" s="7" t="s">
        <v>4</v>
      </c>
      <c r="L418" s="9">
        <f t="shared" ref="L418:AQ418" si="1441">(1+$C415)^L$21</f>
        <v>1.0125216047077712</v>
      </c>
      <c r="M418" s="9">
        <f t="shared" si="1441"/>
        <v>1.0380371491464069</v>
      </c>
      <c r="N418" s="9">
        <f t="shared" si="1441"/>
        <v>1.0641956853048962</v>
      </c>
      <c r="O418" s="9">
        <f t="shared" si="1441"/>
        <v>1.0910134165745795</v>
      </c>
      <c r="P418" s="9">
        <f t="shared" si="1441"/>
        <v>1.1185069546722588</v>
      </c>
      <c r="Q418" s="9">
        <f t="shared" si="1441"/>
        <v>1.1466933299299995</v>
      </c>
      <c r="R418" s="9">
        <f t="shared" si="1441"/>
        <v>1.1755900018442353</v>
      </c>
      <c r="S418" s="9">
        <f t="shared" si="1441"/>
        <v>1.2052148698907099</v>
      </c>
      <c r="T418" s="9">
        <f t="shared" si="1441"/>
        <v>1.2355862846119556</v>
      </c>
      <c r="U418" s="9">
        <f t="shared" si="1441"/>
        <v>1.2667230589841769</v>
      </c>
      <c r="V418" s="9">
        <f t="shared" si="1441"/>
        <v>1.2986444800705779</v>
      </c>
      <c r="W418" s="9">
        <f t="shared" si="1441"/>
        <v>1.3313703209683565</v>
      </c>
      <c r="X418" s="9">
        <f t="shared" si="1441"/>
        <v>1.3649208530567589</v>
      </c>
      <c r="Y418" s="9">
        <f t="shared" si="1441"/>
        <v>1.399316858553789</v>
      </c>
      <c r="Z418" s="9">
        <f t="shared" si="1441"/>
        <v>1.4345796433893443</v>
      </c>
      <c r="AA418" s="9">
        <f t="shared" si="1441"/>
        <v>1.4707310504027555</v>
      </c>
      <c r="AB418" s="9">
        <f t="shared" si="1441"/>
        <v>1.507793472872905</v>
      </c>
      <c r="AC418" s="9">
        <f t="shared" si="1441"/>
        <v>1.5457898683893019</v>
      </c>
      <c r="AD418" s="9">
        <f t="shared" si="1441"/>
        <v>1.5847437730727121</v>
      </c>
      <c r="AE418" s="9">
        <f t="shared" si="1441"/>
        <v>1.6246793161541444</v>
      </c>
      <c r="AF418" s="9">
        <f t="shared" si="1441"/>
        <v>1.6656212349212287</v>
      </c>
      <c r="AG418" s="9">
        <f t="shared" si="1441"/>
        <v>1.7075948900412434</v>
      </c>
      <c r="AH418" s="9">
        <f t="shared" si="1441"/>
        <v>1.7506262812702824</v>
      </c>
      <c r="AI418" s="9">
        <f t="shared" si="1441"/>
        <v>1.7947420635582936</v>
      </c>
      <c r="AJ418" s="9">
        <f t="shared" si="1441"/>
        <v>1.8399695635599622</v>
      </c>
      <c r="AK418" s="9">
        <f t="shared" si="1441"/>
        <v>1.8863367965616731</v>
      </c>
      <c r="AL418" s="9">
        <f t="shared" si="1441"/>
        <v>1.933872483835027</v>
      </c>
      <c r="AM418" s="9">
        <f t="shared" si="1441"/>
        <v>1.9826060704276696</v>
      </c>
      <c r="AN418" s="9">
        <f t="shared" si="1441"/>
        <v>2.0325677434024465</v>
      </c>
      <c r="AO418" s="9">
        <f t="shared" si="1441"/>
        <v>2.0837884505361881</v>
      </c>
      <c r="AP418" s="9">
        <f t="shared" si="1441"/>
        <v>2.1362999194896997</v>
      </c>
      <c r="AQ418" s="9">
        <f t="shared" si="1441"/>
        <v>2.1901346774608399</v>
      </c>
      <c r="AR418" s="9">
        <f t="shared" ref="AR418:BO418" si="1442">(1+$C415)^AR$21</f>
        <v>2.2453260713328529</v>
      </c>
      <c r="AS418" s="9">
        <f t="shared" si="1442"/>
        <v>2.3019082883304405</v>
      </c>
      <c r="AT418" s="9">
        <f t="shared" si="1442"/>
        <v>2.3599163771963672</v>
      </c>
      <c r="AU418" s="9">
        <f t="shared" si="1442"/>
        <v>2.4193862699017155</v>
      </c>
      <c r="AV418" s="9">
        <f t="shared" si="1442"/>
        <v>2.4803548039032384</v>
      </c>
      <c r="AW418" s="9">
        <f t="shared" si="1442"/>
        <v>2.5428597449615999</v>
      </c>
      <c r="AX418" s="9">
        <f t="shared" si="1442"/>
        <v>2.606939810534632</v>
      </c>
      <c r="AY418" s="9">
        <f t="shared" si="1442"/>
        <v>2.672634693760104</v>
      </c>
      <c r="AZ418" s="9">
        <f t="shared" si="1442"/>
        <v>2.7399850880428587</v>
      </c>
      <c r="BA418" s="9">
        <f t="shared" si="1442"/>
        <v>2.8090327122615379</v>
      </c>
      <c r="BB418" s="9">
        <f t="shared" si="1442"/>
        <v>2.8798203366105284</v>
      </c>
      <c r="BC418" s="9">
        <f t="shared" si="1442"/>
        <v>2.9523918090931134</v>
      </c>
      <c r="BD418" s="9">
        <f t="shared" si="1442"/>
        <v>3.0267920826822596</v>
      </c>
      <c r="BE418" s="9">
        <f t="shared" si="1442"/>
        <v>3.1030672431658526</v>
      </c>
      <c r="BF418" s="9">
        <f t="shared" si="1442"/>
        <v>3.1812645376936315</v>
      </c>
      <c r="BG418" s="9">
        <f t="shared" si="1442"/>
        <v>3.2614324040435108</v>
      </c>
      <c r="BH418" s="9">
        <f t="shared" si="1442"/>
        <v>3.3436205006254069</v>
      </c>
      <c r="BI418" s="9">
        <f t="shared" si="1442"/>
        <v>3.4278797372411671</v>
      </c>
      <c r="BJ418" s="9">
        <f t="shared" si="1442"/>
        <v>3.5142623066196435</v>
      </c>
      <c r="BK418" s="9">
        <f t="shared" si="1442"/>
        <v>3.6028217167464582</v>
      </c>
      <c r="BL418" s="9">
        <f t="shared" si="1442"/>
        <v>3.6936128240084685</v>
      </c>
      <c r="BM418" s="9">
        <f t="shared" si="1442"/>
        <v>3.7866918671734817</v>
      </c>
      <c r="BN418" s="9">
        <f t="shared" si="1442"/>
        <v>3.8821165022262529</v>
      </c>
      <c r="BO418" s="9">
        <f t="shared" si="1442"/>
        <v>3.979945838082354</v>
      </c>
    </row>
    <row r="419" spans="2:67" s="10" customFormat="1" ht="12.75" customHeight="1" outlineLevel="2">
      <c r="B419" s="8" t="s">
        <v>9</v>
      </c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</row>
    <row r="420" spans="2:67" s="10" customFormat="1" ht="12.75" customHeight="1" outlineLevel="2">
      <c r="B420" s="29" t="s">
        <v>5</v>
      </c>
      <c r="L420" s="2">
        <f t="shared" ref="L420" si="1443">IF(L$10&gt;$C417,0,+K423)</f>
        <v>0</v>
      </c>
      <c r="M420" s="2">
        <f t="shared" ref="M420" si="1444">IF(M$10&gt;$C417,0,+L423)</f>
        <v>0</v>
      </c>
      <c r="N420" s="2">
        <f t="shared" ref="N420" si="1445">IF(N$10&gt;$C417,0,+M423)</f>
        <v>0</v>
      </c>
      <c r="O420" s="2">
        <f t="shared" ref="O420" si="1446">IF(O$10&gt;$C417,0,+N423)</f>
        <v>0</v>
      </c>
      <c r="P420" s="2">
        <f t="shared" ref="P420" si="1447">IF(P$10&gt;$C417,0,+O423)</f>
        <v>0</v>
      </c>
      <c r="Q420" s="2">
        <f t="shared" ref="Q420" si="1448">IF(Q$10&gt;$C417,0,+P423)</f>
        <v>0</v>
      </c>
      <c r="R420" s="2">
        <f t="shared" ref="R420" si="1449">IF(R$10&gt;$C417,0,+Q423)</f>
        <v>0</v>
      </c>
      <c r="S420" s="2">
        <f t="shared" ref="S420" si="1450">IF(S$10&gt;$C417,0,+R423)</f>
        <v>0</v>
      </c>
      <c r="T420" s="2">
        <f t="shared" ref="T420" si="1451">IF(T$10&gt;$C417,0,+S423)</f>
        <v>0</v>
      </c>
      <c r="U420" s="2">
        <f t="shared" ref="U420" si="1452">IF(U$10&gt;$C417,0,+T423)</f>
        <v>0</v>
      </c>
      <c r="V420" s="2">
        <f t="shared" ref="V420" si="1453">IF(V$10&gt;$C417,0,+U423)</f>
        <v>0</v>
      </c>
      <c r="W420" s="2">
        <f t="shared" ref="W420" si="1454">IF(W$10&gt;$C417,0,+V423)</f>
        <v>0</v>
      </c>
      <c r="X420" s="2">
        <f t="shared" ref="X420" si="1455">IF(X$10&gt;$C417,0,+W423)</f>
        <v>0</v>
      </c>
      <c r="Y420" s="2">
        <f t="shared" ref="Y420" si="1456">IF(Y$10&gt;$C417,0,+X423)</f>
        <v>0</v>
      </c>
      <c r="Z420" s="2">
        <f t="shared" ref="Z420" si="1457">IF(Z$10&gt;$C417,0,+Y423)</f>
        <v>0</v>
      </c>
      <c r="AA420" s="2">
        <f t="shared" ref="AA420" si="1458">IF(AA$10&gt;$C417,0,+Z423)</f>
        <v>0</v>
      </c>
      <c r="AB420" s="2">
        <f t="shared" ref="AB420" si="1459">IF(AB$10&gt;$C417,0,+AA423)</f>
        <v>0</v>
      </c>
      <c r="AC420" s="2">
        <f t="shared" ref="AC420" si="1460">IF(AC$10&gt;$C417,0,+AB423)</f>
        <v>0</v>
      </c>
      <c r="AD420" s="2">
        <f t="shared" ref="AD420" si="1461">IF(AD$10&gt;$C417,0,+AC423)</f>
        <v>0</v>
      </c>
      <c r="AE420" s="2">
        <f t="shared" ref="AE420" si="1462">IF(AE$10&gt;$C417,0,+AD423)</f>
        <v>0</v>
      </c>
      <c r="AF420" s="2">
        <f t="shared" ref="AF420" si="1463">IF(AF$10&gt;$C417,0,+AE423)</f>
        <v>0</v>
      </c>
      <c r="AG420" s="2">
        <f t="shared" ref="AG420" si="1464">IF(AG$10&gt;$C417,0,+AF423)</f>
        <v>0</v>
      </c>
      <c r="AH420" s="2">
        <f t="shared" ref="AH420" si="1465">IF(AH$10&gt;$C417,0,+AG423)</f>
        <v>0</v>
      </c>
      <c r="AI420" s="2">
        <f t="shared" ref="AI420" si="1466">IF(AI$10&gt;$C417,0,+AH423)</f>
        <v>0</v>
      </c>
      <c r="AJ420" s="2">
        <f t="shared" ref="AJ420" si="1467">IF(AJ$10&gt;$C417,0,+AI423)</f>
        <v>0</v>
      </c>
      <c r="AK420" s="2">
        <f t="shared" ref="AK420" si="1468">IF(AK$10&gt;$C417,0,+AJ423)</f>
        <v>0</v>
      </c>
      <c r="AL420" s="2">
        <f t="shared" ref="AL420" si="1469">IF(AL$10&gt;$C417,0,+AK423)</f>
        <v>0</v>
      </c>
      <c r="AM420" s="2">
        <f t="shared" ref="AM420" si="1470">IF(AM$10&gt;$C417,0,+AL423)</f>
        <v>0</v>
      </c>
      <c r="AN420" s="2">
        <f t="shared" ref="AN420" si="1471">IF(AN$10&gt;$C417,0,+AM423)</f>
        <v>0</v>
      </c>
      <c r="AO420" s="2">
        <f t="shared" ref="AO420" si="1472">IF(AO$10&gt;$C417,0,+AN423)</f>
        <v>0</v>
      </c>
      <c r="AP420" s="2">
        <f t="shared" ref="AP420" si="1473">IF(AP$10&gt;$C417,0,+AO423)</f>
        <v>0</v>
      </c>
      <c r="AQ420" s="2">
        <f t="shared" ref="AQ420" si="1474">IF(AQ$10&gt;$C417,0,+AP423)</f>
        <v>0</v>
      </c>
      <c r="AR420" s="2">
        <f t="shared" ref="AR420" si="1475">IF(AR$10&gt;$C417,0,+AQ423)</f>
        <v>0</v>
      </c>
      <c r="AS420" s="2">
        <f t="shared" ref="AS420" si="1476">IF(AS$10&gt;$C417,0,+AR423)</f>
        <v>0</v>
      </c>
      <c r="AT420" s="2">
        <f t="shared" ref="AT420" si="1477">IF(AT$10&gt;$C417,0,+AS423)</f>
        <v>0</v>
      </c>
      <c r="AU420" s="2">
        <f t="shared" ref="AU420" si="1478">IF(AU$10&gt;$C417,0,+AT423)</f>
        <v>0</v>
      </c>
      <c r="AV420" s="2">
        <f t="shared" ref="AV420" si="1479">IF(AV$10&gt;$C417,0,+AU423)</f>
        <v>0</v>
      </c>
      <c r="AW420" s="2">
        <f t="shared" ref="AW420" si="1480">IF(AW$10&gt;$C417,0,+AV423)</f>
        <v>8681.2418136613342</v>
      </c>
      <c r="AX420" s="2">
        <f t="shared" ref="AX420" si="1481">IF(AX$10&gt;$C417,0,+AW423)</f>
        <v>17581.250921026935</v>
      </c>
      <c r="AY420" s="2">
        <f t="shared" ref="AY420" si="1482">IF(AY$10&gt;$C417,0,+AX423)</f>
        <v>26705.540257898145</v>
      </c>
      <c r="AZ420" s="2">
        <f t="shared" ref="AZ420" si="1483">IF(AZ$10&gt;$C417,0,+AY423)</f>
        <v>36059.761686058511</v>
      </c>
      <c r="BA420" s="2">
        <f t="shared" ref="BA420" si="1484">IF(BA$10&gt;$C417,0,+AZ423)</f>
        <v>0</v>
      </c>
      <c r="BB420" s="2">
        <f t="shared" ref="BB420" si="1485">IF(BB$10&gt;$C417,0,+BA423)</f>
        <v>0</v>
      </c>
      <c r="BC420" s="2">
        <f t="shared" ref="BC420" si="1486">IF(BC$10&gt;$C417,0,+BB423)</f>
        <v>0</v>
      </c>
      <c r="BD420" s="2">
        <f t="shared" ref="BD420" si="1487">IF(BD$10&gt;$C417,0,+BC423)</f>
        <v>0</v>
      </c>
      <c r="BE420" s="2">
        <f t="shared" ref="BE420" si="1488">IF(BE$10&gt;$C417,0,+BD423)</f>
        <v>0</v>
      </c>
      <c r="BF420" s="2">
        <f t="shared" ref="BF420" si="1489">IF(BF$10&gt;$C417,0,+BE423)</f>
        <v>0</v>
      </c>
      <c r="BG420" s="2">
        <f t="shared" ref="BG420" si="1490">IF(BG$10&gt;$C417,0,+BF423)</f>
        <v>0</v>
      </c>
      <c r="BH420" s="2">
        <f t="shared" ref="BH420" si="1491">IF(BH$10&gt;$C417,0,+BG423)</f>
        <v>0</v>
      </c>
      <c r="BI420" s="2">
        <f t="shared" ref="BI420" si="1492">IF(BI$10&gt;$C417,0,+BH423)</f>
        <v>0</v>
      </c>
      <c r="BJ420" s="2">
        <f t="shared" ref="BJ420" si="1493">IF(BJ$10&gt;$C417,0,+BI423)</f>
        <v>0</v>
      </c>
      <c r="BK420" s="2">
        <f t="shared" ref="BK420" si="1494">IF(BK$10&gt;$C417,0,+BJ423)</f>
        <v>0</v>
      </c>
      <c r="BL420" s="2">
        <f t="shared" ref="BL420" si="1495">IF(BL$10&gt;$C417,0,+BK423)</f>
        <v>0</v>
      </c>
      <c r="BM420" s="2">
        <f t="shared" ref="BM420" si="1496">IF(BM$10&gt;$C417,0,+BL423)</f>
        <v>0</v>
      </c>
      <c r="BN420" s="2">
        <f t="shared" ref="BN420" si="1497">IF(BN$10&gt;$C417,0,+BM423)</f>
        <v>0</v>
      </c>
      <c r="BO420" s="2">
        <f t="shared" ref="BO420" si="1498">IF(BO$10&gt;$C417,0,+BN423)</f>
        <v>0</v>
      </c>
    </row>
    <row r="421" spans="2:67" s="10" customFormat="1" ht="12.75" customHeight="1" outlineLevel="2">
      <c r="B421" s="29" t="s">
        <v>6</v>
      </c>
      <c r="L421" s="2">
        <f t="shared" ref="L421:BO421" si="1499">IF(AND(L$10&gt;=$C416,L$10&lt;=$C417),INDEX($C414:$G414,1,L$10-$C416+1)*$C413*L418,0)</f>
        <v>0</v>
      </c>
      <c r="M421" s="2">
        <f t="shared" si="1499"/>
        <v>0</v>
      </c>
      <c r="N421" s="2">
        <f t="shared" si="1499"/>
        <v>0</v>
      </c>
      <c r="O421" s="2">
        <f t="shared" si="1499"/>
        <v>0</v>
      </c>
      <c r="P421" s="2">
        <f t="shared" si="1499"/>
        <v>0</v>
      </c>
      <c r="Q421" s="2">
        <f t="shared" si="1499"/>
        <v>0</v>
      </c>
      <c r="R421" s="2">
        <f t="shared" si="1499"/>
        <v>0</v>
      </c>
      <c r="S421" s="2">
        <f t="shared" si="1499"/>
        <v>0</v>
      </c>
      <c r="T421" s="2">
        <f t="shared" si="1499"/>
        <v>0</v>
      </c>
      <c r="U421" s="2">
        <f t="shared" si="1499"/>
        <v>0</v>
      </c>
      <c r="V421" s="2">
        <f t="shared" si="1499"/>
        <v>0</v>
      </c>
      <c r="W421" s="2">
        <f t="shared" si="1499"/>
        <v>0</v>
      </c>
      <c r="X421" s="2">
        <f t="shared" si="1499"/>
        <v>0</v>
      </c>
      <c r="Y421" s="2">
        <f t="shared" si="1499"/>
        <v>0</v>
      </c>
      <c r="Z421" s="2">
        <f t="shared" si="1499"/>
        <v>0</v>
      </c>
      <c r="AA421" s="2">
        <f t="shared" si="1499"/>
        <v>0</v>
      </c>
      <c r="AB421" s="2">
        <f t="shared" si="1499"/>
        <v>0</v>
      </c>
      <c r="AC421" s="2">
        <f t="shared" si="1499"/>
        <v>0</v>
      </c>
      <c r="AD421" s="2">
        <f t="shared" si="1499"/>
        <v>0</v>
      </c>
      <c r="AE421" s="2">
        <f t="shared" si="1499"/>
        <v>0</v>
      </c>
      <c r="AF421" s="2">
        <f t="shared" si="1499"/>
        <v>0</v>
      </c>
      <c r="AG421" s="2">
        <f t="shared" si="1499"/>
        <v>0</v>
      </c>
      <c r="AH421" s="2">
        <f t="shared" si="1499"/>
        <v>0</v>
      </c>
      <c r="AI421" s="2">
        <f t="shared" si="1499"/>
        <v>0</v>
      </c>
      <c r="AJ421" s="2">
        <f t="shared" si="1499"/>
        <v>0</v>
      </c>
      <c r="AK421" s="2">
        <f t="shared" si="1499"/>
        <v>0</v>
      </c>
      <c r="AL421" s="2">
        <f t="shared" si="1499"/>
        <v>0</v>
      </c>
      <c r="AM421" s="2">
        <f t="shared" si="1499"/>
        <v>0</v>
      </c>
      <c r="AN421" s="2">
        <f t="shared" si="1499"/>
        <v>0</v>
      </c>
      <c r="AO421" s="2">
        <f t="shared" si="1499"/>
        <v>0</v>
      </c>
      <c r="AP421" s="2">
        <f t="shared" si="1499"/>
        <v>0</v>
      </c>
      <c r="AQ421" s="2">
        <f t="shared" si="1499"/>
        <v>0</v>
      </c>
      <c r="AR421" s="2">
        <f t="shared" si="1499"/>
        <v>0</v>
      </c>
      <c r="AS421" s="2">
        <f t="shared" si="1499"/>
        <v>0</v>
      </c>
      <c r="AT421" s="2">
        <f t="shared" si="1499"/>
        <v>0</v>
      </c>
      <c r="AU421" s="2">
        <f t="shared" si="1499"/>
        <v>0</v>
      </c>
      <c r="AV421" s="2">
        <f t="shared" si="1499"/>
        <v>8681.2418136613342</v>
      </c>
      <c r="AW421" s="2">
        <f t="shared" si="1499"/>
        <v>8900.0091073656004</v>
      </c>
      <c r="AX421" s="2">
        <f t="shared" si="1499"/>
        <v>9124.2893368712121</v>
      </c>
      <c r="AY421" s="2">
        <f t="shared" si="1499"/>
        <v>9354.2214281603647</v>
      </c>
      <c r="AZ421" s="2">
        <f t="shared" si="1499"/>
        <v>9589.9478081500056</v>
      </c>
      <c r="BA421" s="2">
        <f t="shared" si="1499"/>
        <v>0</v>
      </c>
      <c r="BB421" s="2">
        <f t="shared" si="1499"/>
        <v>0</v>
      </c>
      <c r="BC421" s="2">
        <f t="shared" si="1499"/>
        <v>0</v>
      </c>
      <c r="BD421" s="2">
        <f t="shared" si="1499"/>
        <v>0</v>
      </c>
      <c r="BE421" s="2">
        <f t="shared" si="1499"/>
        <v>0</v>
      </c>
      <c r="BF421" s="2">
        <f t="shared" si="1499"/>
        <v>0</v>
      </c>
      <c r="BG421" s="2">
        <f t="shared" si="1499"/>
        <v>0</v>
      </c>
      <c r="BH421" s="2">
        <f t="shared" si="1499"/>
        <v>0</v>
      </c>
      <c r="BI421" s="2">
        <f t="shared" si="1499"/>
        <v>0</v>
      </c>
      <c r="BJ421" s="2">
        <f t="shared" si="1499"/>
        <v>0</v>
      </c>
      <c r="BK421" s="2">
        <f t="shared" si="1499"/>
        <v>0</v>
      </c>
      <c r="BL421" s="2">
        <f t="shared" si="1499"/>
        <v>0</v>
      </c>
      <c r="BM421" s="2">
        <f t="shared" si="1499"/>
        <v>0</v>
      </c>
      <c r="BN421" s="2">
        <f t="shared" si="1499"/>
        <v>0</v>
      </c>
      <c r="BO421" s="2">
        <f t="shared" si="1499"/>
        <v>0</v>
      </c>
    </row>
    <row r="422" spans="2:67" s="10" customFormat="1" ht="12.75" customHeight="1" outlineLevel="2">
      <c r="B422" s="29" t="s">
        <v>0</v>
      </c>
      <c r="C422" s="154">
        <f>INDEX(Projects,A412,Projects!$O$1)</f>
        <v>0</v>
      </c>
      <c r="L422" s="2">
        <f t="shared" ref="L422:BO422" si="1500">SUM(L420,L421/2)*$C422*IF(L$10=$C416,(13-$D416)/12,IF(L$10=$C417,($D417-1)/12,1))</f>
        <v>0</v>
      </c>
      <c r="M422" s="2">
        <f t="shared" si="1500"/>
        <v>0</v>
      </c>
      <c r="N422" s="2">
        <f t="shared" si="1500"/>
        <v>0</v>
      </c>
      <c r="O422" s="2">
        <f t="shared" si="1500"/>
        <v>0</v>
      </c>
      <c r="P422" s="2">
        <f t="shared" si="1500"/>
        <v>0</v>
      </c>
      <c r="Q422" s="2">
        <f t="shared" si="1500"/>
        <v>0</v>
      </c>
      <c r="R422" s="2">
        <f t="shared" si="1500"/>
        <v>0</v>
      </c>
      <c r="S422" s="2">
        <f t="shared" si="1500"/>
        <v>0</v>
      </c>
      <c r="T422" s="2">
        <f t="shared" si="1500"/>
        <v>0</v>
      </c>
      <c r="U422" s="2">
        <f t="shared" si="1500"/>
        <v>0</v>
      </c>
      <c r="V422" s="2">
        <f t="shared" si="1500"/>
        <v>0</v>
      </c>
      <c r="W422" s="2">
        <f t="shared" si="1500"/>
        <v>0</v>
      </c>
      <c r="X422" s="2">
        <f t="shared" si="1500"/>
        <v>0</v>
      </c>
      <c r="Y422" s="2">
        <f t="shared" si="1500"/>
        <v>0</v>
      </c>
      <c r="Z422" s="2">
        <f t="shared" si="1500"/>
        <v>0</v>
      </c>
      <c r="AA422" s="2">
        <f t="shared" si="1500"/>
        <v>0</v>
      </c>
      <c r="AB422" s="2">
        <f t="shared" si="1500"/>
        <v>0</v>
      </c>
      <c r="AC422" s="2">
        <f t="shared" si="1500"/>
        <v>0</v>
      </c>
      <c r="AD422" s="2">
        <f t="shared" si="1500"/>
        <v>0</v>
      </c>
      <c r="AE422" s="2">
        <f t="shared" si="1500"/>
        <v>0</v>
      </c>
      <c r="AF422" s="2">
        <f t="shared" si="1500"/>
        <v>0</v>
      </c>
      <c r="AG422" s="2">
        <f t="shared" si="1500"/>
        <v>0</v>
      </c>
      <c r="AH422" s="2">
        <f t="shared" si="1500"/>
        <v>0</v>
      </c>
      <c r="AI422" s="2">
        <f t="shared" si="1500"/>
        <v>0</v>
      </c>
      <c r="AJ422" s="2">
        <f t="shared" si="1500"/>
        <v>0</v>
      </c>
      <c r="AK422" s="2">
        <f t="shared" si="1500"/>
        <v>0</v>
      </c>
      <c r="AL422" s="2">
        <f t="shared" si="1500"/>
        <v>0</v>
      </c>
      <c r="AM422" s="2">
        <f t="shared" si="1500"/>
        <v>0</v>
      </c>
      <c r="AN422" s="2">
        <f t="shared" si="1500"/>
        <v>0</v>
      </c>
      <c r="AO422" s="2">
        <f t="shared" si="1500"/>
        <v>0</v>
      </c>
      <c r="AP422" s="2">
        <f t="shared" si="1500"/>
        <v>0</v>
      </c>
      <c r="AQ422" s="2">
        <f t="shared" si="1500"/>
        <v>0</v>
      </c>
      <c r="AR422" s="2">
        <f t="shared" si="1500"/>
        <v>0</v>
      </c>
      <c r="AS422" s="2">
        <f t="shared" si="1500"/>
        <v>0</v>
      </c>
      <c r="AT422" s="2">
        <f t="shared" si="1500"/>
        <v>0</v>
      </c>
      <c r="AU422" s="2">
        <f t="shared" si="1500"/>
        <v>0</v>
      </c>
      <c r="AV422" s="2">
        <f t="shared" si="1500"/>
        <v>0</v>
      </c>
      <c r="AW422" s="2">
        <f t="shared" si="1500"/>
        <v>0</v>
      </c>
      <c r="AX422" s="2">
        <f t="shared" si="1500"/>
        <v>0</v>
      </c>
      <c r="AY422" s="2">
        <f t="shared" si="1500"/>
        <v>0</v>
      </c>
      <c r="AZ422" s="2">
        <f t="shared" si="1500"/>
        <v>0</v>
      </c>
      <c r="BA422" s="2">
        <f t="shared" si="1500"/>
        <v>0</v>
      </c>
      <c r="BB422" s="2">
        <f t="shared" si="1500"/>
        <v>0</v>
      </c>
      <c r="BC422" s="2">
        <f t="shared" si="1500"/>
        <v>0</v>
      </c>
      <c r="BD422" s="2">
        <f t="shared" si="1500"/>
        <v>0</v>
      </c>
      <c r="BE422" s="2">
        <f t="shared" si="1500"/>
        <v>0</v>
      </c>
      <c r="BF422" s="2">
        <f t="shared" si="1500"/>
        <v>0</v>
      </c>
      <c r="BG422" s="2">
        <f t="shared" si="1500"/>
        <v>0</v>
      </c>
      <c r="BH422" s="2">
        <f t="shared" si="1500"/>
        <v>0</v>
      </c>
      <c r="BI422" s="2">
        <f t="shared" si="1500"/>
        <v>0</v>
      </c>
      <c r="BJ422" s="2">
        <f t="shared" si="1500"/>
        <v>0</v>
      </c>
      <c r="BK422" s="2">
        <f t="shared" si="1500"/>
        <v>0</v>
      </c>
      <c r="BL422" s="2">
        <f t="shared" si="1500"/>
        <v>0</v>
      </c>
      <c r="BM422" s="2">
        <f t="shared" si="1500"/>
        <v>0</v>
      </c>
      <c r="BN422" s="2">
        <f t="shared" si="1500"/>
        <v>0</v>
      </c>
      <c r="BO422" s="2">
        <f t="shared" si="1500"/>
        <v>0</v>
      </c>
    </row>
    <row r="423" spans="2:67" s="10" customFormat="1" ht="12.75" customHeight="1" outlineLevel="2">
      <c r="B423" s="29" t="s">
        <v>7</v>
      </c>
      <c r="K423" s="16"/>
      <c r="L423" s="2">
        <f t="shared" ref="L423" si="1501">SUM(L420:L422)</f>
        <v>0</v>
      </c>
      <c r="M423" s="2">
        <f t="shared" ref="M423:BO423" si="1502">SUM(M420:M422)</f>
        <v>0</v>
      </c>
      <c r="N423" s="2">
        <f t="shared" si="1502"/>
        <v>0</v>
      </c>
      <c r="O423" s="2">
        <f t="shared" si="1502"/>
        <v>0</v>
      </c>
      <c r="P423" s="2">
        <f t="shared" si="1502"/>
        <v>0</v>
      </c>
      <c r="Q423" s="2">
        <f t="shared" si="1502"/>
        <v>0</v>
      </c>
      <c r="R423" s="2">
        <f t="shared" si="1502"/>
        <v>0</v>
      </c>
      <c r="S423" s="2">
        <f t="shared" si="1502"/>
        <v>0</v>
      </c>
      <c r="T423" s="2">
        <f t="shared" si="1502"/>
        <v>0</v>
      </c>
      <c r="U423" s="2">
        <f t="shared" si="1502"/>
        <v>0</v>
      </c>
      <c r="V423" s="2">
        <f t="shared" si="1502"/>
        <v>0</v>
      </c>
      <c r="W423" s="2">
        <f t="shared" si="1502"/>
        <v>0</v>
      </c>
      <c r="X423" s="2">
        <f t="shared" si="1502"/>
        <v>0</v>
      </c>
      <c r="Y423" s="2">
        <f t="shared" si="1502"/>
        <v>0</v>
      </c>
      <c r="Z423" s="2">
        <f t="shared" si="1502"/>
        <v>0</v>
      </c>
      <c r="AA423" s="2">
        <f t="shared" si="1502"/>
        <v>0</v>
      </c>
      <c r="AB423" s="2">
        <f t="shared" si="1502"/>
        <v>0</v>
      </c>
      <c r="AC423" s="2">
        <f t="shared" si="1502"/>
        <v>0</v>
      </c>
      <c r="AD423" s="2">
        <f t="shared" si="1502"/>
        <v>0</v>
      </c>
      <c r="AE423" s="2">
        <f t="shared" si="1502"/>
        <v>0</v>
      </c>
      <c r="AF423" s="2">
        <f t="shared" si="1502"/>
        <v>0</v>
      </c>
      <c r="AG423" s="2">
        <f t="shared" si="1502"/>
        <v>0</v>
      </c>
      <c r="AH423" s="2">
        <f t="shared" si="1502"/>
        <v>0</v>
      </c>
      <c r="AI423" s="2">
        <f t="shared" si="1502"/>
        <v>0</v>
      </c>
      <c r="AJ423" s="2">
        <f t="shared" si="1502"/>
        <v>0</v>
      </c>
      <c r="AK423" s="2">
        <f t="shared" si="1502"/>
        <v>0</v>
      </c>
      <c r="AL423" s="2">
        <f t="shared" si="1502"/>
        <v>0</v>
      </c>
      <c r="AM423" s="2">
        <f t="shared" si="1502"/>
        <v>0</v>
      </c>
      <c r="AN423" s="2">
        <f t="shared" si="1502"/>
        <v>0</v>
      </c>
      <c r="AO423" s="2">
        <f t="shared" si="1502"/>
        <v>0</v>
      </c>
      <c r="AP423" s="2">
        <f t="shared" si="1502"/>
        <v>0</v>
      </c>
      <c r="AQ423" s="2">
        <f t="shared" si="1502"/>
        <v>0</v>
      </c>
      <c r="AR423" s="2">
        <f t="shared" si="1502"/>
        <v>0</v>
      </c>
      <c r="AS423" s="2">
        <f t="shared" si="1502"/>
        <v>0</v>
      </c>
      <c r="AT423" s="2">
        <f t="shared" si="1502"/>
        <v>0</v>
      </c>
      <c r="AU423" s="2">
        <f t="shared" si="1502"/>
        <v>0</v>
      </c>
      <c r="AV423" s="2">
        <f t="shared" si="1502"/>
        <v>8681.2418136613342</v>
      </c>
      <c r="AW423" s="2">
        <f t="shared" si="1502"/>
        <v>17581.250921026935</v>
      </c>
      <c r="AX423" s="2">
        <f t="shared" si="1502"/>
        <v>26705.540257898145</v>
      </c>
      <c r="AY423" s="2">
        <f t="shared" si="1502"/>
        <v>36059.761686058511</v>
      </c>
      <c r="AZ423" s="2">
        <f t="shared" si="1502"/>
        <v>45649.709494208517</v>
      </c>
      <c r="BA423" s="2">
        <f t="shared" si="1502"/>
        <v>0</v>
      </c>
      <c r="BB423" s="2">
        <f t="shared" si="1502"/>
        <v>0</v>
      </c>
      <c r="BC423" s="2">
        <f t="shared" si="1502"/>
        <v>0</v>
      </c>
      <c r="BD423" s="2">
        <f t="shared" si="1502"/>
        <v>0</v>
      </c>
      <c r="BE423" s="2">
        <f t="shared" si="1502"/>
        <v>0</v>
      </c>
      <c r="BF423" s="2">
        <f t="shared" si="1502"/>
        <v>0</v>
      </c>
      <c r="BG423" s="2">
        <f t="shared" si="1502"/>
        <v>0</v>
      </c>
      <c r="BH423" s="2">
        <f t="shared" si="1502"/>
        <v>0</v>
      </c>
      <c r="BI423" s="2">
        <f t="shared" si="1502"/>
        <v>0</v>
      </c>
      <c r="BJ423" s="2">
        <f t="shared" si="1502"/>
        <v>0</v>
      </c>
      <c r="BK423" s="2">
        <f t="shared" si="1502"/>
        <v>0</v>
      </c>
      <c r="BL423" s="2">
        <f t="shared" si="1502"/>
        <v>0</v>
      </c>
      <c r="BM423" s="2">
        <f t="shared" si="1502"/>
        <v>0</v>
      </c>
      <c r="BN423" s="2">
        <f t="shared" si="1502"/>
        <v>0</v>
      </c>
      <c r="BO423" s="2">
        <f t="shared" si="1502"/>
        <v>0</v>
      </c>
    </row>
    <row r="424" spans="2:67" s="10" customFormat="1" ht="12.75" customHeight="1" outlineLevel="2">
      <c r="B424" s="30" t="s">
        <v>41</v>
      </c>
      <c r="E424" s="2">
        <f>MAX(L423:BO423)*(1+$C$8)</f>
        <v>45649.709494208517</v>
      </c>
      <c r="F424" s="152">
        <f>INDEX(Projects,A412,Projects!$E$1)</f>
        <v>60</v>
      </c>
      <c r="G424" s="38">
        <f>+$C$6</f>
        <v>2.9999999999999997E-4</v>
      </c>
      <c r="H424" s="20"/>
      <c r="L424" s="2"/>
      <c r="M424" s="2"/>
      <c r="N424" s="2"/>
      <c r="O424" s="2"/>
      <c r="P424" s="2"/>
      <c r="Q424" s="2"/>
    </row>
    <row r="425" spans="2:67" s="10" customFormat="1" ht="12.75" customHeight="1" outlineLevel="2">
      <c r="B425" s="8"/>
    </row>
    <row r="426" spans="2:67" s="10" customFormat="1" ht="12.75" customHeight="1" outlineLevel="2">
      <c r="B426" s="31" t="s">
        <v>10</v>
      </c>
    </row>
    <row r="427" spans="2:67" s="10" customFormat="1" ht="12.75" customHeight="1" outlineLevel="2">
      <c r="B427" s="30" t="s">
        <v>11</v>
      </c>
      <c r="K427" s="2"/>
      <c r="L427" s="2">
        <f t="shared" ref="L427" si="1503">IF(L$10=$C417,$E424,K429)</f>
        <v>0</v>
      </c>
      <c r="M427" s="2">
        <f t="shared" ref="M427" si="1504">IF(M$10=$C417,$E424,L429)</f>
        <v>0</v>
      </c>
      <c r="N427" s="2">
        <f t="shared" ref="N427" si="1505">IF(N$10=$C417,$E424,M429)</f>
        <v>0</v>
      </c>
      <c r="O427" s="2">
        <f t="shared" ref="O427" si="1506">IF(O$10=$C417,$E424,N429)</f>
        <v>0</v>
      </c>
      <c r="P427" s="2">
        <f t="shared" ref="P427" si="1507">IF(P$10=$C417,$E424,O429)</f>
        <v>0</v>
      </c>
      <c r="Q427" s="2">
        <f t="shared" ref="Q427" si="1508">IF(Q$10=$C417,$E424,P429)</f>
        <v>0</v>
      </c>
      <c r="R427" s="2">
        <f t="shared" ref="R427" si="1509">IF(R$10=$C417,$E424,Q429)</f>
        <v>0</v>
      </c>
      <c r="S427" s="2">
        <f t="shared" ref="S427" si="1510">IF(S$10=$C417,$E424,R429)</f>
        <v>0</v>
      </c>
      <c r="T427" s="2">
        <f t="shared" ref="T427" si="1511">IF(T$10=$C417,$E424,S429)</f>
        <v>0</v>
      </c>
      <c r="U427" s="2">
        <f t="shared" ref="U427" si="1512">IF(U$10=$C417,$E424,T429)</f>
        <v>0</v>
      </c>
      <c r="V427" s="2">
        <f t="shared" ref="V427" si="1513">IF(V$10=$C417,$E424,U429)</f>
        <v>0</v>
      </c>
      <c r="W427" s="2">
        <f t="shared" ref="W427" si="1514">IF(W$10=$C417,$E424,V429)</f>
        <v>0</v>
      </c>
      <c r="X427" s="2">
        <f t="shared" ref="X427" si="1515">IF(X$10=$C417,$E424,W429)</f>
        <v>0</v>
      </c>
      <c r="Y427" s="2">
        <f t="shared" ref="Y427" si="1516">IF(Y$10=$C417,$E424,X429)</f>
        <v>0</v>
      </c>
      <c r="Z427" s="2">
        <f t="shared" ref="Z427" si="1517">IF(Z$10=$C417,$E424,Y429)</f>
        <v>0</v>
      </c>
      <c r="AA427" s="2">
        <f t="shared" ref="AA427" si="1518">IF(AA$10=$C417,$E424,Z429)</f>
        <v>0</v>
      </c>
      <c r="AB427" s="2">
        <f t="shared" ref="AB427" si="1519">IF(AB$10=$C417,$E424,AA429)</f>
        <v>0</v>
      </c>
      <c r="AC427" s="2">
        <f t="shared" ref="AC427" si="1520">IF(AC$10=$C417,$E424,AB429)</f>
        <v>0</v>
      </c>
      <c r="AD427" s="2">
        <f t="shared" ref="AD427" si="1521">IF(AD$10=$C417,$E424,AC429)</f>
        <v>0</v>
      </c>
      <c r="AE427" s="2">
        <f t="shared" ref="AE427" si="1522">IF(AE$10=$C417,$E424,AD429)</f>
        <v>0</v>
      </c>
      <c r="AF427" s="2">
        <f t="shared" ref="AF427" si="1523">IF(AF$10=$C417,$E424,AE429)</f>
        <v>0</v>
      </c>
      <c r="AG427" s="2">
        <f t="shared" ref="AG427" si="1524">IF(AG$10=$C417,$E424,AF429)</f>
        <v>0</v>
      </c>
      <c r="AH427" s="2">
        <f t="shared" ref="AH427" si="1525">IF(AH$10=$C417,$E424,AG429)</f>
        <v>0</v>
      </c>
      <c r="AI427" s="2">
        <f t="shared" ref="AI427" si="1526">IF(AI$10=$C417,$E424,AH429)</f>
        <v>0</v>
      </c>
      <c r="AJ427" s="2">
        <f t="shared" ref="AJ427" si="1527">IF(AJ$10=$C417,$E424,AI429)</f>
        <v>0</v>
      </c>
      <c r="AK427" s="2">
        <f t="shared" ref="AK427" si="1528">IF(AK$10=$C417,$E424,AJ429)</f>
        <v>0</v>
      </c>
      <c r="AL427" s="2">
        <f t="shared" ref="AL427" si="1529">IF(AL$10=$C417,$E424,AK429)</f>
        <v>0</v>
      </c>
      <c r="AM427" s="2">
        <f t="shared" ref="AM427" si="1530">IF(AM$10=$C417,$E424,AL429)</f>
        <v>0</v>
      </c>
      <c r="AN427" s="2">
        <f t="shared" ref="AN427" si="1531">IF(AN$10=$C417,$E424,AM429)</f>
        <v>0</v>
      </c>
      <c r="AO427" s="2">
        <f t="shared" ref="AO427" si="1532">IF(AO$10=$C417,$E424,AN429)</f>
        <v>0</v>
      </c>
      <c r="AP427" s="2">
        <f t="shared" ref="AP427" si="1533">IF(AP$10=$C417,$E424,AO429)</f>
        <v>0</v>
      </c>
      <c r="AQ427" s="2">
        <f t="shared" ref="AQ427" si="1534">IF(AQ$10=$C417,$E424,AP429)</f>
        <v>0</v>
      </c>
      <c r="AR427" s="2">
        <f t="shared" ref="AR427" si="1535">IF(AR$10=$C417,$E424,AQ429)</f>
        <v>0</v>
      </c>
      <c r="AS427" s="2">
        <f t="shared" ref="AS427" si="1536">IF(AS$10=$C417,$E424,AR429)</f>
        <v>0</v>
      </c>
      <c r="AT427" s="2">
        <f t="shared" ref="AT427" si="1537">IF(AT$10=$C417,$E424,AS429)</f>
        <v>0</v>
      </c>
      <c r="AU427" s="2">
        <f t="shared" ref="AU427" si="1538">IF(AU$10=$C417,$E424,AT429)</f>
        <v>0</v>
      </c>
      <c r="AV427" s="2">
        <f t="shared" ref="AV427" si="1539">IF(AV$10=$C417,$E424,AU429)</f>
        <v>0</v>
      </c>
      <c r="AW427" s="2">
        <f t="shared" ref="AW427" si="1540">IF(AW$10=$C417,$E424,AV429)</f>
        <v>0</v>
      </c>
      <c r="AX427" s="2">
        <f t="shared" ref="AX427" si="1541">IF(AX$10=$C417,$E424,AW429)</f>
        <v>0</v>
      </c>
      <c r="AY427" s="2">
        <f t="shared" ref="AY427" si="1542">IF(AY$10=$C417,$E424,AX429)</f>
        <v>0</v>
      </c>
      <c r="AZ427" s="2">
        <f t="shared" ref="AZ427" si="1543">IF(AZ$10=$C417,$E424,AY429)</f>
        <v>45649.709494208517</v>
      </c>
      <c r="BA427" s="2">
        <f t="shared" ref="BA427" si="1544">IF(BA$10=$C417,$E424,AZ429)</f>
        <v>45586.307119911005</v>
      </c>
      <c r="BB427" s="2">
        <f t="shared" ref="BB427" si="1545">IF(BB$10=$C417,$E424,BA429)</f>
        <v>44825.478628340861</v>
      </c>
      <c r="BC427" s="2">
        <f t="shared" ref="BC427" si="1546">IF(BC$10=$C417,$E424,BB429)</f>
        <v>44064.650136770717</v>
      </c>
      <c r="BD427" s="2">
        <f t="shared" ref="BD427" si="1547">IF(BD$10=$C417,$E424,BC429)</f>
        <v>43303.821645200573</v>
      </c>
      <c r="BE427" s="2">
        <f t="shared" ref="BE427" si="1548">IF(BE$10=$C417,$E424,BD429)</f>
        <v>42542.993153630428</v>
      </c>
      <c r="BF427" s="2">
        <f t="shared" ref="BF427" si="1549">IF(BF$10=$C417,$E424,BE429)</f>
        <v>41782.164662060284</v>
      </c>
      <c r="BG427" s="2">
        <f t="shared" ref="BG427" si="1550">IF(BG$10=$C417,$E424,BF429)</f>
        <v>41021.33617049014</v>
      </c>
      <c r="BH427" s="2">
        <f t="shared" ref="BH427" si="1551">IF(BH$10=$C417,$E424,BG429)</f>
        <v>40260.507678919996</v>
      </c>
      <c r="BI427" s="2">
        <f t="shared" ref="BI427" si="1552">IF(BI$10=$C417,$E424,BH429)</f>
        <v>39499.679187349851</v>
      </c>
      <c r="BJ427" s="2">
        <f t="shared" ref="BJ427" si="1553">IF(BJ$10=$C417,$E424,BI429)</f>
        <v>38738.850695779707</v>
      </c>
      <c r="BK427" s="2">
        <f t="shared" ref="BK427" si="1554">IF(BK$10=$C417,$E424,BJ429)</f>
        <v>37978.022204209563</v>
      </c>
      <c r="BL427" s="2">
        <f t="shared" ref="BL427" si="1555">IF(BL$10=$C417,$E424,BK429)</f>
        <v>37217.193712639419</v>
      </c>
      <c r="BM427" s="2">
        <f t="shared" ref="BM427" si="1556">IF(BM$10=$C417,$E424,BL429)</f>
        <v>36456.365221069274</v>
      </c>
      <c r="BN427" s="2">
        <f t="shared" ref="BN427" si="1557">IF(BN$10=$C417,$E424,BM429)</f>
        <v>35695.53672949913</v>
      </c>
      <c r="BO427" s="2">
        <f t="shared" ref="BO427" si="1558">IF(BO$10=$C417,$E424,BN429)</f>
        <v>34934.708237928986</v>
      </c>
    </row>
    <row r="428" spans="2:67" s="10" customFormat="1" ht="12.75" customHeight="1" outlineLevel="2">
      <c r="B428" s="29" t="s">
        <v>12</v>
      </c>
      <c r="K428" s="2"/>
      <c r="L428" s="2">
        <f t="shared" ref="L428" si="1559">IF(L$10=$C417,$E424/$F424*(13-$D417)/12,MIN(K429,$E424/$F424))</f>
        <v>0</v>
      </c>
      <c r="M428" s="2">
        <f t="shared" ref="M428" si="1560">IF(M$10=$C417,$E424/$F424*(13-$D417)/12,MIN(L429,$E424/$F424))</f>
        <v>0</v>
      </c>
      <c r="N428" s="2">
        <f t="shared" ref="N428" si="1561">IF(N$10=$C417,$E424/$F424*(13-$D417)/12,MIN(M429,$E424/$F424))</f>
        <v>0</v>
      </c>
      <c r="O428" s="2">
        <f t="shared" ref="O428" si="1562">IF(O$10=$C417,$E424/$F424*(13-$D417)/12,MIN(N429,$E424/$F424))</f>
        <v>0</v>
      </c>
      <c r="P428" s="2">
        <f t="shared" ref="P428" si="1563">IF(P$10=$C417,$E424/$F424*(13-$D417)/12,MIN(O429,$E424/$F424))</f>
        <v>0</v>
      </c>
      <c r="Q428" s="2">
        <f t="shared" ref="Q428" si="1564">IF(Q$10=$C417,$E424/$F424*(13-$D417)/12,MIN(P429,$E424/$F424))</f>
        <v>0</v>
      </c>
      <c r="R428" s="2">
        <f t="shared" ref="R428" si="1565">IF(R$10=$C417,$E424/$F424*(13-$D417)/12,MIN(Q429,$E424/$F424))</f>
        <v>0</v>
      </c>
      <c r="S428" s="2">
        <f t="shared" ref="S428" si="1566">IF(S$10=$C417,$E424/$F424*(13-$D417)/12,MIN(R429,$E424/$F424))</f>
        <v>0</v>
      </c>
      <c r="T428" s="2">
        <f t="shared" ref="T428" si="1567">IF(T$10=$C417,$E424/$F424*(13-$D417)/12,MIN(S429,$E424/$F424))</f>
        <v>0</v>
      </c>
      <c r="U428" s="2">
        <f t="shared" ref="U428" si="1568">IF(U$10=$C417,$E424/$F424*(13-$D417)/12,MIN(T429,$E424/$F424))</f>
        <v>0</v>
      </c>
      <c r="V428" s="2">
        <f t="shared" ref="V428" si="1569">IF(V$10=$C417,$E424/$F424*(13-$D417)/12,MIN(U429,$E424/$F424))</f>
        <v>0</v>
      </c>
      <c r="W428" s="2">
        <f t="shared" ref="W428" si="1570">IF(W$10=$C417,$E424/$F424*(13-$D417)/12,MIN(V429,$E424/$F424))</f>
        <v>0</v>
      </c>
      <c r="X428" s="2">
        <f t="shared" ref="X428" si="1571">IF(X$10=$C417,$E424/$F424*(13-$D417)/12,MIN(W429,$E424/$F424))</f>
        <v>0</v>
      </c>
      <c r="Y428" s="2">
        <f t="shared" ref="Y428" si="1572">IF(Y$10=$C417,$E424/$F424*(13-$D417)/12,MIN(X429,$E424/$F424))</f>
        <v>0</v>
      </c>
      <c r="Z428" s="2">
        <f t="shared" ref="Z428" si="1573">IF(Z$10=$C417,$E424/$F424*(13-$D417)/12,MIN(Y429,$E424/$F424))</f>
        <v>0</v>
      </c>
      <c r="AA428" s="2">
        <f t="shared" ref="AA428" si="1574">IF(AA$10=$C417,$E424/$F424*(13-$D417)/12,MIN(Z429,$E424/$F424))</f>
        <v>0</v>
      </c>
      <c r="AB428" s="2">
        <f t="shared" ref="AB428" si="1575">IF(AB$10=$C417,$E424/$F424*(13-$D417)/12,MIN(AA429,$E424/$F424))</f>
        <v>0</v>
      </c>
      <c r="AC428" s="2">
        <f t="shared" ref="AC428" si="1576">IF(AC$10=$C417,$E424/$F424*(13-$D417)/12,MIN(AB429,$E424/$F424))</f>
        <v>0</v>
      </c>
      <c r="AD428" s="2">
        <f t="shared" ref="AD428" si="1577">IF(AD$10=$C417,$E424/$F424*(13-$D417)/12,MIN(AC429,$E424/$F424))</f>
        <v>0</v>
      </c>
      <c r="AE428" s="2">
        <f t="shared" ref="AE428" si="1578">IF(AE$10=$C417,$E424/$F424*(13-$D417)/12,MIN(AD429,$E424/$F424))</f>
        <v>0</v>
      </c>
      <c r="AF428" s="2">
        <f t="shared" ref="AF428" si="1579">IF(AF$10=$C417,$E424/$F424*(13-$D417)/12,MIN(AE429,$E424/$F424))</f>
        <v>0</v>
      </c>
      <c r="AG428" s="2">
        <f t="shared" ref="AG428" si="1580">IF(AG$10=$C417,$E424/$F424*(13-$D417)/12,MIN(AF429,$E424/$F424))</f>
        <v>0</v>
      </c>
      <c r="AH428" s="2">
        <f t="shared" ref="AH428" si="1581">IF(AH$10=$C417,$E424/$F424*(13-$D417)/12,MIN(AG429,$E424/$F424))</f>
        <v>0</v>
      </c>
      <c r="AI428" s="2">
        <f t="shared" ref="AI428" si="1582">IF(AI$10=$C417,$E424/$F424*(13-$D417)/12,MIN(AH429,$E424/$F424))</f>
        <v>0</v>
      </c>
      <c r="AJ428" s="2">
        <f t="shared" ref="AJ428" si="1583">IF(AJ$10=$C417,$E424/$F424*(13-$D417)/12,MIN(AI429,$E424/$F424))</f>
        <v>0</v>
      </c>
      <c r="AK428" s="2">
        <f t="shared" ref="AK428" si="1584">IF(AK$10=$C417,$E424/$F424*(13-$D417)/12,MIN(AJ429,$E424/$F424))</f>
        <v>0</v>
      </c>
      <c r="AL428" s="2">
        <f t="shared" ref="AL428" si="1585">IF(AL$10=$C417,$E424/$F424*(13-$D417)/12,MIN(AK429,$E424/$F424))</f>
        <v>0</v>
      </c>
      <c r="AM428" s="2">
        <f t="shared" ref="AM428" si="1586">IF(AM$10=$C417,$E424/$F424*(13-$D417)/12,MIN(AL429,$E424/$F424))</f>
        <v>0</v>
      </c>
      <c r="AN428" s="2">
        <f t="shared" ref="AN428" si="1587">IF(AN$10=$C417,$E424/$F424*(13-$D417)/12,MIN(AM429,$E424/$F424))</f>
        <v>0</v>
      </c>
      <c r="AO428" s="2">
        <f t="shared" ref="AO428" si="1588">IF(AO$10=$C417,$E424/$F424*(13-$D417)/12,MIN(AN429,$E424/$F424))</f>
        <v>0</v>
      </c>
      <c r="AP428" s="2">
        <f t="shared" ref="AP428" si="1589">IF(AP$10=$C417,$E424/$F424*(13-$D417)/12,MIN(AO429,$E424/$F424))</f>
        <v>0</v>
      </c>
      <c r="AQ428" s="2">
        <f t="shared" ref="AQ428" si="1590">IF(AQ$10=$C417,$E424/$F424*(13-$D417)/12,MIN(AP429,$E424/$F424))</f>
        <v>0</v>
      </c>
      <c r="AR428" s="2">
        <f t="shared" ref="AR428" si="1591">IF(AR$10=$C417,$E424/$F424*(13-$D417)/12,MIN(AQ429,$E424/$F424))</f>
        <v>0</v>
      </c>
      <c r="AS428" s="2">
        <f t="shared" ref="AS428" si="1592">IF(AS$10=$C417,$E424/$F424*(13-$D417)/12,MIN(AR429,$E424/$F424))</f>
        <v>0</v>
      </c>
      <c r="AT428" s="2">
        <f t="shared" ref="AT428" si="1593">IF(AT$10=$C417,$E424/$F424*(13-$D417)/12,MIN(AS429,$E424/$F424))</f>
        <v>0</v>
      </c>
      <c r="AU428" s="2">
        <f t="shared" ref="AU428" si="1594">IF(AU$10=$C417,$E424/$F424*(13-$D417)/12,MIN(AT429,$E424/$F424))</f>
        <v>0</v>
      </c>
      <c r="AV428" s="2">
        <f t="shared" ref="AV428" si="1595">IF(AV$10=$C417,$E424/$F424*(13-$D417)/12,MIN(AU429,$E424/$F424))</f>
        <v>0</v>
      </c>
      <c r="AW428" s="2">
        <f t="shared" ref="AW428" si="1596">IF(AW$10=$C417,$E424/$F424*(13-$D417)/12,MIN(AV429,$E424/$F424))</f>
        <v>0</v>
      </c>
      <c r="AX428" s="2">
        <f t="shared" ref="AX428" si="1597">IF(AX$10=$C417,$E424/$F424*(13-$D417)/12,MIN(AW429,$E424/$F424))</f>
        <v>0</v>
      </c>
      <c r="AY428" s="2">
        <f t="shared" ref="AY428" si="1598">IF(AY$10=$C417,$E424/$F424*(13-$D417)/12,MIN(AX429,$E424/$F424))</f>
        <v>0</v>
      </c>
      <c r="AZ428" s="2">
        <f t="shared" ref="AZ428" si="1599">IF(AZ$10=$C417,$E424/$F424*(13-$D417)/12,MIN(AY429,$E424/$F424))</f>
        <v>63.402374297511834</v>
      </c>
      <c r="BA428" s="2">
        <f t="shared" ref="BA428" si="1600">IF(BA$10=$C417,$E424/$F424*(13-$D417)/12,MIN(AZ429,$E424/$F424))</f>
        <v>760.82849157014198</v>
      </c>
      <c r="BB428" s="2">
        <f t="shared" ref="BB428" si="1601">IF(BB$10=$C417,$E424/$F424*(13-$D417)/12,MIN(BA429,$E424/$F424))</f>
        <v>760.82849157014198</v>
      </c>
      <c r="BC428" s="2">
        <f t="shared" ref="BC428" si="1602">IF(BC$10=$C417,$E424/$F424*(13-$D417)/12,MIN(BB429,$E424/$F424))</f>
        <v>760.82849157014198</v>
      </c>
      <c r="BD428" s="2">
        <f t="shared" ref="BD428" si="1603">IF(BD$10=$C417,$E424/$F424*(13-$D417)/12,MIN(BC429,$E424/$F424))</f>
        <v>760.82849157014198</v>
      </c>
      <c r="BE428" s="2">
        <f t="shared" ref="BE428" si="1604">IF(BE$10=$C417,$E424/$F424*(13-$D417)/12,MIN(BD429,$E424/$F424))</f>
        <v>760.82849157014198</v>
      </c>
      <c r="BF428" s="2">
        <f t="shared" ref="BF428" si="1605">IF(BF$10=$C417,$E424/$F424*(13-$D417)/12,MIN(BE429,$E424/$F424))</f>
        <v>760.82849157014198</v>
      </c>
      <c r="BG428" s="2">
        <f t="shared" ref="BG428" si="1606">IF(BG$10=$C417,$E424/$F424*(13-$D417)/12,MIN(BF429,$E424/$F424))</f>
        <v>760.82849157014198</v>
      </c>
      <c r="BH428" s="2">
        <f t="shared" ref="BH428" si="1607">IF(BH$10=$C417,$E424/$F424*(13-$D417)/12,MIN(BG429,$E424/$F424))</f>
        <v>760.82849157014198</v>
      </c>
      <c r="BI428" s="2">
        <f t="shared" ref="BI428" si="1608">IF(BI$10=$C417,$E424/$F424*(13-$D417)/12,MIN(BH429,$E424/$F424))</f>
        <v>760.82849157014198</v>
      </c>
      <c r="BJ428" s="2">
        <f t="shared" ref="BJ428" si="1609">IF(BJ$10=$C417,$E424/$F424*(13-$D417)/12,MIN(BI429,$E424/$F424))</f>
        <v>760.82849157014198</v>
      </c>
      <c r="BK428" s="2">
        <f t="shared" ref="BK428" si="1610">IF(BK$10=$C417,$E424/$F424*(13-$D417)/12,MIN(BJ429,$E424/$F424))</f>
        <v>760.82849157014198</v>
      </c>
      <c r="BL428" s="2">
        <f t="shared" ref="BL428" si="1611">IF(BL$10=$C417,$E424/$F424*(13-$D417)/12,MIN(BK429,$E424/$F424))</f>
        <v>760.82849157014198</v>
      </c>
      <c r="BM428" s="2">
        <f t="shared" ref="BM428" si="1612">IF(BM$10=$C417,$E424/$F424*(13-$D417)/12,MIN(BL429,$E424/$F424))</f>
        <v>760.82849157014198</v>
      </c>
      <c r="BN428" s="2">
        <f t="shared" ref="BN428" si="1613">IF(BN$10=$C417,$E424/$F424*(13-$D417)/12,MIN(BM429,$E424/$F424))</f>
        <v>760.82849157014198</v>
      </c>
      <c r="BO428" s="2">
        <f t="shared" ref="BO428" si="1614">IF(BO$10=$C417,$E424/$F424*(13-$D417)/12,MIN(BN429,$E424/$F424))</f>
        <v>760.82849157014198</v>
      </c>
    </row>
    <row r="429" spans="2:67" s="10" customFormat="1" ht="12.75" customHeight="1" outlineLevel="2">
      <c r="B429" s="30" t="s">
        <v>13</v>
      </c>
      <c r="K429" s="16">
        <v>0</v>
      </c>
      <c r="L429" s="2">
        <f t="shared" ref="L429:BO429" si="1615">+L427-L428</f>
        <v>0</v>
      </c>
      <c r="M429" s="2">
        <f t="shared" si="1615"/>
        <v>0</v>
      </c>
      <c r="N429" s="2">
        <f t="shared" si="1615"/>
        <v>0</v>
      </c>
      <c r="O429" s="2">
        <f t="shared" si="1615"/>
        <v>0</v>
      </c>
      <c r="P429" s="2">
        <f t="shared" si="1615"/>
        <v>0</v>
      </c>
      <c r="Q429" s="2">
        <f t="shared" si="1615"/>
        <v>0</v>
      </c>
      <c r="R429" s="2">
        <f t="shared" si="1615"/>
        <v>0</v>
      </c>
      <c r="S429" s="2">
        <f t="shared" si="1615"/>
        <v>0</v>
      </c>
      <c r="T429" s="2">
        <f t="shared" si="1615"/>
        <v>0</v>
      </c>
      <c r="U429" s="2">
        <f t="shared" si="1615"/>
        <v>0</v>
      </c>
      <c r="V429" s="2">
        <f t="shared" si="1615"/>
        <v>0</v>
      </c>
      <c r="W429" s="2">
        <f t="shared" si="1615"/>
        <v>0</v>
      </c>
      <c r="X429" s="2">
        <f t="shared" si="1615"/>
        <v>0</v>
      </c>
      <c r="Y429" s="2">
        <f t="shared" si="1615"/>
        <v>0</v>
      </c>
      <c r="Z429" s="2">
        <f t="shared" si="1615"/>
        <v>0</v>
      </c>
      <c r="AA429" s="2">
        <f t="shared" si="1615"/>
        <v>0</v>
      </c>
      <c r="AB429" s="2">
        <f t="shared" si="1615"/>
        <v>0</v>
      </c>
      <c r="AC429" s="2">
        <f t="shared" si="1615"/>
        <v>0</v>
      </c>
      <c r="AD429" s="2">
        <f t="shared" si="1615"/>
        <v>0</v>
      </c>
      <c r="AE429" s="2">
        <f t="shared" si="1615"/>
        <v>0</v>
      </c>
      <c r="AF429" s="2">
        <f t="shared" si="1615"/>
        <v>0</v>
      </c>
      <c r="AG429" s="2">
        <f t="shared" si="1615"/>
        <v>0</v>
      </c>
      <c r="AH429" s="2">
        <f t="shared" si="1615"/>
        <v>0</v>
      </c>
      <c r="AI429" s="2">
        <f t="shared" si="1615"/>
        <v>0</v>
      </c>
      <c r="AJ429" s="2">
        <f t="shared" si="1615"/>
        <v>0</v>
      </c>
      <c r="AK429" s="2">
        <f t="shared" si="1615"/>
        <v>0</v>
      </c>
      <c r="AL429" s="2">
        <f t="shared" si="1615"/>
        <v>0</v>
      </c>
      <c r="AM429" s="2">
        <f t="shared" si="1615"/>
        <v>0</v>
      </c>
      <c r="AN429" s="2">
        <f t="shared" si="1615"/>
        <v>0</v>
      </c>
      <c r="AO429" s="2">
        <f t="shared" si="1615"/>
        <v>0</v>
      </c>
      <c r="AP429" s="2">
        <f t="shared" si="1615"/>
        <v>0</v>
      </c>
      <c r="AQ429" s="2">
        <f t="shared" si="1615"/>
        <v>0</v>
      </c>
      <c r="AR429" s="2">
        <f t="shared" si="1615"/>
        <v>0</v>
      </c>
      <c r="AS429" s="2">
        <f t="shared" si="1615"/>
        <v>0</v>
      </c>
      <c r="AT429" s="2">
        <f t="shared" si="1615"/>
        <v>0</v>
      </c>
      <c r="AU429" s="2">
        <f t="shared" si="1615"/>
        <v>0</v>
      </c>
      <c r="AV429" s="2">
        <f t="shared" si="1615"/>
        <v>0</v>
      </c>
      <c r="AW429" s="2">
        <f t="shared" si="1615"/>
        <v>0</v>
      </c>
      <c r="AX429" s="2">
        <f t="shared" si="1615"/>
        <v>0</v>
      </c>
      <c r="AY429" s="2">
        <f t="shared" si="1615"/>
        <v>0</v>
      </c>
      <c r="AZ429" s="2">
        <f t="shared" si="1615"/>
        <v>45586.307119911005</v>
      </c>
      <c r="BA429" s="2">
        <f t="shared" si="1615"/>
        <v>44825.478628340861</v>
      </c>
      <c r="BB429" s="2">
        <f t="shared" si="1615"/>
        <v>44064.650136770717</v>
      </c>
      <c r="BC429" s="2">
        <f t="shared" si="1615"/>
        <v>43303.821645200573</v>
      </c>
      <c r="BD429" s="2">
        <f t="shared" si="1615"/>
        <v>42542.993153630428</v>
      </c>
      <c r="BE429" s="2">
        <f t="shared" si="1615"/>
        <v>41782.164662060284</v>
      </c>
      <c r="BF429" s="2">
        <f t="shared" si="1615"/>
        <v>41021.33617049014</v>
      </c>
      <c r="BG429" s="2">
        <f t="shared" si="1615"/>
        <v>40260.507678919996</v>
      </c>
      <c r="BH429" s="2">
        <f t="shared" si="1615"/>
        <v>39499.679187349851</v>
      </c>
      <c r="BI429" s="2">
        <f t="shared" si="1615"/>
        <v>38738.850695779707</v>
      </c>
      <c r="BJ429" s="2">
        <f t="shared" si="1615"/>
        <v>37978.022204209563</v>
      </c>
      <c r="BK429" s="2">
        <f t="shared" si="1615"/>
        <v>37217.193712639419</v>
      </c>
      <c r="BL429" s="2">
        <f t="shared" si="1615"/>
        <v>36456.365221069274</v>
      </c>
      <c r="BM429" s="2">
        <f t="shared" si="1615"/>
        <v>35695.53672949913</v>
      </c>
      <c r="BN429" s="2">
        <f t="shared" si="1615"/>
        <v>34934.708237928986</v>
      </c>
      <c r="BO429" s="2">
        <f t="shared" si="1615"/>
        <v>34173.879746358842</v>
      </c>
    </row>
    <row r="430" spans="2:67" s="10" customFormat="1" ht="12.75" customHeight="1" outlineLevel="2">
      <c r="B430" s="29" t="s">
        <v>14</v>
      </c>
      <c r="L430" s="2">
        <f t="shared" ref="L430:BO430" si="1616">IF(L$10=$C417,(L427+L429)/2*(13-$D417)/12,(L427+L429)/2)</f>
        <v>0</v>
      </c>
      <c r="M430" s="2">
        <f t="shared" si="1616"/>
        <v>0</v>
      </c>
      <c r="N430" s="2">
        <f t="shared" si="1616"/>
        <v>0</v>
      </c>
      <c r="O430" s="2">
        <f t="shared" si="1616"/>
        <v>0</v>
      </c>
      <c r="P430" s="2">
        <f t="shared" si="1616"/>
        <v>0</v>
      </c>
      <c r="Q430" s="2">
        <f t="shared" si="1616"/>
        <v>0</v>
      </c>
      <c r="R430" s="2">
        <f t="shared" si="1616"/>
        <v>0</v>
      </c>
      <c r="S430" s="2">
        <f t="shared" si="1616"/>
        <v>0</v>
      </c>
      <c r="T430" s="2">
        <f t="shared" si="1616"/>
        <v>0</v>
      </c>
      <c r="U430" s="2">
        <f t="shared" si="1616"/>
        <v>0</v>
      </c>
      <c r="V430" s="2">
        <f t="shared" si="1616"/>
        <v>0</v>
      </c>
      <c r="W430" s="2">
        <f t="shared" si="1616"/>
        <v>0</v>
      </c>
      <c r="X430" s="2">
        <f t="shared" si="1616"/>
        <v>0</v>
      </c>
      <c r="Y430" s="2">
        <f t="shared" si="1616"/>
        <v>0</v>
      </c>
      <c r="Z430" s="2">
        <f t="shared" si="1616"/>
        <v>0</v>
      </c>
      <c r="AA430" s="2">
        <f t="shared" si="1616"/>
        <v>0</v>
      </c>
      <c r="AB430" s="2">
        <f t="shared" si="1616"/>
        <v>0</v>
      </c>
      <c r="AC430" s="2">
        <f t="shared" si="1616"/>
        <v>0</v>
      </c>
      <c r="AD430" s="2">
        <f t="shared" si="1616"/>
        <v>0</v>
      </c>
      <c r="AE430" s="2">
        <f t="shared" si="1616"/>
        <v>0</v>
      </c>
      <c r="AF430" s="2">
        <f t="shared" si="1616"/>
        <v>0</v>
      </c>
      <c r="AG430" s="2">
        <f t="shared" si="1616"/>
        <v>0</v>
      </c>
      <c r="AH430" s="2">
        <f t="shared" si="1616"/>
        <v>0</v>
      </c>
      <c r="AI430" s="2">
        <f t="shared" si="1616"/>
        <v>0</v>
      </c>
      <c r="AJ430" s="2">
        <f t="shared" si="1616"/>
        <v>0</v>
      </c>
      <c r="AK430" s="2">
        <f t="shared" si="1616"/>
        <v>0</v>
      </c>
      <c r="AL430" s="2">
        <f t="shared" si="1616"/>
        <v>0</v>
      </c>
      <c r="AM430" s="2">
        <f t="shared" si="1616"/>
        <v>0</v>
      </c>
      <c r="AN430" s="2">
        <f t="shared" si="1616"/>
        <v>0</v>
      </c>
      <c r="AO430" s="2">
        <f t="shared" si="1616"/>
        <v>0</v>
      </c>
      <c r="AP430" s="2">
        <f t="shared" si="1616"/>
        <v>0</v>
      </c>
      <c r="AQ430" s="2">
        <f t="shared" si="1616"/>
        <v>0</v>
      </c>
      <c r="AR430" s="2">
        <f t="shared" si="1616"/>
        <v>0</v>
      </c>
      <c r="AS430" s="2">
        <f t="shared" si="1616"/>
        <v>0</v>
      </c>
      <c r="AT430" s="2">
        <f t="shared" si="1616"/>
        <v>0</v>
      </c>
      <c r="AU430" s="2">
        <f t="shared" si="1616"/>
        <v>0</v>
      </c>
      <c r="AV430" s="2">
        <f t="shared" si="1616"/>
        <v>0</v>
      </c>
      <c r="AW430" s="2">
        <f t="shared" si="1616"/>
        <v>0</v>
      </c>
      <c r="AX430" s="2">
        <f t="shared" si="1616"/>
        <v>0</v>
      </c>
      <c r="AY430" s="2">
        <f t="shared" si="1616"/>
        <v>0</v>
      </c>
      <c r="AZ430" s="2">
        <f t="shared" si="1616"/>
        <v>3801.5006922549801</v>
      </c>
      <c r="BA430" s="2">
        <f t="shared" si="1616"/>
        <v>45205.89287412593</v>
      </c>
      <c r="BB430" s="2">
        <f t="shared" si="1616"/>
        <v>44445.064382555793</v>
      </c>
      <c r="BC430" s="2">
        <f t="shared" si="1616"/>
        <v>43684.235890985641</v>
      </c>
      <c r="BD430" s="2">
        <f t="shared" si="1616"/>
        <v>42923.407399415504</v>
      </c>
      <c r="BE430" s="2">
        <f t="shared" si="1616"/>
        <v>42162.578907845353</v>
      </c>
      <c r="BF430" s="2">
        <f t="shared" si="1616"/>
        <v>41401.750416275216</v>
      </c>
      <c r="BG430" s="2">
        <f t="shared" si="1616"/>
        <v>40640.921924705064</v>
      </c>
      <c r="BH430" s="2">
        <f t="shared" si="1616"/>
        <v>39880.093433134927</v>
      </c>
      <c r="BI430" s="2">
        <f t="shared" si="1616"/>
        <v>39119.264941564776</v>
      </c>
      <c r="BJ430" s="2">
        <f t="shared" si="1616"/>
        <v>38358.436449994639</v>
      </c>
      <c r="BK430" s="2">
        <f t="shared" si="1616"/>
        <v>37597.607958424487</v>
      </c>
      <c r="BL430" s="2">
        <f t="shared" si="1616"/>
        <v>36836.77946685435</v>
      </c>
      <c r="BM430" s="2">
        <f t="shared" si="1616"/>
        <v>36075.950975284199</v>
      </c>
      <c r="BN430" s="2">
        <f t="shared" si="1616"/>
        <v>35315.122483714062</v>
      </c>
      <c r="BO430" s="2">
        <f t="shared" si="1616"/>
        <v>34554.29399214391</v>
      </c>
    </row>
    <row r="431" spans="2:67" s="10" customFormat="1" ht="12.75" customHeight="1" outlineLevel="2">
      <c r="B431" s="29" t="s">
        <v>15</v>
      </c>
      <c r="L431" s="21">
        <f t="shared" ref="L431:AQ431" si="1617">+L430*$C$5</f>
        <v>0</v>
      </c>
      <c r="M431" s="21">
        <f t="shared" si="1617"/>
        <v>0</v>
      </c>
      <c r="N431" s="21">
        <f t="shared" si="1617"/>
        <v>0</v>
      </c>
      <c r="O431" s="21">
        <f t="shared" si="1617"/>
        <v>0</v>
      </c>
      <c r="P431" s="21">
        <f t="shared" si="1617"/>
        <v>0</v>
      </c>
      <c r="Q431" s="21">
        <f t="shared" si="1617"/>
        <v>0</v>
      </c>
      <c r="R431" s="21">
        <f t="shared" si="1617"/>
        <v>0</v>
      </c>
      <c r="S431" s="21">
        <f t="shared" si="1617"/>
        <v>0</v>
      </c>
      <c r="T431" s="21">
        <f t="shared" si="1617"/>
        <v>0</v>
      </c>
      <c r="U431" s="21">
        <f t="shared" si="1617"/>
        <v>0</v>
      </c>
      <c r="V431" s="21">
        <f t="shared" si="1617"/>
        <v>0</v>
      </c>
      <c r="W431" s="21">
        <f t="shared" si="1617"/>
        <v>0</v>
      </c>
      <c r="X431" s="21">
        <f t="shared" si="1617"/>
        <v>0</v>
      </c>
      <c r="Y431" s="21">
        <f t="shared" si="1617"/>
        <v>0</v>
      </c>
      <c r="Z431" s="21">
        <f t="shared" si="1617"/>
        <v>0</v>
      </c>
      <c r="AA431" s="21">
        <f t="shared" si="1617"/>
        <v>0</v>
      </c>
      <c r="AB431" s="21">
        <f t="shared" si="1617"/>
        <v>0</v>
      </c>
      <c r="AC431" s="21">
        <f t="shared" si="1617"/>
        <v>0</v>
      </c>
      <c r="AD431" s="21">
        <f t="shared" si="1617"/>
        <v>0</v>
      </c>
      <c r="AE431" s="21">
        <f t="shared" si="1617"/>
        <v>0</v>
      </c>
      <c r="AF431" s="21">
        <f t="shared" si="1617"/>
        <v>0</v>
      </c>
      <c r="AG431" s="21">
        <f t="shared" si="1617"/>
        <v>0</v>
      </c>
      <c r="AH431" s="21">
        <f t="shared" si="1617"/>
        <v>0</v>
      </c>
      <c r="AI431" s="21">
        <f t="shared" si="1617"/>
        <v>0</v>
      </c>
      <c r="AJ431" s="21">
        <f t="shared" si="1617"/>
        <v>0</v>
      </c>
      <c r="AK431" s="21">
        <f t="shared" si="1617"/>
        <v>0</v>
      </c>
      <c r="AL431" s="21">
        <f t="shared" si="1617"/>
        <v>0</v>
      </c>
      <c r="AM431" s="21">
        <f t="shared" si="1617"/>
        <v>0</v>
      </c>
      <c r="AN431" s="21">
        <f t="shared" si="1617"/>
        <v>0</v>
      </c>
      <c r="AO431" s="21">
        <f t="shared" si="1617"/>
        <v>0</v>
      </c>
      <c r="AP431" s="21">
        <f t="shared" si="1617"/>
        <v>0</v>
      </c>
      <c r="AQ431" s="21">
        <f t="shared" si="1617"/>
        <v>0</v>
      </c>
      <c r="AR431" s="21">
        <f t="shared" ref="AR431:BO431" si="1618">+AR430*$C$5</f>
        <v>0</v>
      </c>
      <c r="AS431" s="21">
        <f t="shared" si="1618"/>
        <v>0</v>
      </c>
      <c r="AT431" s="21">
        <f t="shared" si="1618"/>
        <v>0</v>
      </c>
      <c r="AU431" s="21">
        <f t="shared" si="1618"/>
        <v>0</v>
      </c>
      <c r="AV431" s="21">
        <f t="shared" si="1618"/>
        <v>0</v>
      </c>
      <c r="AW431" s="21">
        <f t="shared" si="1618"/>
        <v>0</v>
      </c>
      <c r="AX431" s="21">
        <f t="shared" si="1618"/>
        <v>0</v>
      </c>
      <c r="AY431" s="21">
        <f t="shared" si="1618"/>
        <v>0</v>
      </c>
      <c r="AZ431" s="21">
        <f t="shared" si="1618"/>
        <v>266.10504845784862</v>
      </c>
      <c r="BA431" s="21">
        <f t="shared" si="1618"/>
        <v>3164.4125011888154</v>
      </c>
      <c r="BB431" s="21">
        <f t="shared" si="1618"/>
        <v>3111.1545067789057</v>
      </c>
      <c r="BC431" s="21">
        <f t="shared" si="1618"/>
        <v>3057.896512368995</v>
      </c>
      <c r="BD431" s="21">
        <f t="shared" si="1618"/>
        <v>3004.6385179590857</v>
      </c>
      <c r="BE431" s="21">
        <f t="shared" si="1618"/>
        <v>2951.380523549175</v>
      </c>
      <c r="BF431" s="21">
        <f t="shared" si="1618"/>
        <v>2898.1225291392652</v>
      </c>
      <c r="BG431" s="21">
        <f t="shared" si="1618"/>
        <v>2844.8645347293545</v>
      </c>
      <c r="BH431" s="21">
        <f t="shared" si="1618"/>
        <v>2791.6065403194452</v>
      </c>
      <c r="BI431" s="21">
        <f t="shared" si="1618"/>
        <v>2738.3485459095346</v>
      </c>
      <c r="BJ431" s="21">
        <f t="shared" si="1618"/>
        <v>2685.0905514996248</v>
      </c>
      <c r="BK431" s="21">
        <f t="shared" si="1618"/>
        <v>2631.8325570897146</v>
      </c>
      <c r="BL431" s="21">
        <f t="shared" si="1618"/>
        <v>2578.5745626798048</v>
      </c>
      <c r="BM431" s="21">
        <f t="shared" si="1618"/>
        <v>2525.3165682698941</v>
      </c>
      <c r="BN431" s="21">
        <f t="shared" si="1618"/>
        <v>2472.0585738599843</v>
      </c>
      <c r="BO431" s="21">
        <f t="shared" si="1618"/>
        <v>2418.8005794500741</v>
      </c>
    </row>
    <row r="432" spans="2:67" s="10" customFormat="1" ht="12.75" customHeight="1" outlineLevel="2">
      <c r="B432" s="8" t="s">
        <v>20</v>
      </c>
      <c r="L432" s="23">
        <f t="shared" ref="L432:BO432" si="1619">IF(OR(L$10&lt;$C417,L$10&gt;$C417+$F424),0,IF(L$10=$C417,$E424*(13-$D417)/12,IF(L$10=$C417+$F424,$E424*($D417-1)/12,$E424)))</f>
        <v>0</v>
      </c>
      <c r="M432" s="23">
        <f t="shared" si="1619"/>
        <v>0</v>
      </c>
      <c r="N432" s="23">
        <f t="shared" si="1619"/>
        <v>0</v>
      </c>
      <c r="O432" s="23">
        <f t="shared" si="1619"/>
        <v>0</v>
      </c>
      <c r="P432" s="23">
        <f t="shared" si="1619"/>
        <v>0</v>
      </c>
      <c r="Q432" s="23">
        <f t="shared" si="1619"/>
        <v>0</v>
      </c>
      <c r="R432" s="23">
        <f t="shared" si="1619"/>
        <v>0</v>
      </c>
      <c r="S432" s="23">
        <f t="shared" si="1619"/>
        <v>0</v>
      </c>
      <c r="T432" s="23">
        <f t="shared" si="1619"/>
        <v>0</v>
      </c>
      <c r="U432" s="23">
        <f t="shared" si="1619"/>
        <v>0</v>
      </c>
      <c r="V432" s="23">
        <f t="shared" si="1619"/>
        <v>0</v>
      </c>
      <c r="W432" s="23">
        <f t="shared" si="1619"/>
        <v>0</v>
      </c>
      <c r="X432" s="23">
        <f t="shared" si="1619"/>
        <v>0</v>
      </c>
      <c r="Y432" s="23">
        <f t="shared" si="1619"/>
        <v>0</v>
      </c>
      <c r="Z432" s="23">
        <f t="shared" si="1619"/>
        <v>0</v>
      </c>
      <c r="AA432" s="23">
        <f t="shared" si="1619"/>
        <v>0</v>
      </c>
      <c r="AB432" s="23">
        <f t="shared" si="1619"/>
        <v>0</v>
      </c>
      <c r="AC432" s="23">
        <f t="shared" si="1619"/>
        <v>0</v>
      </c>
      <c r="AD432" s="23">
        <f t="shared" si="1619"/>
        <v>0</v>
      </c>
      <c r="AE432" s="23">
        <f t="shared" si="1619"/>
        <v>0</v>
      </c>
      <c r="AF432" s="23">
        <f t="shared" si="1619"/>
        <v>0</v>
      </c>
      <c r="AG432" s="23">
        <f t="shared" si="1619"/>
        <v>0</v>
      </c>
      <c r="AH432" s="23">
        <f t="shared" si="1619"/>
        <v>0</v>
      </c>
      <c r="AI432" s="23">
        <f t="shared" si="1619"/>
        <v>0</v>
      </c>
      <c r="AJ432" s="23">
        <f t="shared" si="1619"/>
        <v>0</v>
      </c>
      <c r="AK432" s="23">
        <f t="shared" si="1619"/>
        <v>0</v>
      </c>
      <c r="AL432" s="23">
        <f t="shared" si="1619"/>
        <v>0</v>
      </c>
      <c r="AM432" s="23">
        <f t="shared" si="1619"/>
        <v>0</v>
      </c>
      <c r="AN432" s="23">
        <f t="shared" si="1619"/>
        <v>0</v>
      </c>
      <c r="AO432" s="23">
        <f t="shared" si="1619"/>
        <v>0</v>
      </c>
      <c r="AP432" s="23">
        <f t="shared" si="1619"/>
        <v>0</v>
      </c>
      <c r="AQ432" s="23">
        <f t="shared" si="1619"/>
        <v>0</v>
      </c>
      <c r="AR432" s="23">
        <f t="shared" si="1619"/>
        <v>0</v>
      </c>
      <c r="AS432" s="23">
        <f t="shared" si="1619"/>
        <v>0</v>
      </c>
      <c r="AT432" s="23">
        <f t="shared" si="1619"/>
        <v>0</v>
      </c>
      <c r="AU432" s="23">
        <f t="shared" si="1619"/>
        <v>0</v>
      </c>
      <c r="AV432" s="23">
        <f t="shared" si="1619"/>
        <v>0</v>
      </c>
      <c r="AW432" s="23">
        <f t="shared" si="1619"/>
        <v>0</v>
      </c>
      <c r="AX432" s="23">
        <f t="shared" si="1619"/>
        <v>0</v>
      </c>
      <c r="AY432" s="23">
        <f t="shared" si="1619"/>
        <v>0</v>
      </c>
      <c r="AZ432" s="23">
        <f t="shared" si="1619"/>
        <v>3804.1424578507099</v>
      </c>
      <c r="BA432" s="23">
        <f t="shared" si="1619"/>
        <v>45649.709494208517</v>
      </c>
      <c r="BB432" s="23">
        <f t="shared" si="1619"/>
        <v>45649.709494208517</v>
      </c>
      <c r="BC432" s="23">
        <f t="shared" si="1619"/>
        <v>45649.709494208517</v>
      </c>
      <c r="BD432" s="23">
        <f t="shared" si="1619"/>
        <v>45649.709494208517</v>
      </c>
      <c r="BE432" s="23">
        <f t="shared" si="1619"/>
        <v>45649.709494208517</v>
      </c>
      <c r="BF432" s="23">
        <f t="shared" si="1619"/>
        <v>45649.709494208517</v>
      </c>
      <c r="BG432" s="23">
        <f t="shared" si="1619"/>
        <v>45649.709494208517</v>
      </c>
      <c r="BH432" s="23">
        <f t="shared" si="1619"/>
        <v>45649.709494208517</v>
      </c>
      <c r="BI432" s="23">
        <f t="shared" si="1619"/>
        <v>45649.709494208517</v>
      </c>
      <c r="BJ432" s="23">
        <f t="shared" si="1619"/>
        <v>45649.709494208517</v>
      </c>
      <c r="BK432" s="23">
        <f t="shared" si="1619"/>
        <v>45649.709494208517</v>
      </c>
      <c r="BL432" s="23">
        <f t="shared" si="1619"/>
        <v>45649.709494208517</v>
      </c>
      <c r="BM432" s="23">
        <f t="shared" si="1619"/>
        <v>45649.709494208517</v>
      </c>
      <c r="BN432" s="23">
        <f t="shared" si="1619"/>
        <v>45649.709494208517</v>
      </c>
      <c r="BO432" s="23">
        <f t="shared" si="1619"/>
        <v>45649.709494208517</v>
      </c>
    </row>
    <row r="433" spans="1:67" s="10" customFormat="1" ht="12.75" customHeight="1" outlineLevel="2">
      <c r="B433" s="8" t="s">
        <v>16</v>
      </c>
      <c r="J433" s="2"/>
      <c r="L433" s="25">
        <f>+L432*$G424</f>
        <v>0</v>
      </c>
      <c r="M433" s="25">
        <f t="shared" ref="M433:BO433" si="1620">+M432*$G424</f>
        <v>0</v>
      </c>
      <c r="N433" s="25">
        <f t="shared" si="1620"/>
        <v>0</v>
      </c>
      <c r="O433" s="25">
        <f t="shared" si="1620"/>
        <v>0</v>
      </c>
      <c r="P433" s="25">
        <f t="shared" si="1620"/>
        <v>0</v>
      </c>
      <c r="Q433" s="25">
        <f t="shared" si="1620"/>
        <v>0</v>
      </c>
      <c r="R433" s="25">
        <f t="shared" si="1620"/>
        <v>0</v>
      </c>
      <c r="S433" s="25">
        <f t="shared" si="1620"/>
        <v>0</v>
      </c>
      <c r="T433" s="25">
        <f t="shared" si="1620"/>
        <v>0</v>
      </c>
      <c r="U433" s="25">
        <f t="shared" si="1620"/>
        <v>0</v>
      </c>
      <c r="V433" s="25">
        <f t="shared" si="1620"/>
        <v>0</v>
      </c>
      <c r="W433" s="25">
        <f t="shared" si="1620"/>
        <v>0</v>
      </c>
      <c r="X433" s="25">
        <f t="shared" si="1620"/>
        <v>0</v>
      </c>
      <c r="Y433" s="25">
        <f t="shared" si="1620"/>
        <v>0</v>
      </c>
      <c r="Z433" s="25">
        <f t="shared" si="1620"/>
        <v>0</v>
      </c>
      <c r="AA433" s="25">
        <f t="shared" si="1620"/>
        <v>0</v>
      </c>
      <c r="AB433" s="25">
        <f t="shared" si="1620"/>
        <v>0</v>
      </c>
      <c r="AC433" s="25">
        <f t="shared" si="1620"/>
        <v>0</v>
      </c>
      <c r="AD433" s="25">
        <f t="shared" si="1620"/>
        <v>0</v>
      </c>
      <c r="AE433" s="25">
        <f t="shared" si="1620"/>
        <v>0</v>
      </c>
      <c r="AF433" s="25">
        <f t="shared" si="1620"/>
        <v>0</v>
      </c>
      <c r="AG433" s="25">
        <f t="shared" si="1620"/>
        <v>0</v>
      </c>
      <c r="AH433" s="25">
        <f t="shared" si="1620"/>
        <v>0</v>
      </c>
      <c r="AI433" s="25">
        <f t="shared" si="1620"/>
        <v>0</v>
      </c>
      <c r="AJ433" s="25">
        <f t="shared" si="1620"/>
        <v>0</v>
      </c>
      <c r="AK433" s="25">
        <f t="shared" si="1620"/>
        <v>0</v>
      </c>
      <c r="AL433" s="25">
        <f t="shared" si="1620"/>
        <v>0</v>
      </c>
      <c r="AM433" s="25">
        <f t="shared" si="1620"/>
        <v>0</v>
      </c>
      <c r="AN433" s="25">
        <f t="shared" si="1620"/>
        <v>0</v>
      </c>
      <c r="AO433" s="25">
        <f t="shared" si="1620"/>
        <v>0</v>
      </c>
      <c r="AP433" s="25">
        <f t="shared" si="1620"/>
        <v>0</v>
      </c>
      <c r="AQ433" s="25">
        <f t="shared" si="1620"/>
        <v>0</v>
      </c>
      <c r="AR433" s="25">
        <f t="shared" si="1620"/>
        <v>0</v>
      </c>
      <c r="AS433" s="25">
        <f t="shared" si="1620"/>
        <v>0</v>
      </c>
      <c r="AT433" s="25">
        <f t="shared" si="1620"/>
        <v>0</v>
      </c>
      <c r="AU433" s="25">
        <f t="shared" si="1620"/>
        <v>0</v>
      </c>
      <c r="AV433" s="25">
        <f t="shared" si="1620"/>
        <v>0</v>
      </c>
      <c r="AW433" s="25">
        <f t="shared" si="1620"/>
        <v>0</v>
      </c>
      <c r="AX433" s="25">
        <f t="shared" si="1620"/>
        <v>0</v>
      </c>
      <c r="AY433" s="25">
        <f t="shared" si="1620"/>
        <v>0</v>
      </c>
      <c r="AZ433" s="25">
        <f t="shared" si="1620"/>
        <v>1.141242737355213</v>
      </c>
      <c r="BA433" s="25">
        <f t="shared" si="1620"/>
        <v>13.694912848262554</v>
      </c>
      <c r="BB433" s="25">
        <f t="shared" si="1620"/>
        <v>13.694912848262554</v>
      </c>
      <c r="BC433" s="25">
        <f t="shared" si="1620"/>
        <v>13.694912848262554</v>
      </c>
      <c r="BD433" s="25">
        <f t="shared" si="1620"/>
        <v>13.694912848262554</v>
      </c>
      <c r="BE433" s="25">
        <f t="shared" si="1620"/>
        <v>13.694912848262554</v>
      </c>
      <c r="BF433" s="25">
        <f t="shared" si="1620"/>
        <v>13.694912848262554</v>
      </c>
      <c r="BG433" s="25">
        <f t="shared" si="1620"/>
        <v>13.694912848262554</v>
      </c>
      <c r="BH433" s="25">
        <f t="shared" si="1620"/>
        <v>13.694912848262554</v>
      </c>
      <c r="BI433" s="25">
        <f t="shared" si="1620"/>
        <v>13.694912848262554</v>
      </c>
      <c r="BJ433" s="25">
        <f t="shared" si="1620"/>
        <v>13.694912848262554</v>
      </c>
      <c r="BK433" s="25">
        <f t="shared" si="1620"/>
        <v>13.694912848262554</v>
      </c>
      <c r="BL433" s="25">
        <f t="shared" si="1620"/>
        <v>13.694912848262554</v>
      </c>
      <c r="BM433" s="25">
        <f t="shared" si="1620"/>
        <v>13.694912848262554</v>
      </c>
      <c r="BN433" s="25">
        <f t="shared" si="1620"/>
        <v>13.694912848262554</v>
      </c>
      <c r="BO433" s="25">
        <f t="shared" si="1620"/>
        <v>13.694912848262554</v>
      </c>
    </row>
    <row r="434" spans="1:67" s="10" customFormat="1" ht="13.5" customHeight="1" outlineLevel="2" thickBot="1">
      <c r="B434" s="8" t="s">
        <v>17</v>
      </c>
      <c r="J434" s="2"/>
      <c r="L434" s="24">
        <f t="shared" ref="L434:BO434" si="1621">SUM(L428,L431,L433)</f>
        <v>0</v>
      </c>
      <c r="M434" s="24">
        <f t="shared" si="1621"/>
        <v>0</v>
      </c>
      <c r="N434" s="24">
        <f t="shared" si="1621"/>
        <v>0</v>
      </c>
      <c r="O434" s="24">
        <f t="shared" si="1621"/>
        <v>0</v>
      </c>
      <c r="P434" s="24">
        <f t="shared" si="1621"/>
        <v>0</v>
      </c>
      <c r="Q434" s="24">
        <f t="shared" si="1621"/>
        <v>0</v>
      </c>
      <c r="R434" s="24">
        <f t="shared" si="1621"/>
        <v>0</v>
      </c>
      <c r="S434" s="24">
        <f t="shared" si="1621"/>
        <v>0</v>
      </c>
      <c r="T434" s="24">
        <f t="shared" si="1621"/>
        <v>0</v>
      </c>
      <c r="U434" s="24">
        <f t="shared" si="1621"/>
        <v>0</v>
      </c>
      <c r="V434" s="24">
        <f t="shared" si="1621"/>
        <v>0</v>
      </c>
      <c r="W434" s="24">
        <f t="shared" si="1621"/>
        <v>0</v>
      </c>
      <c r="X434" s="24">
        <f t="shared" si="1621"/>
        <v>0</v>
      </c>
      <c r="Y434" s="24">
        <f t="shared" si="1621"/>
        <v>0</v>
      </c>
      <c r="Z434" s="24">
        <f t="shared" si="1621"/>
        <v>0</v>
      </c>
      <c r="AA434" s="24">
        <f t="shared" si="1621"/>
        <v>0</v>
      </c>
      <c r="AB434" s="24">
        <f t="shared" si="1621"/>
        <v>0</v>
      </c>
      <c r="AC434" s="24">
        <f t="shared" si="1621"/>
        <v>0</v>
      </c>
      <c r="AD434" s="24">
        <f t="shared" si="1621"/>
        <v>0</v>
      </c>
      <c r="AE434" s="24">
        <f t="shared" si="1621"/>
        <v>0</v>
      </c>
      <c r="AF434" s="24">
        <f t="shared" si="1621"/>
        <v>0</v>
      </c>
      <c r="AG434" s="24">
        <f t="shared" si="1621"/>
        <v>0</v>
      </c>
      <c r="AH434" s="24">
        <f t="shared" si="1621"/>
        <v>0</v>
      </c>
      <c r="AI434" s="24">
        <f t="shared" si="1621"/>
        <v>0</v>
      </c>
      <c r="AJ434" s="24">
        <f t="shared" si="1621"/>
        <v>0</v>
      </c>
      <c r="AK434" s="24">
        <f t="shared" si="1621"/>
        <v>0</v>
      </c>
      <c r="AL434" s="24">
        <f t="shared" si="1621"/>
        <v>0</v>
      </c>
      <c r="AM434" s="24">
        <f t="shared" si="1621"/>
        <v>0</v>
      </c>
      <c r="AN434" s="24">
        <f t="shared" si="1621"/>
        <v>0</v>
      </c>
      <c r="AO434" s="24">
        <f t="shared" si="1621"/>
        <v>0</v>
      </c>
      <c r="AP434" s="24">
        <f t="shared" si="1621"/>
        <v>0</v>
      </c>
      <c r="AQ434" s="24">
        <f t="shared" si="1621"/>
        <v>0</v>
      </c>
      <c r="AR434" s="24">
        <f t="shared" si="1621"/>
        <v>0</v>
      </c>
      <c r="AS434" s="24">
        <f t="shared" si="1621"/>
        <v>0</v>
      </c>
      <c r="AT434" s="24">
        <f t="shared" si="1621"/>
        <v>0</v>
      </c>
      <c r="AU434" s="24">
        <f t="shared" si="1621"/>
        <v>0</v>
      </c>
      <c r="AV434" s="24">
        <f t="shared" si="1621"/>
        <v>0</v>
      </c>
      <c r="AW434" s="24">
        <f t="shared" si="1621"/>
        <v>0</v>
      </c>
      <c r="AX434" s="24">
        <f t="shared" si="1621"/>
        <v>0</v>
      </c>
      <c r="AY434" s="24">
        <f t="shared" si="1621"/>
        <v>0</v>
      </c>
      <c r="AZ434" s="24">
        <f t="shared" si="1621"/>
        <v>330.64866549271562</v>
      </c>
      <c r="BA434" s="24">
        <f t="shared" si="1621"/>
        <v>3938.9359056072199</v>
      </c>
      <c r="BB434" s="24">
        <f t="shared" si="1621"/>
        <v>3885.6779111973101</v>
      </c>
      <c r="BC434" s="24">
        <f t="shared" si="1621"/>
        <v>3832.4199167873994</v>
      </c>
      <c r="BD434" s="24">
        <f t="shared" si="1621"/>
        <v>3779.1619223774901</v>
      </c>
      <c r="BE434" s="24">
        <f t="shared" si="1621"/>
        <v>3725.9039279675794</v>
      </c>
      <c r="BF434" s="24">
        <f t="shared" si="1621"/>
        <v>3672.6459335576697</v>
      </c>
      <c r="BG434" s="24">
        <f t="shared" si="1621"/>
        <v>3619.387939147759</v>
      </c>
      <c r="BH434" s="24">
        <f t="shared" si="1621"/>
        <v>3566.1299447378497</v>
      </c>
      <c r="BI434" s="24">
        <f t="shared" si="1621"/>
        <v>3512.871950327939</v>
      </c>
      <c r="BJ434" s="24">
        <f t="shared" si="1621"/>
        <v>3459.6139559180292</v>
      </c>
      <c r="BK434" s="24">
        <f t="shared" si="1621"/>
        <v>3406.355961508119</v>
      </c>
      <c r="BL434" s="24">
        <f t="shared" si="1621"/>
        <v>3353.0979670982092</v>
      </c>
      <c r="BM434" s="24">
        <f t="shared" si="1621"/>
        <v>3299.8399726882985</v>
      </c>
      <c r="BN434" s="24">
        <f t="shared" si="1621"/>
        <v>3246.5819782783888</v>
      </c>
      <c r="BO434" s="24">
        <f t="shared" si="1621"/>
        <v>3193.3239838684785</v>
      </c>
    </row>
    <row r="435" spans="1:67" s="10" customFormat="1" ht="12.75" customHeight="1" outlineLevel="2">
      <c r="B435" s="8"/>
    </row>
    <row r="436" spans="1:67" s="10" customFormat="1" ht="12.75" customHeight="1" outlineLevel="2">
      <c r="B436" s="8"/>
    </row>
    <row r="437" spans="1:67" s="10" customFormat="1" ht="12.75" customHeight="1" outlineLevel="2">
      <c r="B437" s="8"/>
    </row>
    <row r="438" spans="1:67" s="10" customFormat="1" ht="12.75" customHeight="1" outlineLevel="2">
      <c r="B438" s="8"/>
    </row>
    <row r="439" spans="1:67" s="10" customFormat="1" ht="12.75" customHeight="1" outlineLevel="2">
      <c r="B439" s="8"/>
    </row>
    <row r="440" spans="1:67" s="10" customFormat="1" ht="12.75" customHeight="1" outlineLevel="2">
      <c r="B440" s="8"/>
    </row>
    <row r="441" spans="1:67" s="10" customFormat="1" ht="12.75" customHeight="1" outlineLevel="2">
      <c r="B441" s="8"/>
    </row>
    <row r="442" spans="1:67" s="10" customFormat="1" outlineLevel="1">
      <c r="A442" s="10">
        <f>A412+1</f>
        <v>15</v>
      </c>
      <c r="B442" s="27" t="str">
        <f>INDEX(Projects,A442,1)</f>
        <v>50MW CT</v>
      </c>
      <c r="C442" s="19"/>
      <c r="G442" s="152" t="str">
        <f>INDEX(Projects,$A442,Projects!R$1)</f>
        <v>NewGT</v>
      </c>
      <c r="H442" s="11">
        <f>+C447</f>
        <v>2054</v>
      </c>
      <c r="I442" s="2">
        <f>+E454</f>
        <v>218340.49112618429</v>
      </c>
      <c r="J442" s="2">
        <f>NPV($C$4,M442:BO442)+L442</f>
        <v>10173.81499917464</v>
      </c>
      <c r="L442" s="2">
        <f>+L464</f>
        <v>0</v>
      </c>
      <c r="M442" s="2">
        <f t="shared" ref="M442:BO442" si="1622">+M464</f>
        <v>0</v>
      </c>
      <c r="N442" s="2">
        <f t="shared" si="1622"/>
        <v>0</v>
      </c>
      <c r="O442" s="2">
        <f t="shared" si="1622"/>
        <v>0</v>
      </c>
      <c r="P442" s="2">
        <f t="shared" si="1622"/>
        <v>0</v>
      </c>
      <c r="Q442" s="2">
        <f t="shared" si="1622"/>
        <v>0</v>
      </c>
      <c r="R442" s="2">
        <f t="shared" si="1622"/>
        <v>0</v>
      </c>
      <c r="S442" s="2">
        <f t="shared" si="1622"/>
        <v>0</v>
      </c>
      <c r="T442" s="2">
        <f t="shared" si="1622"/>
        <v>0</v>
      </c>
      <c r="U442" s="2">
        <f t="shared" si="1622"/>
        <v>0</v>
      </c>
      <c r="V442" s="2">
        <f t="shared" si="1622"/>
        <v>0</v>
      </c>
      <c r="W442" s="2">
        <f t="shared" si="1622"/>
        <v>0</v>
      </c>
      <c r="X442" s="2">
        <f t="shared" si="1622"/>
        <v>0</v>
      </c>
      <c r="Y442" s="2">
        <f t="shared" si="1622"/>
        <v>0</v>
      </c>
      <c r="Z442" s="2">
        <f t="shared" si="1622"/>
        <v>0</v>
      </c>
      <c r="AA442" s="2">
        <f t="shared" si="1622"/>
        <v>0</v>
      </c>
      <c r="AB442" s="2">
        <f t="shared" si="1622"/>
        <v>0</v>
      </c>
      <c r="AC442" s="2">
        <f t="shared" si="1622"/>
        <v>0</v>
      </c>
      <c r="AD442" s="2">
        <f t="shared" si="1622"/>
        <v>0</v>
      </c>
      <c r="AE442" s="2">
        <f t="shared" si="1622"/>
        <v>0</v>
      </c>
      <c r="AF442" s="2">
        <f t="shared" si="1622"/>
        <v>0</v>
      </c>
      <c r="AG442" s="2">
        <f t="shared" si="1622"/>
        <v>0</v>
      </c>
      <c r="AH442" s="2">
        <f t="shared" si="1622"/>
        <v>0</v>
      </c>
      <c r="AI442" s="2">
        <f t="shared" si="1622"/>
        <v>0</v>
      </c>
      <c r="AJ442" s="2">
        <f t="shared" si="1622"/>
        <v>0</v>
      </c>
      <c r="AK442" s="2">
        <f t="shared" si="1622"/>
        <v>0</v>
      </c>
      <c r="AL442" s="2">
        <f t="shared" si="1622"/>
        <v>0</v>
      </c>
      <c r="AM442" s="2">
        <f t="shared" si="1622"/>
        <v>0</v>
      </c>
      <c r="AN442" s="2">
        <f t="shared" si="1622"/>
        <v>0</v>
      </c>
      <c r="AO442" s="2">
        <f t="shared" si="1622"/>
        <v>0</v>
      </c>
      <c r="AP442" s="2">
        <f t="shared" si="1622"/>
        <v>0</v>
      </c>
      <c r="AQ442" s="2">
        <f t="shared" si="1622"/>
        <v>0</v>
      </c>
      <c r="AR442" s="2">
        <f t="shared" si="1622"/>
        <v>0</v>
      </c>
      <c r="AS442" s="2">
        <f t="shared" si="1622"/>
        <v>0</v>
      </c>
      <c r="AT442" s="2">
        <f t="shared" si="1622"/>
        <v>0</v>
      </c>
      <c r="AU442" s="2">
        <f t="shared" si="1622"/>
        <v>0</v>
      </c>
      <c r="AV442" s="2">
        <f t="shared" si="1622"/>
        <v>0</v>
      </c>
      <c r="AW442" s="2">
        <f t="shared" si="1622"/>
        <v>0</v>
      </c>
      <c r="AX442" s="2">
        <f t="shared" si="1622"/>
        <v>0</v>
      </c>
      <c r="AY442" s="2">
        <f t="shared" si="1622"/>
        <v>0</v>
      </c>
      <c r="AZ442" s="2">
        <f t="shared" si="1622"/>
        <v>0</v>
      </c>
      <c r="BA442" s="2">
        <f t="shared" si="1622"/>
        <v>0</v>
      </c>
      <c r="BB442" s="2">
        <f t="shared" si="1622"/>
        <v>2004.7902594933396</v>
      </c>
      <c r="BC442" s="2">
        <f t="shared" si="1622"/>
        <v>23726.333369045362</v>
      </c>
      <c r="BD442" s="2">
        <f t="shared" si="1622"/>
        <v>23114.979993892044</v>
      </c>
      <c r="BE442" s="2">
        <f t="shared" si="1622"/>
        <v>22503.626618738726</v>
      </c>
      <c r="BF442" s="2">
        <f t="shared" si="1622"/>
        <v>21892.273243585412</v>
      </c>
      <c r="BG442" s="2">
        <f t="shared" si="1622"/>
        <v>21280.919868432095</v>
      </c>
      <c r="BH442" s="2">
        <f t="shared" si="1622"/>
        <v>20669.56649327878</v>
      </c>
      <c r="BI442" s="2">
        <f t="shared" si="1622"/>
        <v>20058.213118125463</v>
      </c>
      <c r="BJ442" s="2">
        <f t="shared" si="1622"/>
        <v>19446.859742972145</v>
      </c>
      <c r="BK442" s="2">
        <f t="shared" si="1622"/>
        <v>18835.506367818827</v>
      </c>
      <c r="BL442" s="2">
        <f t="shared" si="1622"/>
        <v>18224.152992665513</v>
      </c>
      <c r="BM442" s="2">
        <f t="shared" si="1622"/>
        <v>17612.799617512195</v>
      </c>
      <c r="BN442" s="2">
        <f t="shared" si="1622"/>
        <v>17001.446242358877</v>
      </c>
      <c r="BO442" s="2">
        <f t="shared" si="1622"/>
        <v>16390.092867205563</v>
      </c>
    </row>
    <row r="443" spans="1:67" s="10" customFormat="1" ht="12.75" customHeight="1" outlineLevel="2">
      <c r="B443" s="28" t="str">
        <f>"Jan "&amp;$L$10&amp;" $"</f>
        <v>Jan 2012 $</v>
      </c>
      <c r="C443" s="151">
        <f>INDEX(Projects,A442,Projects!$H$1)</f>
        <v>72099.644</v>
      </c>
      <c r="D443" s="152"/>
      <c r="E443" s="152"/>
      <c r="F443" s="152"/>
      <c r="G443" s="152"/>
      <c r="H443" s="17"/>
    </row>
    <row r="444" spans="1:67" s="10" customFormat="1" ht="12.75" customHeight="1" outlineLevel="2">
      <c r="B444" s="8" t="s">
        <v>8</v>
      </c>
      <c r="C444" s="153">
        <f>INDEX(Projects,$A442,Projects!I$1)</f>
        <v>1.0500000000000001E-2</v>
      </c>
      <c r="D444" s="153">
        <f>INDEX(Projects,$A442,Projects!J$1)</f>
        <v>0.26740000000000003</v>
      </c>
      <c r="E444" s="153">
        <f>INDEX(Projects,$A442,Projects!K$1)</f>
        <v>0.72209999999999996</v>
      </c>
      <c r="F444" s="153">
        <f>INDEX(Projects,$A442,Projects!L$1)</f>
        <v>0</v>
      </c>
      <c r="G444" s="153">
        <f>INDEX(Projects,$A442,Projects!M$1)</f>
        <v>0</v>
      </c>
      <c r="H444" s="18"/>
      <c r="J444" s="14"/>
      <c r="K444" s="14"/>
    </row>
    <row r="445" spans="1:67" s="10" customFormat="1" ht="12.75" customHeight="1" outlineLevel="2">
      <c r="B445" s="8" t="s">
        <v>1</v>
      </c>
      <c r="C445" s="154">
        <f>INDEX(Projects,$A442,Projects!$N$1)</f>
        <v>2.5499999999999998E-2</v>
      </c>
      <c r="D445" s="152"/>
      <c r="E445" s="152"/>
      <c r="F445" s="152"/>
      <c r="G445" s="152"/>
    </row>
    <row r="446" spans="1:67" s="10" customFormat="1" ht="12.75" customHeight="1" outlineLevel="2">
      <c r="B446" s="8" t="s">
        <v>2</v>
      </c>
      <c r="C446" s="152">
        <f>INDEX(Projects,A442,Projects!$F$1)</f>
        <v>2052</v>
      </c>
      <c r="D446" s="152">
        <f>INDEX(Projects,A442,Projects!$G$1)</f>
        <v>4</v>
      </c>
      <c r="E446" s="152"/>
      <c r="F446" s="152"/>
      <c r="G446" s="152"/>
    </row>
    <row r="447" spans="1:67" s="10" customFormat="1" ht="12.75" customHeight="1" outlineLevel="2">
      <c r="B447" s="8" t="s">
        <v>3</v>
      </c>
      <c r="C447" s="152">
        <f>INDEX(Projects,A442,Projects!$C$1)</f>
        <v>2054</v>
      </c>
      <c r="D447" s="152">
        <f>INDEX(Projects,A442,Projects!$D$1)</f>
        <v>12</v>
      </c>
      <c r="E447" s="152"/>
      <c r="F447" s="152"/>
      <c r="G447" s="152"/>
    </row>
    <row r="448" spans="1:67" s="10" customFormat="1" ht="12.75" customHeight="1" outlineLevel="2">
      <c r="B448" s="7" t="s">
        <v>4</v>
      </c>
      <c r="L448" s="9">
        <f t="shared" ref="L448:AQ448" si="1623">(1+$C445)^L$21</f>
        <v>1.0126697388586272</v>
      </c>
      <c r="M448" s="9">
        <f t="shared" si="1623"/>
        <v>1.0384928171995222</v>
      </c>
      <c r="N448" s="9">
        <f t="shared" si="1623"/>
        <v>1.0649743840381101</v>
      </c>
      <c r="O448" s="9">
        <f t="shared" si="1623"/>
        <v>1.092131230831082</v>
      </c>
      <c r="P448" s="9">
        <f t="shared" si="1623"/>
        <v>1.1199805772172746</v>
      </c>
      <c r="Q448" s="9">
        <f t="shared" si="1623"/>
        <v>1.1485400819363152</v>
      </c>
      <c r="R448" s="9">
        <f t="shared" si="1623"/>
        <v>1.1778278540256915</v>
      </c>
      <c r="S448" s="9">
        <f t="shared" si="1623"/>
        <v>1.2078624643033467</v>
      </c>
      <c r="T448" s="9">
        <f t="shared" si="1623"/>
        <v>1.2386629571430821</v>
      </c>
      <c r="U448" s="9">
        <f t="shared" si="1623"/>
        <v>1.2702488625502308</v>
      </c>
      <c r="V448" s="9">
        <f t="shared" si="1623"/>
        <v>1.3026402085452617</v>
      </c>
      <c r="W448" s="9">
        <f t="shared" si="1623"/>
        <v>1.335857533863166</v>
      </c>
      <c r="X448" s="9">
        <f t="shared" si="1623"/>
        <v>1.369921900976677</v>
      </c>
      <c r="Y448" s="9">
        <f t="shared" si="1623"/>
        <v>1.4048549094515823</v>
      </c>
      <c r="Z448" s="9">
        <f t="shared" si="1623"/>
        <v>1.4406787096425977</v>
      </c>
      <c r="AA448" s="9">
        <f t="shared" si="1623"/>
        <v>1.477416016738484</v>
      </c>
      <c r="AB448" s="9">
        <f t="shared" si="1623"/>
        <v>1.5150901251653155</v>
      </c>
      <c r="AC448" s="9">
        <f t="shared" si="1623"/>
        <v>1.5537249233570312</v>
      </c>
      <c r="AD448" s="9">
        <f t="shared" si="1623"/>
        <v>1.5933449089026355</v>
      </c>
      <c r="AE448" s="9">
        <f t="shared" si="1623"/>
        <v>1.6339752040796529</v>
      </c>
      <c r="AF448" s="9">
        <f t="shared" si="1623"/>
        <v>1.6756415717836841</v>
      </c>
      <c r="AG448" s="9">
        <f t="shared" si="1623"/>
        <v>1.7183704318641684</v>
      </c>
      <c r="AH448" s="9">
        <f t="shared" si="1623"/>
        <v>1.7621888778767048</v>
      </c>
      <c r="AI448" s="9">
        <f t="shared" si="1623"/>
        <v>1.8071246942625607</v>
      </c>
      <c r="AJ448" s="9">
        <f t="shared" si="1623"/>
        <v>1.8532063739662561</v>
      </c>
      <c r="AK448" s="9">
        <f t="shared" si="1623"/>
        <v>1.9004631365023958</v>
      </c>
      <c r="AL448" s="9">
        <f t="shared" si="1623"/>
        <v>1.9489249464832072</v>
      </c>
      <c r="AM448" s="9">
        <f t="shared" si="1623"/>
        <v>1.998622532618529</v>
      </c>
      <c r="AN448" s="9">
        <f t="shared" si="1623"/>
        <v>2.0495874072003017</v>
      </c>
      <c r="AO448" s="9">
        <f t="shared" si="1623"/>
        <v>2.1018518860839097</v>
      </c>
      <c r="AP448" s="9">
        <f t="shared" si="1623"/>
        <v>2.1554491091790493</v>
      </c>
      <c r="AQ448" s="9">
        <f t="shared" si="1623"/>
        <v>2.2104130614631154</v>
      </c>
      <c r="AR448" s="9">
        <f t="shared" ref="AR448:BO448" si="1624">(1+$C445)^AR$21</f>
        <v>2.2667785945304249</v>
      </c>
      <c r="AS448" s="9">
        <f t="shared" si="1624"/>
        <v>2.3245814486909508</v>
      </c>
      <c r="AT448" s="9">
        <f t="shared" si="1624"/>
        <v>2.3838582756325706</v>
      </c>
      <c r="AU448" s="9">
        <f t="shared" si="1624"/>
        <v>2.444646661661201</v>
      </c>
      <c r="AV448" s="9">
        <f t="shared" si="1624"/>
        <v>2.5069851515335619</v>
      </c>
      <c r="AW448" s="9">
        <f t="shared" si="1624"/>
        <v>2.570913272897668</v>
      </c>
      <c r="AX448" s="9">
        <f t="shared" si="1624"/>
        <v>2.6364715613565588</v>
      </c>
      <c r="AY448" s="9">
        <f t="shared" si="1624"/>
        <v>2.7037015861711513</v>
      </c>
      <c r="AZ448" s="9">
        <f t="shared" si="1624"/>
        <v>2.7726459766185156</v>
      </c>
      <c r="BA448" s="9">
        <f t="shared" si="1624"/>
        <v>2.8433484490222884</v>
      </c>
      <c r="BB448" s="9">
        <f t="shared" si="1624"/>
        <v>2.9158538344723568</v>
      </c>
      <c r="BC448" s="9">
        <f t="shared" si="1624"/>
        <v>2.9902081072514015</v>
      </c>
      <c r="BD448" s="9">
        <f t="shared" si="1624"/>
        <v>3.0664584139863131</v>
      </c>
      <c r="BE448" s="9">
        <f t="shared" si="1624"/>
        <v>3.1446531035429639</v>
      </c>
      <c r="BF448" s="9">
        <f t="shared" si="1624"/>
        <v>3.2248417576833104</v>
      </c>
      <c r="BG448" s="9">
        <f t="shared" si="1624"/>
        <v>3.3070752225042348</v>
      </c>
      <c r="BH448" s="9">
        <f t="shared" si="1624"/>
        <v>3.3914056406780926</v>
      </c>
      <c r="BI448" s="9">
        <f t="shared" si="1624"/>
        <v>3.477886484515385</v>
      </c>
      <c r="BJ448" s="9">
        <f t="shared" si="1624"/>
        <v>3.5665725898705269</v>
      </c>
      <c r="BK448" s="9">
        <f t="shared" si="1624"/>
        <v>3.6575201909122264</v>
      </c>
      <c r="BL448" s="9">
        <f t="shared" si="1624"/>
        <v>3.7507869557804878</v>
      </c>
      <c r="BM448" s="9">
        <f t="shared" si="1624"/>
        <v>3.8464320231528903</v>
      </c>
      <c r="BN448" s="9">
        <f t="shared" si="1624"/>
        <v>3.9445160397432901</v>
      </c>
      <c r="BO448" s="9">
        <f t="shared" si="1624"/>
        <v>4.0451011987567442</v>
      </c>
    </row>
    <row r="449" spans="2:67" s="10" customFormat="1" ht="12.75" customHeight="1" outlineLevel="2">
      <c r="B449" s="8" t="s">
        <v>9</v>
      </c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</row>
    <row r="450" spans="2:67" s="10" customFormat="1" ht="12.75" customHeight="1" outlineLevel="2">
      <c r="B450" s="29" t="s">
        <v>5</v>
      </c>
      <c r="L450" s="2">
        <f t="shared" ref="L450" si="1625">IF(L$10&gt;$C447,0,+K453)</f>
        <v>0</v>
      </c>
      <c r="M450" s="2">
        <f t="shared" ref="M450" si="1626">IF(M$10&gt;$C447,0,+L453)</f>
        <v>0</v>
      </c>
      <c r="N450" s="2">
        <f t="shared" ref="N450" si="1627">IF(N$10&gt;$C447,0,+M453)</f>
        <v>0</v>
      </c>
      <c r="O450" s="2">
        <f t="shared" ref="O450" si="1628">IF(O$10&gt;$C447,0,+N453)</f>
        <v>0</v>
      </c>
      <c r="P450" s="2">
        <f t="shared" ref="P450" si="1629">IF(P$10&gt;$C447,0,+O453)</f>
        <v>0</v>
      </c>
      <c r="Q450" s="2">
        <f t="shared" ref="Q450" si="1630">IF(Q$10&gt;$C447,0,+P453)</f>
        <v>0</v>
      </c>
      <c r="R450" s="2">
        <f t="shared" ref="R450" si="1631">IF(R$10&gt;$C447,0,+Q453)</f>
        <v>0</v>
      </c>
      <c r="S450" s="2">
        <f t="shared" ref="S450" si="1632">IF(S$10&gt;$C447,0,+R453)</f>
        <v>0</v>
      </c>
      <c r="T450" s="2">
        <f t="shared" ref="T450" si="1633">IF(T$10&gt;$C447,0,+S453)</f>
        <v>0</v>
      </c>
      <c r="U450" s="2">
        <f t="shared" ref="U450" si="1634">IF(U$10&gt;$C447,0,+T453)</f>
        <v>0</v>
      </c>
      <c r="V450" s="2">
        <f t="shared" ref="V450" si="1635">IF(V$10&gt;$C447,0,+U453)</f>
        <v>0</v>
      </c>
      <c r="W450" s="2">
        <f t="shared" ref="W450" si="1636">IF(W$10&gt;$C447,0,+V453)</f>
        <v>0</v>
      </c>
      <c r="X450" s="2">
        <f t="shared" ref="X450" si="1637">IF(X$10&gt;$C447,0,+W453)</f>
        <v>0</v>
      </c>
      <c r="Y450" s="2">
        <f t="shared" ref="Y450" si="1638">IF(Y$10&gt;$C447,0,+X453)</f>
        <v>0</v>
      </c>
      <c r="Z450" s="2">
        <f t="shared" ref="Z450" si="1639">IF(Z$10&gt;$C447,0,+Y453)</f>
        <v>0</v>
      </c>
      <c r="AA450" s="2">
        <f t="shared" ref="AA450" si="1640">IF(AA$10&gt;$C447,0,+Z453)</f>
        <v>0</v>
      </c>
      <c r="AB450" s="2">
        <f t="shared" ref="AB450" si="1641">IF(AB$10&gt;$C447,0,+AA453)</f>
        <v>0</v>
      </c>
      <c r="AC450" s="2">
        <f t="shared" ref="AC450" si="1642">IF(AC$10&gt;$C447,0,+AB453)</f>
        <v>0</v>
      </c>
      <c r="AD450" s="2">
        <f t="shared" ref="AD450" si="1643">IF(AD$10&gt;$C447,0,+AC453)</f>
        <v>0</v>
      </c>
      <c r="AE450" s="2">
        <f t="shared" ref="AE450" si="1644">IF(AE$10&gt;$C447,0,+AD453)</f>
        <v>0</v>
      </c>
      <c r="AF450" s="2">
        <f t="shared" ref="AF450" si="1645">IF(AF$10&gt;$C447,0,+AE453)</f>
        <v>0</v>
      </c>
      <c r="AG450" s="2">
        <f t="shared" ref="AG450" si="1646">IF(AG$10&gt;$C447,0,+AF453)</f>
        <v>0</v>
      </c>
      <c r="AH450" s="2">
        <f t="shared" ref="AH450" si="1647">IF(AH$10&gt;$C447,0,+AG453)</f>
        <v>0</v>
      </c>
      <c r="AI450" s="2">
        <f t="shared" ref="AI450" si="1648">IF(AI$10&gt;$C447,0,+AH453)</f>
        <v>0</v>
      </c>
      <c r="AJ450" s="2">
        <f t="shared" ref="AJ450" si="1649">IF(AJ$10&gt;$C447,0,+AI453)</f>
        <v>0</v>
      </c>
      <c r="AK450" s="2">
        <f t="shared" ref="AK450" si="1650">IF(AK$10&gt;$C447,0,+AJ453)</f>
        <v>0</v>
      </c>
      <c r="AL450" s="2">
        <f t="shared" ref="AL450" si="1651">IF(AL$10&gt;$C447,0,+AK453)</f>
        <v>0</v>
      </c>
      <c r="AM450" s="2">
        <f t="shared" ref="AM450" si="1652">IF(AM$10&gt;$C447,0,+AL453)</f>
        <v>0</v>
      </c>
      <c r="AN450" s="2">
        <f t="shared" ref="AN450" si="1653">IF(AN$10&gt;$C447,0,+AM453)</f>
        <v>0</v>
      </c>
      <c r="AO450" s="2">
        <f t="shared" ref="AO450" si="1654">IF(AO$10&gt;$C447,0,+AN453)</f>
        <v>0</v>
      </c>
      <c r="AP450" s="2">
        <f t="shared" ref="AP450" si="1655">IF(AP$10&gt;$C447,0,+AO453)</f>
        <v>0</v>
      </c>
      <c r="AQ450" s="2">
        <f t="shared" ref="AQ450" si="1656">IF(AQ$10&gt;$C447,0,+AP453)</f>
        <v>0</v>
      </c>
      <c r="AR450" s="2">
        <f t="shared" ref="AR450" si="1657">IF(AR$10&gt;$C447,0,+AQ453)</f>
        <v>0</v>
      </c>
      <c r="AS450" s="2">
        <f t="shared" ref="AS450" si="1658">IF(AS$10&gt;$C447,0,+AR453)</f>
        <v>0</v>
      </c>
      <c r="AT450" s="2">
        <f t="shared" ref="AT450" si="1659">IF(AT$10&gt;$C447,0,+AS453)</f>
        <v>0</v>
      </c>
      <c r="AU450" s="2">
        <f t="shared" ref="AU450" si="1660">IF(AU$10&gt;$C447,0,+AT453)</f>
        <v>0</v>
      </c>
      <c r="AV450" s="2">
        <f t="shared" ref="AV450" si="1661">IF(AV$10&gt;$C447,0,+AU453)</f>
        <v>0</v>
      </c>
      <c r="AW450" s="2">
        <f t="shared" ref="AW450" si="1662">IF(AW$10&gt;$C447,0,+AV453)</f>
        <v>0</v>
      </c>
      <c r="AX450" s="2">
        <f t="shared" ref="AX450" si="1663">IF(AX$10&gt;$C447,0,+AW453)</f>
        <v>0</v>
      </c>
      <c r="AY450" s="2">
        <f t="shared" ref="AY450" si="1664">IF(AY$10&gt;$C447,0,+AX453)</f>
        <v>0</v>
      </c>
      <c r="AZ450" s="2">
        <f t="shared" ref="AZ450" si="1665">IF(AZ$10&gt;$C447,0,+AY453)</f>
        <v>0</v>
      </c>
      <c r="BA450" s="2">
        <f t="shared" ref="BA450" si="1666">IF(BA$10&gt;$C447,0,+AZ453)</f>
        <v>2148.217083521396</v>
      </c>
      <c r="BB450" s="2">
        <f t="shared" ref="BB450" si="1667">IF(BB$10&gt;$C447,0,+BA453)</f>
        <v>58813.728246192994</v>
      </c>
      <c r="BC450" s="2">
        <f t="shared" ref="BC450" si="1668">IF(BC$10&gt;$C447,0,+BB453)</f>
        <v>0</v>
      </c>
      <c r="BD450" s="2">
        <f t="shared" ref="BD450" si="1669">IF(BD$10&gt;$C447,0,+BC453)</f>
        <v>0</v>
      </c>
      <c r="BE450" s="2">
        <f t="shared" ref="BE450" si="1670">IF(BE$10&gt;$C447,0,+BD453)</f>
        <v>0</v>
      </c>
      <c r="BF450" s="2">
        <f t="shared" ref="BF450" si="1671">IF(BF$10&gt;$C447,0,+BE453)</f>
        <v>0</v>
      </c>
      <c r="BG450" s="2">
        <f t="shared" ref="BG450" si="1672">IF(BG$10&gt;$C447,0,+BF453)</f>
        <v>0</v>
      </c>
      <c r="BH450" s="2">
        <f t="shared" ref="BH450" si="1673">IF(BH$10&gt;$C447,0,+BG453)</f>
        <v>0</v>
      </c>
      <c r="BI450" s="2">
        <f t="shared" ref="BI450" si="1674">IF(BI$10&gt;$C447,0,+BH453)</f>
        <v>0</v>
      </c>
      <c r="BJ450" s="2">
        <f t="shared" ref="BJ450" si="1675">IF(BJ$10&gt;$C447,0,+BI453)</f>
        <v>0</v>
      </c>
      <c r="BK450" s="2">
        <f t="shared" ref="BK450" si="1676">IF(BK$10&gt;$C447,0,+BJ453)</f>
        <v>0</v>
      </c>
      <c r="BL450" s="2">
        <f t="shared" ref="BL450" si="1677">IF(BL$10&gt;$C447,0,+BK453)</f>
        <v>0</v>
      </c>
      <c r="BM450" s="2">
        <f t="shared" ref="BM450" si="1678">IF(BM$10&gt;$C447,0,+BL453)</f>
        <v>0</v>
      </c>
      <c r="BN450" s="2">
        <f t="shared" ref="BN450" si="1679">IF(BN$10&gt;$C447,0,+BM453)</f>
        <v>0</v>
      </c>
      <c r="BO450" s="2">
        <f t="shared" ref="BO450" si="1680">IF(BO$10&gt;$C447,0,+BN453)</f>
        <v>0</v>
      </c>
    </row>
    <row r="451" spans="2:67" s="10" customFormat="1" ht="12.75" customHeight="1" outlineLevel="2">
      <c r="B451" s="29" t="s">
        <v>6</v>
      </c>
      <c r="L451" s="2">
        <f t="shared" ref="L451:BO451" si="1681">IF(AND(L$10&gt;=$C446,L$10&lt;=$C447),INDEX($C444:$G444,1,L$10-$C446+1)*$C443*L448,0)</f>
        <v>0</v>
      </c>
      <c r="M451" s="2">
        <f t="shared" si="1681"/>
        <v>0</v>
      </c>
      <c r="N451" s="2">
        <f t="shared" si="1681"/>
        <v>0</v>
      </c>
      <c r="O451" s="2">
        <f t="shared" si="1681"/>
        <v>0</v>
      </c>
      <c r="P451" s="2">
        <f t="shared" si="1681"/>
        <v>0</v>
      </c>
      <c r="Q451" s="2">
        <f t="shared" si="1681"/>
        <v>0</v>
      </c>
      <c r="R451" s="2">
        <f t="shared" si="1681"/>
        <v>0</v>
      </c>
      <c r="S451" s="2">
        <f t="shared" si="1681"/>
        <v>0</v>
      </c>
      <c r="T451" s="2">
        <f t="shared" si="1681"/>
        <v>0</v>
      </c>
      <c r="U451" s="2">
        <f t="shared" si="1681"/>
        <v>0</v>
      </c>
      <c r="V451" s="2">
        <f t="shared" si="1681"/>
        <v>0</v>
      </c>
      <c r="W451" s="2">
        <f t="shared" si="1681"/>
        <v>0</v>
      </c>
      <c r="X451" s="2">
        <f t="shared" si="1681"/>
        <v>0</v>
      </c>
      <c r="Y451" s="2">
        <f t="shared" si="1681"/>
        <v>0</v>
      </c>
      <c r="Z451" s="2">
        <f t="shared" si="1681"/>
        <v>0</v>
      </c>
      <c r="AA451" s="2">
        <f t="shared" si="1681"/>
        <v>0</v>
      </c>
      <c r="AB451" s="2">
        <f t="shared" si="1681"/>
        <v>0</v>
      </c>
      <c r="AC451" s="2">
        <f t="shared" si="1681"/>
        <v>0</v>
      </c>
      <c r="AD451" s="2">
        <f t="shared" si="1681"/>
        <v>0</v>
      </c>
      <c r="AE451" s="2">
        <f t="shared" si="1681"/>
        <v>0</v>
      </c>
      <c r="AF451" s="2">
        <f t="shared" si="1681"/>
        <v>0</v>
      </c>
      <c r="AG451" s="2">
        <f t="shared" si="1681"/>
        <v>0</v>
      </c>
      <c r="AH451" s="2">
        <f t="shared" si="1681"/>
        <v>0</v>
      </c>
      <c r="AI451" s="2">
        <f t="shared" si="1681"/>
        <v>0</v>
      </c>
      <c r="AJ451" s="2">
        <f t="shared" si="1681"/>
        <v>0</v>
      </c>
      <c r="AK451" s="2">
        <f t="shared" si="1681"/>
        <v>0</v>
      </c>
      <c r="AL451" s="2">
        <f t="shared" si="1681"/>
        <v>0</v>
      </c>
      <c r="AM451" s="2">
        <f t="shared" si="1681"/>
        <v>0</v>
      </c>
      <c r="AN451" s="2">
        <f t="shared" si="1681"/>
        <v>0</v>
      </c>
      <c r="AO451" s="2">
        <f t="shared" si="1681"/>
        <v>0</v>
      </c>
      <c r="AP451" s="2">
        <f t="shared" si="1681"/>
        <v>0</v>
      </c>
      <c r="AQ451" s="2">
        <f t="shared" si="1681"/>
        <v>0</v>
      </c>
      <c r="AR451" s="2">
        <f t="shared" si="1681"/>
        <v>0</v>
      </c>
      <c r="AS451" s="2">
        <f t="shared" si="1681"/>
        <v>0</v>
      </c>
      <c r="AT451" s="2">
        <f t="shared" si="1681"/>
        <v>0</v>
      </c>
      <c r="AU451" s="2">
        <f t="shared" si="1681"/>
        <v>0</v>
      </c>
      <c r="AV451" s="2">
        <f t="shared" si="1681"/>
        <v>0</v>
      </c>
      <c r="AW451" s="2">
        <f t="shared" si="1681"/>
        <v>0</v>
      </c>
      <c r="AX451" s="2">
        <f t="shared" si="1681"/>
        <v>0</v>
      </c>
      <c r="AY451" s="2">
        <f t="shared" si="1681"/>
        <v>0</v>
      </c>
      <c r="AZ451" s="2">
        <f t="shared" si="1681"/>
        <v>2099.0212724483868</v>
      </c>
      <c r="BA451" s="2">
        <f t="shared" si="1681"/>
        <v>54818.179486013585</v>
      </c>
      <c r="BB451" s="2">
        <f t="shared" si="1681"/>
        <v>151808.54411265926</v>
      </c>
      <c r="BC451" s="2">
        <f t="shared" si="1681"/>
        <v>0</v>
      </c>
      <c r="BD451" s="2">
        <f t="shared" si="1681"/>
        <v>0</v>
      </c>
      <c r="BE451" s="2">
        <f t="shared" si="1681"/>
        <v>0</v>
      </c>
      <c r="BF451" s="2">
        <f t="shared" si="1681"/>
        <v>0</v>
      </c>
      <c r="BG451" s="2">
        <f t="shared" si="1681"/>
        <v>0</v>
      </c>
      <c r="BH451" s="2">
        <f t="shared" si="1681"/>
        <v>0</v>
      </c>
      <c r="BI451" s="2">
        <f t="shared" si="1681"/>
        <v>0</v>
      </c>
      <c r="BJ451" s="2">
        <f t="shared" si="1681"/>
        <v>0</v>
      </c>
      <c r="BK451" s="2">
        <f t="shared" si="1681"/>
        <v>0</v>
      </c>
      <c r="BL451" s="2">
        <f t="shared" si="1681"/>
        <v>0</v>
      </c>
      <c r="BM451" s="2">
        <f t="shared" si="1681"/>
        <v>0</v>
      </c>
      <c r="BN451" s="2">
        <f t="shared" si="1681"/>
        <v>0</v>
      </c>
      <c r="BO451" s="2">
        <f t="shared" si="1681"/>
        <v>0</v>
      </c>
    </row>
    <row r="452" spans="2:67" s="10" customFormat="1" ht="12.75" customHeight="1" outlineLevel="2">
      <c r="B452" s="29" t="s">
        <v>0</v>
      </c>
      <c r="C452" s="154">
        <f>INDEX(Projects,A442,Projects!$O$1)</f>
        <v>6.25E-2</v>
      </c>
      <c r="L452" s="2">
        <f t="shared" ref="L452:BO452" si="1682">SUM(L450,L451/2)*$C452*IF(L$10=$C446,(13-$D446)/12,IF(L$10=$C447,($D447-1)/12,1))</f>
        <v>0</v>
      </c>
      <c r="M452" s="2">
        <f t="shared" si="1682"/>
        <v>0</v>
      </c>
      <c r="N452" s="2">
        <f t="shared" si="1682"/>
        <v>0</v>
      </c>
      <c r="O452" s="2">
        <f t="shared" si="1682"/>
        <v>0</v>
      </c>
      <c r="P452" s="2">
        <f t="shared" si="1682"/>
        <v>0</v>
      </c>
      <c r="Q452" s="2">
        <f t="shared" si="1682"/>
        <v>0</v>
      </c>
      <c r="R452" s="2">
        <f t="shared" si="1682"/>
        <v>0</v>
      </c>
      <c r="S452" s="2">
        <f t="shared" si="1682"/>
        <v>0</v>
      </c>
      <c r="T452" s="2">
        <f t="shared" si="1682"/>
        <v>0</v>
      </c>
      <c r="U452" s="2">
        <f t="shared" si="1682"/>
        <v>0</v>
      </c>
      <c r="V452" s="2">
        <f t="shared" si="1682"/>
        <v>0</v>
      </c>
      <c r="W452" s="2">
        <f t="shared" si="1682"/>
        <v>0</v>
      </c>
      <c r="X452" s="2">
        <f t="shared" si="1682"/>
        <v>0</v>
      </c>
      <c r="Y452" s="2">
        <f t="shared" si="1682"/>
        <v>0</v>
      </c>
      <c r="Z452" s="2">
        <f t="shared" si="1682"/>
        <v>0</v>
      </c>
      <c r="AA452" s="2">
        <f t="shared" si="1682"/>
        <v>0</v>
      </c>
      <c r="AB452" s="2">
        <f t="shared" si="1682"/>
        <v>0</v>
      </c>
      <c r="AC452" s="2">
        <f t="shared" si="1682"/>
        <v>0</v>
      </c>
      <c r="AD452" s="2">
        <f t="shared" si="1682"/>
        <v>0</v>
      </c>
      <c r="AE452" s="2">
        <f t="shared" si="1682"/>
        <v>0</v>
      </c>
      <c r="AF452" s="2">
        <f t="shared" si="1682"/>
        <v>0</v>
      </c>
      <c r="AG452" s="2">
        <f t="shared" si="1682"/>
        <v>0</v>
      </c>
      <c r="AH452" s="2">
        <f t="shared" si="1682"/>
        <v>0</v>
      </c>
      <c r="AI452" s="2">
        <f t="shared" si="1682"/>
        <v>0</v>
      </c>
      <c r="AJ452" s="2">
        <f t="shared" si="1682"/>
        <v>0</v>
      </c>
      <c r="AK452" s="2">
        <f t="shared" si="1682"/>
        <v>0</v>
      </c>
      <c r="AL452" s="2">
        <f t="shared" si="1682"/>
        <v>0</v>
      </c>
      <c r="AM452" s="2">
        <f t="shared" si="1682"/>
        <v>0</v>
      </c>
      <c r="AN452" s="2">
        <f t="shared" si="1682"/>
        <v>0</v>
      </c>
      <c r="AO452" s="2">
        <f t="shared" si="1682"/>
        <v>0</v>
      </c>
      <c r="AP452" s="2">
        <f t="shared" si="1682"/>
        <v>0</v>
      </c>
      <c r="AQ452" s="2">
        <f t="shared" si="1682"/>
        <v>0</v>
      </c>
      <c r="AR452" s="2">
        <f t="shared" si="1682"/>
        <v>0</v>
      </c>
      <c r="AS452" s="2">
        <f t="shared" si="1682"/>
        <v>0</v>
      </c>
      <c r="AT452" s="2">
        <f t="shared" si="1682"/>
        <v>0</v>
      </c>
      <c r="AU452" s="2">
        <f t="shared" si="1682"/>
        <v>0</v>
      </c>
      <c r="AV452" s="2">
        <f t="shared" si="1682"/>
        <v>0</v>
      </c>
      <c r="AW452" s="2">
        <f t="shared" si="1682"/>
        <v>0</v>
      </c>
      <c r="AX452" s="2">
        <f t="shared" si="1682"/>
        <v>0</v>
      </c>
      <c r="AY452" s="2">
        <f t="shared" si="1682"/>
        <v>0</v>
      </c>
      <c r="AZ452" s="2">
        <f t="shared" si="1682"/>
        <v>49.195811073009068</v>
      </c>
      <c r="BA452" s="2">
        <f t="shared" si="1682"/>
        <v>1847.3316766580117</v>
      </c>
      <c r="BB452" s="2">
        <f t="shared" si="1682"/>
        <v>7718.218767332025</v>
      </c>
      <c r="BC452" s="2">
        <f t="shared" si="1682"/>
        <v>0</v>
      </c>
      <c r="BD452" s="2">
        <f t="shared" si="1682"/>
        <v>0</v>
      </c>
      <c r="BE452" s="2">
        <f t="shared" si="1682"/>
        <v>0</v>
      </c>
      <c r="BF452" s="2">
        <f t="shared" si="1682"/>
        <v>0</v>
      </c>
      <c r="BG452" s="2">
        <f t="shared" si="1682"/>
        <v>0</v>
      </c>
      <c r="BH452" s="2">
        <f t="shared" si="1682"/>
        <v>0</v>
      </c>
      <c r="BI452" s="2">
        <f t="shared" si="1682"/>
        <v>0</v>
      </c>
      <c r="BJ452" s="2">
        <f t="shared" si="1682"/>
        <v>0</v>
      </c>
      <c r="BK452" s="2">
        <f t="shared" si="1682"/>
        <v>0</v>
      </c>
      <c r="BL452" s="2">
        <f t="shared" si="1682"/>
        <v>0</v>
      </c>
      <c r="BM452" s="2">
        <f t="shared" si="1682"/>
        <v>0</v>
      </c>
      <c r="BN452" s="2">
        <f t="shared" si="1682"/>
        <v>0</v>
      </c>
      <c r="BO452" s="2">
        <f t="shared" si="1682"/>
        <v>0</v>
      </c>
    </row>
    <row r="453" spans="2:67" s="10" customFormat="1" ht="12.75" customHeight="1" outlineLevel="2">
      <c r="B453" s="29" t="s">
        <v>7</v>
      </c>
      <c r="K453" s="16"/>
      <c r="L453" s="2">
        <f t="shared" ref="L453" si="1683">SUM(L450:L452)</f>
        <v>0</v>
      </c>
      <c r="M453" s="2">
        <f t="shared" ref="M453:BO453" si="1684">SUM(M450:M452)</f>
        <v>0</v>
      </c>
      <c r="N453" s="2">
        <f t="shared" si="1684"/>
        <v>0</v>
      </c>
      <c r="O453" s="2">
        <f t="shared" si="1684"/>
        <v>0</v>
      </c>
      <c r="P453" s="2">
        <f t="shared" si="1684"/>
        <v>0</v>
      </c>
      <c r="Q453" s="2">
        <f t="shared" si="1684"/>
        <v>0</v>
      </c>
      <c r="R453" s="2">
        <f t="shared" si="1684"/>
        <v>0</v>
      </c>
      <c r="S453" s="2">
        <f t="shared" si="1684"/>
        <v>0</v>
      </c>
      <c r="T453" s="2">
        <f t="shared" si="1684"/>
        <v>0</v>
      </c>
      <c r="U453" s="2">
        <f t="shared" si="1684"/>
        <v>0</v>
      </c>
      <c r="V453" s="2">
        <f t="shared" si="1684"/>
        <v>0</v>
      </c>
      <c r="W453" s="2">
        <f t="shared" si="1684"/>
        <v>0</v>
      </c>
      <c r="X453" s="2">
        <f t="shared" si="1684"/>
        <v>0</v>
      </c>
      <c r="Y453" s="2">
        <f t="shared" si="1684"/>
        <v>0</v>
      </c>
      <c r="Z453" s="2">
        <f t="shared" si="1684"/>
        <v>0</v>
      </c>
      <c r="AA453" s="2">
        <f t="shared" si="1684"/>
        <v>0</v>
      </c>
      <c r="AB453" s="2">
        <f t="shared" si="1684"/>
        <v>0</v>
      </c>
      <c r="AC453" s="2">
        <f t="shared" si="1684"/>
        <v>0</v>
      </c>
      <c r="AD453" s="2">
        <f t="shared" si="1684"/>
        <v>0</v>
      </c>
      <c r="AE453" s="2">
        <f t="shared" si="1684"/>
        <v>0</v>
      </c>
      <c r="AF453" s="2">
        <f t="shared" si="1684"/>
        <v>0</v>
      </c>
      <c r="AG453" s="2">
        <f t="shared" si="1684"/>
        <v>0</v>
      </c>
      <c r="AH453" s="2">
        <f t="shared" si="1684"/>
        <v>0</v>
      </c>
      <c r="AI453" s="2">
        <f t="shared" si="1684"/>
        <v>0</v>
      </c>
      <c r="AJ453" s="2">
        <f t="shared" si="1684"/>
        <v>0</v>
      </c>
      <c r="AK453" s="2">
        <f t="shared" si="1684"/>
        <v>0</v>
      </c>
      <c r="AL453" s="2">
        <f t="shared" si="1684"/>
        <v>0</v>
      </c>
      <c r="AM453" s="2">
        <f t="shared" si="1684"/>
        <v>0</v>
      </c>
      <c r="AN453" s="2">
        <f t="shared" si="1684"/>
        <v>0</v>
      </c>
      <c r="AO453" s="2">
        <f t="shared" si="1684"/>
        <v>0</v>
      </c>
      <c r="AP453" s="2">
        <f t="shared" si="1684"/>
        <v>0</v>
      </c>
      <c r="AQ453" s="2">
        <f t="shared" si="1684"/>
        <v>0</v>
      </c>
      <c r="AR453" s="2">
        <f t="shared" si="1684"/>
        <v>0</v>
      </c>
      <c r="AS453" s="2">
        <f t="shared" si="1684"/>
        <v>0</v>
      </c>
      <c r="AT453" s="2">
        <f t="shared" si="1684"/>
        <v>0</v>
      </c>
      <c r="AU453" s="2">
        <f t="shared" si="1684"/>
        <v>0</v>
      </c>
      <c r="AV453" s="2">
        <f t="shared" si="1684"/>
        <v>0</v>
      </c>
      <c r="AW453" s="2">
        <f t="shared" si="1684"/>
        <v>0</v>
      </c>
      <c r="AX453" s="2">
        <f t="shared" si="1684"/>
        <v>0</v>
      </c>
      <c r="AY453" s="2">
        <f t="shared" si="1684"/>
        <v>0</v>
      </c>
      <c r="AZ453" s="2">
        <f t="shared" si="1684"/>
        <v>2148.217083521396</v>
      </c>
      <c r="BA453" s="2">
        <f t="shared" si="1684"/>
        <v>58813.728246192994</v>
      </c>
      <c r="BB453" s="2">
        <f t="shared" si="1684"/>
        <v>218340.49112618429</v>
      </c>
      <c r="BC453" s="2">
        <f t="shared" si="1684"/>
        <v>0</v>
      </c>
      <c r="BD453" s="2">
        <f t="shared" si="1684"/>
        <v>0</v>
      </c>
      <c r="BE453" s="2">
        <f t="shared" si="1684"/>
        <v>0</v>
      </c>
      <c r="BF453" s="2">
        <f t="shared" si="1684"/>
        <v>0</v>
      </c>
      <c r="BG453" s="2">
        <f t="shared" si="1684"/>
        <v>0</v>
      </c>
      <c r="BH453" s="2">
        <f t="shared" si="1684"/>
        <v>0</v>
      </c>
      <c r="BI453" s="2">
        <f t="shared" si="1684"/>
        <v>0</v>
      </c>
      <c r="BJ453" s="2">
        <f t="shared" si="1684"/>
        <v>0</v>
      </c>
      <c r="BK453" s="2">
        <f t="shared" si="1684"/>
        <v>0</v>
      </c>
      <c r="BL453" s="2">
        <f t="shared" si="1684"/>
        <v>0</v>
      </c>
      <c r="BM453" s="2">
        <f t="shared" si="1684"/>
        <v>0</v>
      </c>
      <c r="BN453" s="2">
        <f t="shared" si="1684"/>
        <v>0</v>
      </c>
      <c r="BO453" s="2">
        <f t="shared" si="1684"/>
        <v>0</v>
      </c>
    </row>
    <row r="454" spans="2:67" s="10" customFormat="1" ht="12.75" customHeight="1" outlineLevel="2">
      <c r="B454" s="30" t="s">
        <v>41</v>
      </c>
      <c r="E454" s="2">
        <f>MAX(L453:BO453)*(1+$C$8)</f>
        <v>218340.49112618429</v>
      </c>
      <c r="F454" s="152">
        <f>INDEX(Projects,A442,Projects!$E$1)</f>
        <v>25</v>
      </c>
      <c r="G454" s="38">
        <f>+$C$6</f>
        <v>2.9999999999999997E-4</v>
      </c>
      <c r="H454" s="20"/>
      <c r="L454" s="2"/>
      <c r="M454" s="2"/>
      <c r="N454" s="2"/>
      <c r="O454" s="2"/>
      <c r="P454" s="2"/>
      <c r="Q454" s="2"/>
    </row>
    <row r="455" spans="2:67" s="10" customFormat="1" ht="12.75" customHeight="1" outlineLevel="2">
      <c r="B455" s="8"/>
    </row>
    <row r="456" spans="2:67" s="10" customFormat="1" ht="12.75" customHeight="1" outlineLevel="2">
      <c r="B456" s="31" t="s">
        <v>10</v>
      </c>
    </row>
    <row r="457" spans="2:67" s="10" customFormat="1" ht="12.75" customHeight="1" outlineLevel="2">
      <c r="B457" s="30" t="s">
        <v>11</v>
      </c>
      <c r="K457" s="2"/>
      <c r="L457" s="2">
        <f t="shared" ref="L457" si="1685">IF(L$10=$C447,$E454,K459)</f>
        <v>0</v>
      </c>
      <c r="M457" s="2">
        <f t="shared" ref="M457" si="1686">IF(M$10=$C447,$E454,L459)</f>
        <v>0</v>
      </c>
      <c r="N457" s="2">
        <f t="shared" ref="N457" si="1687">IF(N$10=$C447,$E454,M459)</f>
        <v>0</v>
      </c>
      <c r="O457" s="2">
        <f t="shared" ref="O457" si="1688">IF(O$10=$C447,$E454,N459)</f>
        <v>0</v>
      </c>
      <c r="P457" s="2">
        <f t="shared" ref="P457" si="1689">IF(P$10=$C447,$E454,O459)</f>
        <v>0</v>
      </c>
      <c r="Q457" s="2">
        <f t="shared" ref="Q457" si="1690">IF(Q$10=$C447,$E454,P459)</f>
        <v>0</v>
      </c>
      <c r="R457" s="2">
        <f t="shared" ref="R457" si="1691">IF(R$10=$C447,$E454,Q459)</f>
        <v>0</v>
      </c>
      <c r="S457" s="2">
        <f t="shared" ref="S457" si="1692">IF(S$10=$C447,$E454,R459)</f>
        <v>0</v>
      </c>
      <c r="T457" s="2">
        <f t="shared" ref="T457" si="1693">IF(T$10=$C447,$E454,S459)</f>
        <v>0</v>
      </c>
      <c r="U457" s="2">
        <f t="shared" ref="U457" si="1694">IF(U$10=$C447,$E454,T459)</f>
        <v>0</v>
      </c>
      <c r="V457" s="2">
        <f t="shared" ref="V457" si="1695">IF(V$10=$C447,$E454,U459)</f>
        <v>0</v>
      </c>
      <c r="W457" s="2">
        <f t="shared" ref="W457" si="1696">IF(W$10=$C447,$E454,V459)</f>
        <v>0</v>
      </c>
      <c r="X457" s="2">
        <f t="shared" ref="X457" si="1697">IF(X$10=$C447,$E454,W459)</f>
        <v>0</v>
      </c>
      <c r="Y457" s="2">
        <f t="shared" ref="Y457" si="1698">IF(Y$10=$C447,$E454,X459)</f>
        <v>0</v>
      </c>
      <c r="Z457" s="2">
        <f t="shared" ref="Z457" si="1699">IF(Z$10=$C447,$E454,Y459)</f>
        <v>0</v>
      </c>
      <c r="AA457" s="2">
        <f t="shared" ref="AA457" si="1700">IF(AA$10=$C447,$E454,Z459)</f>
        <v>0</v>
      </c>
      <c r="AB457" s="2">
        <f t="shared" ref="AB457" si="1701">IF(AB$10=$C447,$E454,AA459)</f>
        <v>0</v>
      </c>
      <c r="AC457" s="2">
        <f t="shared" ref="AC457" si="1702">IF(AC$10=$C447,$E454,AB459)</f>
        <v>0</v>
      </c>
      <c r="AD457" s="2">
        <f t="shared" ref="AD457" si="1703">IF(AD$10=$C447,$E454,AC459)</f>
        <v>0</v>
      </c>
      <c r="AE457" s="2">
        <f t="shared" ref="AE457" si="1704">IF(AE$10=$C447,$E454,AD459)</f>
        <v>0</v>
      </c>
      <c r="AF457" s="2">
        <f t="shared" ref="AF457" si="1705">IF(AF$10=$C447,$E454,AE459)</f>
        <v>0</v>
      </c>
      <c r="AG457" s="2">
        <f t="shared" ref="AG457" si="1706">IF(AG$10=$C447,$E454,AF459)</f>
        <v>0</v>
      </c>
      <c r="AH457" s="2">
        <f t="shared" ref="AH457" si="1707">IF(AH$10=$C447,$E454,AG459)</f>
        <v>0</v>
      </c>
      <c r="AI457" s="2">
        <f t="shared" ref="AI457" si="1708">IF(AI$10=$C447,$E454,AH459)</f>
        <v>0</v>
      </c>
      <c r="AJ457" s="2">
        <f t="shared" ref="AJ457" si="1709">IF(AJ$10=$C447,$E454,AI459)</f>
        <v>0</v>
      </c>
      <c r="AK457" s="2">
        <f t="shared" ref="AK457" si="1710">IF(AK$10=$C447,$E454,AJ459)</f>
        <v>0</v>
      </c>
      <c r="AL457" s="2">
        <f t="shared" ref="AL457" si="1711">IF(AL$10=$C447,$E454,AK459)</f>
        <v>0</v>
      </c>
      <c r="AM457" s="2">
        <f t="shared" ref="AM457" si="1712">IF(AM$10=$C447,$E454,AL459)</f>
        <v>0</v>
      </c>
      <c r="AN457" s="2">
        <f t="shared" ref="AN457" si="1713">IF(AN$10=$C447,$E454,AM459)</f>
        <v>0</v>
      </c>
      <c r="AO457" s="2">
        <f t="shared" ref="AO457" si="1714">IF(AO$10=$C447,$E454,AN459)</f>
        <v>0</v>
      </c>
      <c r="AP457" s="2">
        <f t="shared" ref="AP457" si="1715">IF(AP$10=$C447,$E454,AO459)</f>
        <v>0</v>
      </c>
      <c r="AQ457" s="2">
        <f t="shared" ref="AQ457" si="1716">IF(AQ$10=$C447,$E454,AP459)</f>
        <v>0</v>
      </c>
      <c r="AR457" s="2">
        <f t="shared" ref="AR457" si="1717">IF(AR$10=$C447,$E454,AQ459)</f>
        <v>0</v>
      </c>
      <c r="AS457" s="2">
        <f t="shared" ref="AS457" si="1718">IF(AS$10=$C447,$E454,AR459)</f>
        <v>0</v>
      </c>
      <c r="AT457" s="2">
        <f t="shared" ref="AT457" si="1719">IF(AT$10=$C447,$E454,AS459)</f>
        <v>0</v>
      </c>
      <c r="AU457" s="2">
        <f t="shared" ref="AU457" si="1720">IF(AU$10=$C447,$E454,AT459)</f>
        <v>0</v>
      </c>
      <c r="AV457" s="2">
        <f t="shared" ref="AV457" si="1721">IF(AV$10=$C447,$E454,AU459)</f>
        <v>0</v>
      </c>
      <c r="AW457" s="2">
        <f t="shared" ref="AW457" si="1722">IF(AW$10=$C447,$E454,AV459)</f>
        <v>0</v>
      </c>
      <c r="AX457" s="2">
        <f t="shared" ref="AX457" si="1723">IF(AX$10=$C447,$E454,AW459)</f>
        <v>0</v>
      </c>
      <c r="AY457" s="2">
        <f t="shared" ref="AY457" si="1724">IF(AY$10=$C447,$E454,AX459)</f>
        <v>0</v>
      </c>
      <c r="AZ457" s="2">
        <f t="shared" ref="AZ457" si="1725">IF(AZ$10=$C447,$E454,AY459)</f>
        <v>0</v>
      </c>
      <c r="BA457" s="2">
        <f t="shared" ref="BA457" si="1726">IF(BA$10=$C447,$E454,AZ459)</f>
        <v>0</v>
      </c>
      <c r="BB457" s="2">
        <f t="shared" ref="BB457" si="1727">IF(BB$10=$C447,$E454,BA459)</f>
        <v>218340.49112618429</v>
      </c>
      <c r="BC457" s="2">
        <f t="shared" ref="BC457" si="1728">IF(BC$10=$C447,$E454,BB459)</f>
        <v>217612.68948909701</v>
      </c>
      <c r="BD457" s="2">
        <f t="shared" ref="BD457" si="1729">IF(BD$10=$C447,$E454,BC459)</f>
        <v>208879.06984404963</v>
      </c>
      <c r="BE457" s="2">
        <f t="shared" ref="BE457" si="1730">IF(BE$10=$C447,$E454,BD459)</f>
        <v>200145.45019900225</v>
      </c>
      <c r="BF457" s="2">
        <f t="shared" ref="BF457" si="1731">IF(BF$10=$C447,$E454,BE459)</f>
        <v>191411.83055395487</v>
      </c>
      <c r="BG457" s="2">
        <f t="shared" ref="BG457" si="1732">IF(BG$10=$C447,$E454,BF459)</f>
        <v>182678.21090890749</v>
      </c>
      <c r="BH457" s="2">
        <f t="shared" ref="BH457" si="1733">IF(BH$10=$C447,$E454,BG459)</f>
        <v>173944.59126386011</v>
      </c>
      <c r="BI457" s="2">
        <f t="shared" ref="BI457" si="1734">IF(BI$10=$C447,$E454,BH459)</f>
        <v>165210.97161881273</v>
      </c>
      <c r="BJ457" s="2">
        <f t="shared" ref="BJ457" si="1735">IF(BJ$10=$C447,$E454,BI459)</f>
        <v>156477.35197376536</v>
      </c>
      <c r="BK457" s="2">
        <f t="shared" ref="BK457" si="1736">IF(BK$10=$C447,$E454,BJ459)</f>
        <v>147743.73232871798</v>
      </c>
      <c r="BL457" s="2">
        <f t="shared" ref="BL457" si="1737">IF(BL$10=$C447,$E454,BK459)</f>
        <v>139010.1126836706</v>
      </c>
      <c r="BM457" s="2">
        <f t="shared" ref="BM457" si="1738">IF(BM$10=$C447,$E454,BL459)</f>
        <v>130276.49303862322</v>
      </c>
      <c r="BN457" s="2">
        <f t="shared" ref="BN457" si="1739">IF(BN$10=$C447,$E454,BM459)</f>
        <v>121542.87339357584</v>
      </c>
      <c r="BO457" s="2">
        <f t="shared" ref="BO457" si="1740">IF(BO$10=$C447,$E454,BN459)</f>
        <v>112809.25374852846</v>
      </c>
    </row>
    <row r="458" spans="2:67" s="10" customFormat="1" ht="12.75" customHeight="1" outlineLevel="2">
      <c r="B458" s="29" t="s">
        <v>12</v>
      </c>
      <c r="K458" s="2"/>
      <c r="L458" s="2">
        <f t="shared" ref="L458" si="1741">IF(L$10=$C447,$E454/$F454*(13-$D447)/12,MIN(K459,$E454/$F454))</f>
        <v>0</v>
      </c>
      <c r="M458" s="2">
        <f t="shared" ref="M458" si="1742">IF(M$10=$C447,$E454/$F454*(13-$D447)/12,MIN(L459,$E454/$F454))</f>
        <v>0</v>
      </c>
      <c r="N458" s="2">
        <f t="shared" ref="N458" si="1743">IF(N$10=$C447,$E454/$F454*(13-$D447)/12,MIN(M459,$E454/$F454))</f>
        <v>0</v>
      </c>
      <c r="O458" s="2">
        <f t="shared" ref="O458" si="1744">IF(O$10=$C447,$E454/$F454*(13-$D447)/12,MIN(N459,$E454/$F454))</f>
        <v>0</v>
      </c>
      <c r="P458" s="2">
        <f t="shared" ref="P458" si="1745">IF(P$10=$C447,$E454/$F454*(13-$D447)/12,MIN(O459,$E454/$F454))</f>
        <v>0</v>
      </c>
      <c r="Q458" s="2">
        <f t="shared" ref="Q458" si="1746">IF(Q$10=$C447,$E454/$F454*(13-$D447)/12,MIN(P459,$E454/$F454))</f>
        <v>0</v>
      </c>
      <c r="R458" s="2">
        <f t="shared" ref="R458" si="1747">IF(R$10=$C447,$E454/$F454*(13-$D447)/12,MIN(Q459,$E454/$F454))</f>
        <v>0</v>
      </c>
      <c r="S458" s="2">
        <f t="shared" ref="S458" si="1748">IF(S$10=$C447,$E454/$F454*(13-$D447)/12,MIN(R459,$E454/$F454))</f>
        <v>0</v>
      </c>
      <c r="T458" s="2">
        <f t="shared" ref="T458" si="1749">IF(T$10=$C447,$E454/$F454*(13-$D447)/12,MIN(S459,$E454/$F454))</f>
        <v>0</v>
      </c>
      <c r="U458" s="2">
        <f t="shared" ref="U458" si="1750">IF(U$10=$C447,$E454/$F454*(13-$D447)/12,MIN(T459,$E454/$F454))</f>
        <v>0</v>
      </c>
      <c r="V458" s="2">
        <f t="shared" ref="V458" si="1751">IF(V$10=$C447,$E454/$F454*(13-$D447)/12,MIN(U459,$E454/$F454))</f>
        <v>0</v>
      </c>
      <c r="W458" s="2">
        <f t="shared" ref="W458" si="1752">IF(W$10=$C447,$E454/$F454*(13-$D447)/12,MIN(V459,$E454/$F454))</f>
        <v>0</v>
      </c>
      <c r="X458" s="2">
        <f t="shared" ref="X458" si="1753">IF(X$10=$C447,$E454/$F454*(13-$D447)/12,MIN(W459,$E454/$F454))</f>
        <v>0</v>
      </c>
      <c r="Y458" s="2">
        <f t="shared" ref="Y458" si="1754">IF(Y$10=$C447,$E454/$F454*(13-$D447)/12,MIN(X459,$E454/$F454))</f>
        <v>0</v>
      </c>
      <c r="Z458" s="2">
        <f t="shared" ref="Z458" si="1755">IF(Z$10=$C447,$E454/$F454*(13-$D447)/12,MIN(Y459,$E454/$F454))</f>
        <v>0</v>
      </c>
      <c r="AA458" s="2">
        <f t="shared" ref="AA458" si="1756">IF(AA$10=$C447,$E454/$F454*(13-$D447)/12,MIN(Z459,$E454/$F454))</f>
        <v>0</v>
      </c>
      <c r="AB458" s="2">
        <f t="shared" ref="AB458" si="1757">IF(AB$10=$C447,$E454/$F454*(13-$D447)/12,MIN(AA459,$E454/$F454))</f>
        <v>0</v>
      </c>
      <c r="AC458" s="2">
        <f t="shared" ref="AC458" si="1758">IF(AC$10=$C447,$E454/$F454*(13-$D447)/12,MIN(AB459,$E454/$F454))</f>
        <v>0</v>
      </c>
      <c r="AD458" s="2">
        <f t="shared" ref="AD458" si="1759">IF(AD$10=$C447,$E454/$F454*(13-$D447)/12,MIN(AC459,$E454/$F454))</f>
        <v>0</v>
      </c>
      <c r="AE458" s="2">
        <f t="shared" ref="AE458" si="1760">IF(AE$10=$C447,$E454/$F454*(13-$D447)/12,MIN(AD459,$E454/$F454))</f>
        <v>0</v>
      </c>
      <c r="AF458" s="2">
        <f t="shared" ref="AF458" si="1761">IF(AF$10=$C447,$E454/$F454*(13-$D447)/12,MIN(AE459,$E454/$F454))</f>
        <v>0</v>
      </c>
      <c r="AG458" s="2">
        <f t="shared" ref="AG458" si="1762">IF(AG$10=$C447,$E454/$F454*(13-$D447)/12,MIN(AF459,$E454/$F454))</f>
        <v>0</v>
      </c>
      <c r="AH458" s="2">
        <f t="shared" ref="AH458" si="1763">IF(AH$10=$C447,$E454/$F454*(13-$D447)/12,MIN(AG459,$E454/$F454))</f>
        <v>0</v>
      </c>
      <c r="AI458" s="2">
        <f t="shared" ref="AI458" si="1764">IF(AI$10=$C447,$E454/$F454*(13-$D447)/12,MIN(AH459,$E454/$F454))</f>
        <v>0</v>
      </c>
      <c r="AJ458" s="2">
        <f t="shared" ref="AJ458" si="1765">IF(AJ$10=$C447,$E454/$F454*(13-$D447)/12,MIN(AI459,$E454/$F454))</f>
        <v>0</v>
      </c>
      <c r="AK458" s="2">
        <f t="shared" ref="AK458" si="1766">IF(AK$10=$C447,$E454/$F454*(13-$D447)/12,MIN(AJ459,$E454/$F454))</f>
        <v>0</v>
      </c>
      <c r="AL458" s="2">
        <f t="shared" ref="AL458" si="1767">IF(AL$10=$C447,$E454/$F454*(13-$D447)/12,MIN(AK459,$E454/$F454))</f>
        <v>0</v>
      </c>
      <c r="AM458" s="2">
        <f t="shared" ref="AM458" si="1768">IF(AM$10=$C447,$E454/$F454*(13-$D447)/12,MIN(AL459,$E454/$F454))</f>
        <v>0</v>
      </c>
      <c r="AN458" s="2">
        <f t="shared" ref="AN458" si="1769">IF(AN$10=$C447,$E454/$F454*(13-$D447)/12,MIN(AM459,$E454/$F454))</f>
        <v>0</v>
      </c>
      <c r="AO458" s="2">
        <f t="shared" ref="AO458" si="1770">IF(AO$10=$C447,$E454/$F454*(13-$D447)/12,MIN(AN459,$E454/$F454))</f>
        <v>0</v>
      </c>
      <c r="AP458" s="2">
        <f t="shared" ref="AP458" si="1771">IF(AP$10=$C447,$E454/$F454*(13-$D447)/12,MIN(AO459,$E454/$F454))</f>
        <v>0</v>
      </c>
      <c r="AQ458" s="2">
        <f t="shared" ref="AQ458" si="1772">IF(AQ$10=$C447,$E454/$F454*(13-$D447)/12,MIN(AP459,$E454/$F454))</f>
        <v>0</v>
      </c>
      <c r="AR458" s="2">
        <f t="shared" ref="AR458" si="1773">IF(AR$10=$C447,$E454/$F454*(13-$D447)/12,MIN(AQ459,$E454/$F454))</f>
        <v>0</v>
      </c>
      <c r="AS458" s="2">
        <f t="shared" ref="AS458" si="1774">IF(AS$10=$C447,$E454/$F454*(13-$D447)/12,MIN(AR459,$E454/$F454))</f>
        <v>0</v>
      </c>
      <c r="AT458" s="2">
        <f t="shared" ref="AT458" si="1775">IF(AT$10=$C447,$E454/$F454*(13-$D447)/12,MIN(AS459,$E454/$F454))</f>
        <v>0</v>
      </c>
      <c r="AU458" s="2">
        <f t="shared" ref="AU458" si="1776">IF(AU$10=$C447,$E454/$F454*(13-$D447)/12,MIN(AT459,$E454/$F454))</f>
        <v>0</v>
      </c>
      <c r="AV458" s="2">
        <f t="shared" ref="AV458" si="1777">IF(AV$10=$C447,$E454/$F454*(13-$D447)/12,MIN(AU459,$E454/$F454))</f>
        <v>0</v>
      </c>
      <c r="AW458" s="2">
        <f t="shared" ref="AW458" si="1778">IF(AW$10=$C447,$E454/$F454*(13-$D447)/12,MIN(AV459,$E454/$F454))</f>
        <v>0</v>
      </c>
      <c r="AX458" s="2">
        <f t="shared" ref="AX458" si="1779">IF(AX$10=$C447,$E454/$F454*(13-$D447)/12,MIN(AW459,$E454/$F454))</f>
        <v>0</v>
      </c>
      <c r="AY458" s="2">
        <f t="shared" ref="AY458" si="1780">IF(AY$10=$C447,$E454/$F454*(13-$D447)/12,MIN(AX459,$E454/$F454))</f>
        <v>0</v>
      </c>
      <c r="AZ458" s="2">
        <f t="shared" ref="AZ458" si="1781">IF(AZ$10=$C447,$E454/$F454*(13-$D447)/12,MIN(AY459,$E454/$F454))</f>
        <v>0</v>
      </c>
      <c r="BA458" s="2">
        <f t="shared" ref="BA458" si="1782">IF(BA$10=$C447,$E454/$F454*(13-$D447)/12,MIN(AZ459,$E454/$F454))</f>
        <v>0</v>
      </c>
      <c r="BB458" s="2">
        <f t="shared" ref="BB458" si="1783">IF(BB$10=$C447,$E454/$F454*(13-$D447)/12,MIN(BA459,$E454/$F454))</f>
        <v>727.80163708728105</v>
      </c>
      <c r="BC458" s="2">
        <f t="shared" ref="BC458" si="1784">IF(BC$10=$C447,$E454/$F454*(13-$D447)/12,MIN(BB459,$E454/$F454))</f>
        <v>8733.6196450473726</v>
      </c>
      <c r="BD458" s="2">
        <f t="shared" ref="BD458" si="1785">IF(BD$10=$C447,$E454/$F454*(13-$D447)/12,MIN(BC459,$E454/$F454))</f>
        <v>8733.6196450473726</v>
      </c>
      <c r="BE458" s="2">
        <f t="shared" ref="BE458" si="1786">IF(BE$10=$C447,$E454/$F454*(13-$D447)/12,MIN(BD459,$E454/$F454))</f>
        <v>8733.6196450473726</v>
      </c>
      <c r="BF458" s="2">
        <f t="shared" ref="BF458" si="1787">IF(BF$10=$C447,$E454/$F454*(13-$D447)/12,MIN(BE459,$E454/$F454))</f>
        <v>8733.6196450473726</v>
      </c>
      <c r="BG458" s="2">
        <f t="shared" ref="BG458" si="1788">IF(BG$10=$C447,$E454/$F454*(13-$D447)/12,MIN(BF459,$E454/$F454))</f>
        <v>8733.6196450473726</v>
      </c>
      <c r="BH458" s="2">
        <f t="shared" ref="BH458" si="1789">IF(BH$10=$C447,$E454/$F454*(13-$D447)/12,MIN(BG459,$E454/$F454))</f>
        <v>8733.6196450473726</v>
      </c>
      <c r="BI458" s="2">
        <f t="shared" ref="BI458" si="1790">IF(BI$10=$C447,$E454/$F454*(13-$D447)/12,MIN(BH459,$E454/$F454))</f>
        <v>8733.6196450473726</v>
      </c>
      <c r="BJ458" s="2">
        <f t="shared" ref="BJ458" si="1791">IF(BJ$10=$C447,$E454/$F454*(13-$D447)/12,MIN(BI459,$E454/$F454))</f>
        <v>8733.6196450473726</v>
      </c>
      <c r="BK458" s="2">
        <f t="shared" ref="BK458" si="1792">IF(BK$10=$C447,$E454/$F454*(13-$D447)/12,MIN(BJ459,$E454/$F454))</f>
        <v>8733.6196450473726</v>
      </c>
      <c r="BL458" s="2">
        <f t="shared" ref="BL458" si="1793">IF(BL$10=$C447,$E454/$F454*(13-$D447)/12,MIN(BK459,$E454/$F454))</f>
        <v>8733.6196450473726</v>
      </c>
      <c r="BM458" s="2">
        <f t="shared" ref="BM458" si="1794">IF(BM$10=$C447,$E454/$F454*(13-$D447)/12,MIN(BL459,$E454/$F454))</f>
        <v>8733.6196450473726</v>
      </c>
      <c r="BN458" s="2">
        <f t="shared" ref="BN458" si="1795">IF(BN$10=$C447,$E454/$F454*(13-$D447)/12,MIN(BM459,$E454/$F454))</f>
        <v>8733.6196450473726</v>
      </c>
      <c r="BO458" s="2">
        <f t="shared" ref="BO458" si="1796">IF(BO$10=$C447,$E454/$F454*(13-$D447)/12,MIN(BN459,$E454/$F454))</f>
        <v>8733.6196450473726</v>
      </c>
    </row>
    <row r="459" spans="2:67" s="10" customFormat="1" ht="12.75" customHeight="1" outlineLevel="2">
      <c r="B459" s="30" t="s">
        <v>13</v>
      </c>
      <c r="K459" s="16">
        <v>0</v>
      </c>
      <c r="L459" s="2">
        <f t="shared" ref="L459:BO459" si="1797">+L457-L458</f>
        <v>0</v>
      </c>
      <c r="M459" s="2">
        <f t="shared" si="1797"/>
        <v>0</v>
      </c>
      <c r="N459" s="2">
        <f t="shared" si="1797"/>
        <v>0</v>
      </c>
      <c r="O459" s="2">
        <f t="shared" si="1797"/>
        <v>0</v>
      </c>
      <c r="P459" s="2">
        <f t="shared" si="1797"/>
        <v>0</v>
      </c>
      <c r="Q459" s="2">
        <f t="shared" si="1797"/>
        <v>0</v>
      </c>
      <c r="R459" s="2">
        <f t="shared" si="1797"/>
        <v>0</v>
      </c>
      <c r="S459" s="2">
        <f t="shared" si="1797"/>
        <v>0</v>
      </c>
      <c r="T459" s="2">
        <f t="shared" si="1797"/>
        <v>0</v>
      </c>
      <c r="U459" s="2">
        <f t="shared" si="1797"/>
        <v>0</v>
      </c>
      <c r="V459" s="2">
        <f t="shared" si="1797"/>
        <v>0</v>
      </c>
      <c r="W459" s="2">
        <f t="shared" si="1797"/>
        <v>0</v>
      </c>
      <c r="X459" s="2">
        <f t="shared" si="1797"/>
        <v>0</v>
      </c>
      <c r="Y459" s="2">
        <f t="shared" si="1797"/>
        <v>0</v>
      </c>
      <c r="Z459" s="2">
        <f t="shared" si="1797"/>
        <v>0</v>
      </c>
      <c r="AA459" s="2">
        <f t="shared" si="1797"/>
        <v>0</v>
      </c>
      <c r="AB459" s="2">
        <f t="shared" si="1797"/>
        <v>0</v>
      </c>
      <c r="AC459" s="2">
        <f t="shared" si="1797"/>
        <v>0</v>
      </c>
      <c r="AD459" s="2">
        <f t="shared" si="1797"/>
        <v>0</v>
      </c>
      <c r="AE459" s="2">
        <f t="shared" si="1797"/>
        <v>0</v>
      </c>
      <c r="AF459" s="2">
        <f t="shared" si="1797"/>
        <v>0</v>
      </c>
      <c r="AG459" s="2">
        <f t="shared" si="1797"/>
        <v>0</v>
      </c>
      <c r="AH459" s="2">
        <f t="shared" si="1797"/>
        <v>0</v>
      </c>
      <c r="AI459" s="2">
        <f t="shared" si="1797"/>
        <v>0</v>
      </c>
      <c r="AJ459" s="2">
        <f t="shared" si="1797"/>
        <v>0</v>
      </c>
      <c r="AK459" s="2">
        <f t="shared" si="1797"/>
        <v>0</v>
      </c>
      <c r="AL459" s="2">
        <f t="shared" si="1797"/>
        <v>0</v>
      </c>
      <c r="AM459" s="2">
        <f t="shared" si="1797"/>
        <v>0</v>
      </c>
      <c r="AN459" s="2">
        <f t="shared" si="1797"/>
        <v>0</v>
      </c>
      <c r="AO459" s="2">
        <f t="shared" si="1797"/>
        <v>0</v>
      </c>
      <c r="AP459" s="2">
        <f t="shared" si="1797"/>
        <v>0</v>
      </c>
      <c r="AQ459" s="2">
        <f t="shared" si="1797"/>
        <v>0</v>
      </c>
      <c r="AR459" s="2">
        <f t="shared" si="1797"/>
        <v>0</v>
      </c>
      <c r="AS459" s="2">
        <f t="shared" si="1797"/>
        <v>0</v>
      </c>
      <c r="AT459" s="2">
        <f t="shared" si="1797"/>
        <v>0</v>
      </c>
      <c r="AU459" s="2">
        <f t="shared" si="1797"/>
        <v>0</v>
      </c>
      <c r="AV459" s="2">
        <f t="shared" si="1797"/>
        <v>0</v>
      </c>
      <c r="AW459" s="2">
        <f t="shared" si="1797"/>
        <v>0</v>
      </c>
      <c r="AX459" s="2">
        <f t="shared" si="1797"/>
        <v>0</v>
      </c>
      <c r="AY459" s="2">
        <f t="shared" si="1797"/>
        <v>0</v>
      </c>
      <c r="AZ459" s="2">
        <f t="shared" si="1797"/>
        <v>0</v>
      </c>
      <c r="BA459" s="2">
        <f t="shared" si="1797"/>
        <v>0</v>
      </c>
      <c r="BB459" s="2">
        <f t="shared" si="1797"/>
        <v>217612.68948909701</v>
      </c>
      <c r="BC459" s="2">
        <f t="shared" si="1797"/>
        <v>208879.06984404963</v>
      </c>
      <c r="BD459" s="2">
        <f t="shared" si="1797"/>
        <v>200145.45019900225</v>
      </c>
      <c r="BE459" s="2">
        <f t="shared" si="1797"/>
        <v>191411.83055395487</v>
      </c>
      <c r="BF459" s="2">
        <f t="shared" si="1797"/>
        <v>182678.21090890749</v>
      </c>
      <c r="BG459" s="2">
        <f t="shared" si="1797"/>
        <v>173944.59126386011</v>
      </c>
      <c r="BH459" s="2">
        <f t="shared" si="1797"/>
        <v>165210.97161881273</v>
      </c>
      <c r="BI459" s="2">
        <f t="shared" si="1797"/>
        <v>156477.35197376536</v>
      </c>
      <c r="BJ459" s="2">
        <f t="shared" si="1797"/>
        <v>147743.73232871798</v>
      </c>
      <c r="BK459" s="2">
        <f t="shared" si="1797"/>
        <v>139010.1126836706</v>
      </c>
      <c r="BL459" s="2">
        <f t="shared" si="1797"/>
        <v>130276.49303862322</v>
      </c>
      <c r="BM459" s="2">
        <f t="shared" si="1797"/>
        <v>121542.87339357584</v>
      </c>
      <c r="BN459" s="2">
        <f t="shared" si="1797"/>
        <v>112809.25374852846</v>
      </c>
      <c r="BO459" s="2">
        <f t="shared" si="1797"/>
        <v>104075.63410348108</v>
      </c>
    </row>
    <row r="460" spans="2:67" s="10" customFormat="1" ht="12.75" customHeight="1" outlineLevel="2">
      <c r="B460" s="29" t="s">
        <v>14</v>
      </c>
      <c r="L460" s="2">
        <f t="shared" ref="L460:BO460" si="1798">IF(L$10=$C447,(L457+L459)/2*(13-$D447)/12,(L457+L459)/2)</f>
        <v>0</v>
      </c>
      <c r="M460" s="2">
        <f t="shared" si="1798"/>
        <v>0</v>
      </c>
      <c r="N460" s="2">
        <f t="shared" si="1798"/>
        <v>0</v>
      </c>
      <c r="O460" s="2">
        <f t="shared" si="1798"/>
        <v>0</v>
      </c>
      <c r="P460" s="2">
        <f t="shared" si="1798"/>
        <v>0</v>
      </c>
      <c r="Q460" s="2">
        <f t="shared" si="1798"/>
        <v>0</v>
      </c>
      <c r="R460" s="2">
        <f t="shared" si="1798"/>
        <v>0</v>
      </c>
      <c r="S460" s="2">
        <f t="shared" si="1798"/>
        <v>0</v>
      </c>
      <c r="T460" s="2">
        <f t="shared" si="1798"/>
        <v>0</v>
      </c>
      <c r="U460" s="2">
        <f t="shared" si="1798"/>
        <v>0</v>
      </c>
      <c r="V460" s="2">
        <f t="shared" si="1798"/>
        <v>0</v>
      </c>
      <c r="W460" s="2">
        <f t="shared" si="1798"/>
        <v>0</v>
      </c>
      <c r="X460" s="2">
        <f t="shared" si="1798"/>
        <v>0</v>
      </c>
      <c r="Y460" s="2">
        <f t="shared" si="1798"/>
        <v>0</v>
      </c>
      <c r="Z460" s="2">
        <f t="shared" si="1798"/>
        <v>0</v>
      </c>
      <c r="AA460" s="2">
        <f t="shared" si="1798"/>
        <v>0</v>
      </c>
      <c r="AB460" s="2">
        <f t="shared" si="1798"/>
        <v>0</v>
      </c>
      <c r="AC460" s="2">
        <f t="shared" si="1798"/>
        <v>0</v>
      </c>
      <c r="AD460" s="2">
        <f t="shared" si="1798"/>
        <v>0</v>
      </c>
      <c r="AE460" s="2">
        <f t="shared" si="1798"/>
        <v>0</v>
      </c>
      <c r="AF460" s="2">
        <f t="shared" si="1798"/>
        <v>0</v>
      </c>
      <c r="AG460" s="2">
        <f t="shared" si="1798"/>
        <v>0</v>
      </c>
      <c r="AH460" s="2">
        <f t="shared" si="1798"/>
        <v>0</v>
      </c>
      <c r="AI460" s="2">
        <f t="shared" si="1798"/>
        <v>0</v>
      </c>
      <c r="AJ460" s="2">
        <f t="shared" si="1798"/>
        <v>0</v>
      </c>
      <c r="AK460" s="2">
        <f t="shared" si="1798"/>
        <v>0</v>
      </c>
      <c r="AL460" s="2">
        <f t="shared" si="1798"/>
        <v>0</v>
      </c>
      <c r="AM460" s="2">
        <f t="shared" si="1798"/>
        <v>0</v>
      </c>
      <c r="AN460" s="2">
        <f t="shared" si="1798"/>
        <v>0</v>
      </c>
      <c r="AO460" s="2">
        <f t="shared" si="1798"/>
        <v>0</v>
      </c>
      <c r="AP460" s="2">
        <f t="shared" si="1798"/>
        <v>0</v>
      </c>
      <c r="AQ460" s="2">
        <f t="shared" si="1798"/>
        <v>0</v>
      </c>
      <c r="AR460" s="2">
        <f t="shared" si="1798"/>
        <v>0</v>
      </c>
      <c r="AS460" s="2">
        <f t="shared" si="1798"/>
        <v>0</v>
      </c>
      <c r="AT460" s="2">
        <f t="shared" si="1798"/>
        <v>0</v>
      </c>
      <c r="AU460" s="2">
        <f t="shared" si="1798"/>
        <v>0</v>
      </c>
      <c r="AV460" s="2">
        <f t="shared" si="1798"/>
        <v>0</v>
      </c>
      <c r="AW460" s="2">
        <f t="shared" si="1798"/>
        <v>0</v>
      </c>
      <c r="AX460" s="2">
        <f t="shared" si="1798"/>
        <v>0</v>
      </c>
      <c r="AY460" s="2">
        <f t="shared" si="1798"/>
        <v>0</v>
      </c>
      <c r="AZ460" s="2">
        <f t="shared" si="1798"/>
        <v>0</v>
      </c>
      <c r="BA460" s="2">
        <f t="shared" si="1798"/>
        <v>0</v>
      </c>
      <c r="BB460" s="2">
        <f t="shared" si="1798"/>
        <v>18164.715858970056</v>
      </c>
      <c r="BC460" s="2">
        <f t="shared" si="1798"/>
        <v>213245.87966657331</v>
      </c>
      <c r="BD460" s="2">
        <f t="shared" si="1798"/>
        <v>204512.26002152596</v>
      </c>
      <c r="BE460" s="2">
        <f t="shared" si="1798"/>
        <v>195778.64037647855</v>
      </c>
      <c r="BF460" s="2">
        <f t="shared" si="1798"/>
        <v>187045.0207314312</v>
      </c>
      <c r="BG460" s="2">
        <f t="shared" si="1798"/>
        <v>178311.40108638379</v>
      </c>
      <c r="BH460" s="2">
        <f t="shared" si="1798"/>
        <v>169577.78144133644</v>
      </c>
      <c r="BI460" s="2">
        <f t="shared" si="1798"/>
        <v>160844.16179628903</v>
      </c>
      <c r="BJ460" s="2">
        <f t="shared" si="1798"/>
        <v>152110.54215124168</v>
      </c>
      <c r="BK460" s="2">
        <f t="shared" si="1798"/>
        <v>143376.92250619427</v>
      </c>
      <c r="BL460" s="2">
        <f t="shared" si="1798"/>
        <v>134643.30286114692</v>
      </c>
      <c r="BM460" s="2">
        <f t="shared" si="1798"/>
        <v>125909.68321609953</v>
      </c>
      <c r="BN460" s="2">
        <f t="shared" si="1798"/>
        <v>117176.06357105215</v>
      </c>
      <c r="BO460" s="2">
        <f t="shared" si="1798"/>
        <v>108442.44392600477</v>
      </c>
    </row>
    <row r="461" spans="2:67" s="10" customFormat="1" ht="12.75" customHeight="1" outlineLevel="2">
      <c r="B461" s="29" t="s">
        <v>15</v>
      </c>
      <c r="L461" s="21">
        <f t="shared" ref="L461:AQ461" si="1799">+L460*$C$5</f>
        <v>0</v>
      </c>
      <c r="M461" s="21">
        <f t="shared" si="1799"/>
        <v>0</v>
      </c>
      <c r="N461" s="21">
        <f t="shared" si="1799"/>
        <v>0</v>
      </c>
      <c r="O461" s="21">
        <f t="shared" si="1799"/>
        <v>0</v>
      </c>
      <c r="P461" s="21">
        <f t="shared" si="1799"/>
        <v>0</v>
      </c>
      <c r="Q461" s="21">
        <f t="shared" si="1799"/>
        <v>0</v>
      </c>
      <c r="R461" s="21">
        <f t="shared" si="1799"/>
        <v>0</v>
      </c>
      <c r="S461" s="21">
        <f t="shared" si="1799"/>
        <v>0</v>
      </c>
      <c r="T461" s="21">
        <f t="shared" si="1799"/>
        <v>0</v>
      </c>
      <c r="U461" s="21">
        <f t="shared" si="1799"/>
        <v>0</v>
      </c>
      <c r="V461" s="21">
        <f t="shared" si="1799"/>
        <v>0</v>
      </c>
      <c r="W461" s="21">
        <f t="shared" si="1799"/>
        <v>0</v>
      </c>
      <c r="X461" s="21">
        <f t="shared" si="1799"/>
        <v>0</v>
      </c>
      <c r="Y461" s="21">
        <f t="shared" si="1799"/>
        <v>0</v>
      </c>
      <c r="Z461" s="21">
        <f t="shared" si="1799"/>
        <v>0</v>
      </c>
      <c r="AA461" s="21">
        <f t="shared" si="1799"/>
        <v>0</v>
      </c>
      <c r="AB461" s="21">
        <f t="shared" si="1799"/>
        <v>0</v>
      </c>
      <c r="AC461" s="21">
        <f t="shared" si="1799"/>
        <v>0</v>
      </c>
      <c r="AD461" s="21">
        <f t="shared" si="1799"/>
        <v>0</v>
      </c>
      <c r="AE461" s="21">
        <f t="shared" si="1799"/>
        <v>0</v>
      </c>
      <c r="AF461" s="21">
        <f t="shared" si="1799"/>
        <v>0</v>
      </c>
      <c r="AG461" s="21">
        <f t="shared" si="1799"/>
        <v>0</v>
      </c>
      <c r="AH461" s="21">
        <f t="shared" si="1799"/>
        <v>0</v>
      </c>
      <c r="AI461" s="21">
        <f t="shared" si="1799"/>
        <v>0</v>
      </c>
      <c r="AJ461" s="21">
        <f t="shared" si="1799"/>
        <v>0</v>
      </c>
      <c r="AK461" s="21">
        <f t="shared" si="1799"/>
        <v>0</v>
      </c>
      <c r="AL461" s="21">
        <f t="shared" si="1799"/>
        <v>0</v>
      </c>
      <c r="AM461" s="21">
        <f t="shared" si="1799"/>
        <v>0</v>
      </c>
      <c r="AN461" s="21">
        <f t="shared" si="1799"/>
        <v>0</v>
      </c>
      <c r="AO461" s="21">
        <f t="shared" si="1799"/>
        <v>0</v>
      </c>
      <c r="AP461" s="21">
        <f t="shared" si="1799"/>
        <v>0</v>
      </c>
      <c r="AQ461" s="21">
        <f t="shared" si="1799"/>
        <v>0</v>
      </c>
      <c r="AR461" s="21">
        <f t="shared" ref="AR461:BO461" si="1800">+AR460*$C$5</f>
        <v>0</v>
      </c>
      <c r="AS461" s="21">
        <f t="shared" si="1800"/>
        <v>0</v>
      </c>
      <c r="AT461" s="21">
        <f t="shared" si="1800"/>
        <v>0</v>
      </c>
      <c r="AU461" s="21">
        <f t="shared" si="1800"/>
        <v>0</v>
      </c>
      <c r="AV461" s="21">
        <f t="shared" si="1800"/>
        <v>0</v>
      </c>
      <c r="AW461" s="21">
        <f t="shared" si="1800"/>
        <v>0</v>
      </c>
      <c r="AX461" s="21">
        <f t="shared" si="1800"/>
        <v>0</v>
      </c>
      <c r="AY461" s="21">
        <f t="shared" si="1800"/>
        <v>0</v>
      </c>
      <c r="AZ461" s="21">
        <f t="shared" si="1800"/>
        <v>0</v>
      </c>
      <c r="BA461" s="21">
        <f t="shared" si="1800"/>
        <v>0</v>
      </c>
      <c r="BB461" s="21">
        <f t="shared" si="1800"/>
        <v>1271.530110127904</v>
      </c>
      <c r="BC461" s="21">
        <f t="shared" si="1800"/>
        <v>14927.211576660133</v>
      </c>
      <c r="BD461" s="21">
        <f t="shared" si="1800"/>
        <v>14315.858201506819</v>
      </c>
      <c r="BE461" s="21">
        <f t="shared" si="1800"/>
        <v>13704.504826353499</v>
      </c>
      <c r="BF461" s="21">
        <f t="shared" si="1800"/>
        <v>13093.151451200185</v>
      </c>
      <c r="BG461" s="21">
        <f t="shared" si="1800"/>
        <v>12481.798076046867</v>
      </c>
      <c r="BH461" s="21">
        <f t="shared" si="1800"/>
        <v>11870.444700893551</v>
      </c>
      <c r="BI461" s="21">
        <f t="shared" si="1800"/>
        <v>11259.091325740234</v>
      </c>
      <c r="BJ461" s="21">
        <f t="shared" si="1800"/>
        <v>10647.737950586919</v>
      </c>
      <c r="BK461" s="21">
        <f t="shared" si="1800"/>
        <v>10036.3845754336</v>
      </c>
      <c r="BL461" s="21">
        <f t="shared" si="1800"/>
        <v>9425.0312002802857</v>
      </c>
      <c r="BM461" s="21">
        <f t="shared" si="1800"/>
        <v>8813.6778251269679</v>
      </c>
      <c r="BN461" s="21">
        <f t="shared" si="1800"/>
        <v>8202.3244499736502</v>
      </c>
      <c r="BO461" s="21">
        <f t="shared" si="1800"/>
        <v>7590.9710748203343</v>
      </c>
    </row>
    <row r="462" spans="2:67" s="10" customFormat="1" ht="12.75" customHeight="1" outlineLevel="2">
      <c r="B462" s="8" t="s">
        <v>20</v>
      </c>
      <c r="L462" s="23">
        <f t="shared" ref="L462:BO462" si="1801">IF(OR(L$10&lt;$C447,L$10&gt;$C447+$F454),0,IF(L$10=$C447,$E454*(13-$D447)/12,IF(L$10=$C447+$F454,$E454*($D447-1)/12,$E454)))</f>
        <v>0</v>
      </c>
      <c r="M462" s="23">
        <f t="shared" si="1801"/>
        <v>0</v>
      </c>
      <c r="N462" s="23">
        <f t="shared" si="1801"/>
        <v>0</v>
      </c>
      <c r="O462" s="23">
        <f t="shared" si="1801"/>
        <v>0</v>
      </c>
      <c r="P462" s="23">
        <f t="shared" si="1801"/>
        <v>0</v>
      </c>
      <c r="Q462" s="23">
        <f t="shared" si="1801"/>
        <v>0</v>
      </c>
      <c r="R462" s="23">
        <f t="shared" si="1801"/>
        <v>0</v>
      </c>
      <c r="S462" s="23">
        <f t="shared" si="1801"/>
        <v>0</v>
      </c>
      <c r="T462" s="23">
        <f t="shared" si="1801"/>
        <v>0</v>
      </c>
      <c r="U462" s="23">
        <f t="shared" si="1801"/>
        <v>0</v>
      </c>
      <c r="V462" s="23">
        <f t="shared" si="1801"/>
        <v>0</v>
      </c>
      <c r="W462" s="23">
        <f t="shared" si="1801"/>
        <v>0</v>
      </c>
      <c r="X462" s="23">
        <f t="shared" si="1801"/>
        <v>0</v>
      </c>
      <c r="Y462" s="23">
        <f t="shared" si="1801"/>
        <v>0</v>
      </c>
      <c r="Z462" s="23">
        <f t="shared" si="1801"/>
        <v>0</v>
      </c>
      <c r="AA462" s="23">
        <f t="shared" si="1801"/>
        <v>0</v>
      </c>
      <c r="AB462" s="23">
        <f t="shared" si="1801"/>
        <v>0</v>
      </c>
      <c r="AC462" s="23">
        <f t="shared" si="1801"/>
        <v>0</v>
      </c>
      <c r="AD462" s="23">
        <f t="shared" si="1801"/>
        <v>0</v>
      </c>
      <c r="AE462" s="23">
        <f t="shared" si="1801"/>
        <v>0</v>
      </c>
      <c r="AF462" s="23">
        <f t="shared" si="1801"/>
        <v>0</v>
      </c>
      <c r="AG462" s="23">
        <f t="shared" si="1801"/>
        <v>0</v>
      </c>
      <c r="AH462" s="23">
        <f t="shared" si="1801"/>
        <v>0</v>
      </c>
      <c r="AI462" s="23">
        <f t="shared" si="1801"/>
        <v>0</v>
      </c>
      <c r="AJ462" s="23">
        <f t="shared" si="1801"/>
        <v>0</v>
      </c>
      <c r="AK462" s="23">
        <f t="shared" si="1801"/>
        <v>0</v>
      </c>
      <c r="AL462" s="23">
        <f t="shared" si="1801"/>
        <v>0</v>
      </c>
      <c r="AM462" s="23">
        <f t="shared" si="1801"/>
        <v>0</v>
      </c>
      <c r="AN462" s="23">
        <f t="shared" si="1801"/>
        <v>0</v>
      </c>
      <c r="AO462" s="23">
        <f t="shared" si="1801"/>
        <v>0</v>
      </c>
      <c r="AP462" s="23">
        <f t="shared" si="1801"/>
        <v>0</v>
      </c>
      <c r="AQ462" s="23">
        <f t="shared" si="1801"/>
        <v>0</v>
      </c>
      <c r="AR462" s="23">
        <f t="shared" si="1801"/>
        <v>0</v>
      </c>
      <c r="AS462" s="23">
        <f t="shared" si="1801"/>
        <v>0</v>
      </c>
      <c r="AT462" s="23">
        <f t="shared" si="1801"/>
        <v>0</v>
      </c>
      <c r="AU462" s="23">
        <f t="shared" si="1801"/>
        <v>0</v>
      </c>
      <c r="AV462" s="23">
        <f t="shared" si="1801"/>
        <v>0</v>
      </c>
      <c r="AW462" s="23">
        <f t="shared" si="1801"/>
        <v>0</v>
      </c>
      <c r="AX462" s="23">
        <f t="shared" si="1801"/>
        <v>0</v>
      </c>
      <c r="AY462" s="23">
        <f t="shared" si="1801"/>
        <v>0</v>
      </c>
      <c r="AZ462" s="23">
        <f t="shared" si="1801"/>
        <v>0</v>
      </c>
      <c r="BA462" s="23">
        <f t="shared" si="1801"/>
        <v>0</v>
      </c>
      <c r="BB462" s="23">
        <f t="shared" si="1801"/>
        <v>18195.040927182024</v>
      </c>
      <c r="BC462" s="23">
        <f t="shared" si="1801"/>
        <v>218340.49112618429</v>
      </c>
      <c r="BD462" s="23">
        <f t="shared" si="1801"/>
        <v>218340.49112618429</v>
      </c>
      <c r="BE462" s="23">
        <f t="shared" si="1801"/>
        <v>218340.49112618429</v>
      </c>
      <c r="BF462" s="23">
        <f t="shared" si="1801"/>
        <v>218340.49112618429</v>
      </c>
      <c r="BG462" s="23">
        <f t="shared" si="1801"/>
        <v>218340.49112618429</v>
      </c>
      <c r="BH462" s="23">
        <f t="shared" si="1801"/>
        <v>218340.49112618429</v>
      </c>
      <c r="BI462" s="23">
        <f t="shared" si="1801"/>
        <v>218340.49112618429</v>
      </c>
      <c r="BJ462" s="23">
        <f t="shared" si="1801"/>
        <v>218340.49112618429</v>
      </c>
      <c r="BK462" s="23">
        <f t="shared" si="1801"/>
        <v>218340.49112618429</v>
      </c>
      <c r="BL462" s="23">
        <f t="shared" si="1801"/>
        <v>218340.49112618429</v>
      </c>
      <c r="BM462" s="23">
        <f t="shared" si="1801"/>
        <v>218340.49112618429</v>
      </c>
      <c r="BN462" s="23">
        <f t="shared" si="1801"/>
        <v>218340.49112618429</v>
      </c>
      <c r="BO462" s="23">
        <f t="shared" si="1801"/>
        <v>218340.49112618429</v>
      </c>
    </row>
    <row r="463" spans="2:67" s="10" customFormat="1" ht="12.75" customHeight="1" outlineLevel="2">
      <c r="B463" s="8" t="s">
        <v>16</v>
      </c>
      <c r="J463" s="2"/>
      <c r="L463" s="25">
        <f>+L462*$G454</f>
        <v>0</v>
      </c>
      <c r="M463" s="25">
        <f t="shared" ref="M463:BO463" si="1802">+M462*$G454</f>
        <v>0</v>
      </c>
      <c r="N463" s="25">
        <f t="shared" si="1802"/>
        <v>0</v>
      </c>
      <c r="O463" s="25">
        <f t="shared" si="1802"/>
        <v>0</v>
      </c>
      <c r="P463" s="25">
        <f t="shared" si="1802"/>
        <v>0</v>
      </c>
      <c r="Q463" s="25">
        <f t="shared" si="1802"/>
        <v>0</v>
      </c>
      <c r="R463" s="25">
        <f t="shared" si="1802"/>
        <v>0</v>
      </c>
      <c r="S463" s="25">
        <f t="shared" si="1802"/>
        <v>0</v>
      </c>
      <c r="T463" s="25">
        <f t="shared" si="1802"/>
        <v>0</v>
      </c>
      <c r="U463" s="25">
        <f t="shared" si="1802"/>
        <v>0</v>
      </c>
      <c r="V463" s="25">
        <f t="shared" si="1802"/>
        <v>0</v>
      </c>
      <c r="W463" s="25">
        <f t="shared" si="1802"/>
        <v>0</v>
      </c>
      <c r="X463" s="25">
        <f t="shared" si="1802"/>
        <v>0</v>
      </c>
      <c r="Y463" s="25">
        <f t="shared" si="1802"/>
        <v>0</v>
      </c>
      <c r="Z463" s="25">
        <f t="shared" si="1802"/>
        <v>0</v>
      </c>
      <c r="AA463" s="25">
        <f t="shared" si="1802"/>
        <v>0</v>
      </c>
      <c r="AB463" s="25">
        <f t="shared" si="1802"/>
        <v>0</v>
      </c>
      <c r="AC463" s="25">
        <f t="shared" si="1802"/>
        <v>0</v>
      </c>
      <c r="AD463" s="25">
        <f t="shared" si="1802"/>
        <v>0</v>
      </c>
      <c r="AE463" s="25">
        <f t="shared" si="1802"/>
        <v>0</v>
      </c>
      <c r="AF463" s="25">
        <f t="shared" si="1802"/>
        <v>0</v>
      </c>
      <c r="AG463" s="25">
        <f t="shared" si="1802"/>
        <v>0</v>
      </c>
      <c r="AH463" s="25">
        <f t="shared" si="1802"/>
        <v>0</v>
      </c>
      <c r="AI463" s="25">
        <f t="shared" si="1802"/>
        <v>0</v>
      </c>
      <c r="AJ463" s="25">
        <f t="shared" si="1802"/>
        <v>0</v>
      </c>
      <c r="AK463" s="25">
        <f t="shared" si="1802"/>
        <v>0</v>
      </c>
      <c r="AL463" s="25">
        <f t="shared" si="1802"/>
        <v>0</v>
      </c>
      <c r="AM463" s="25">
        <f t="shared" si="1802"/>
        <v>0</v>
      </c>
      <c r="AN463" s="25">
        <f t="shared" si="1802"/>
        <v>0</v>
      </c>
      <c r="AO463" s="25">
        <f t="shared" si="1802"/>
        <v>0</v>
      </c>
      <c r="AP463" s="25">
        <f t="shared" si="1802"/>
        <v>0</v>
      </c>
      <c r="AQ463" s="25">
        <f t="shared" si="1802"/>
        <v>0</v>
      </c>
      <c r="AR463" s="25">
        <f t="shared" si="1802"/>
        <v>0</v>
      </c>
      <c r="AS463" s="25">
        <f t="shared" si="1802"/>
        <v>0</v>
      </c>
      <c r="AT463" s="25">
        <f t="shared" si="1802"/>
        <v>0</v>
      </c>
      <c r="AU463" s="25">
        <f t="shared" si="1802"/>
        <v>0</v>
      </c>
      <c r="AV463" s="25">
        <f t="shared" si="1802"/>
        <v>0</v>
      </c>
      <c r="AW463" s="25">
        <f t="shared" si="1802"/>
        <v>0</v>
      </c>
      <c r="AX463" s="25">
        <f t="shared" si="1802"/>
        <v>0</v>
      </c>
      <c r="AY463" s="25">
        <f t="shared" si="1802"/>
        <v>0</v>
      </c>
      <c r="AZ463" s="25">
        <f t="shared" si="1802"/>
        <v>0</v>
      </c>
      <c r="BA463" s="25">
        <f t="shared" si="1802"/>
        <v>0</v>
      </c>
      <c r="BB463" s="25">
        <f t="shared" si="1802"/>
        <v>5.4585122781546067</v>
      </c>
      <c r="BC463" s="25">
        <f t="shared" si="1802"/>
        <v>65.502147337855277</v>
      </c>
      <c r="BD463" s="25">
        <f t="shared" si="1802"/>
        <v>65.502147337855277</v>
      </c>
      <c r="BE463" s="25">
        <f t="shared" si="1802"/>
        <v>65.502147337855277</v>
      </c>
      <c r="BF463" s="25">
        <f t="shared" si="1802"/>
        <v>65.502147337855277</v>
      </c>
      <c r="BG463" s="25">
        <f t="shared" si="1802"/>
        <v>65.502147337855277</v>
      </c>
      <c r="BH463" s="25">
        <f t="shared" si="1802"/>
        <v>65.502147337855277</v>
      </c>
      <c r="BI463" s="25">
        <f t="shared" si="1802"/>
        <v>65.502147337855277</v>
      </c>
      <c r="BJ463" s="25">
        <f t="shared" si="1802"/>
        <v>65.502147337855277</v>
      </c>
      <c r="BK463" s="25">
        <f t="shared" si="1802"/>
        <v>65.502147337855277</v>
      </c>
      <c r="BL463" s="25">
        <f t="shared" si="1802"/>
        <v>65.502147337855277</v>
      </c>
      <c r="BM463" s="25">
        <f t="shared" si="1802"/>
        <v>65.502147337855277</v>
      </c>
      <c r="BN463" s="25">
        <f t="shared" si="1802"/>
        <v>65.502147337855277</v>
      </c>
      <c r="BO463" s="25">
        <f t="shared" si="1802"/>
        <v>65.502147337855277</v>
      </c>
    </row>
    <row r="464" spans="2:67" s="10" customFormat="1" ht="13.5" customHeight="1" outlineLevel="2" thickBot="1">
      <c r="B464" s="8" t="s">
        <v>17</v>
      </c>
      <c r="J464" s="2"/>
      <c r="L464" s="24">
        <f t="shared" ref="L464:BO464" si="1803">SUM(L458,L461,L463)</f>
        <v>0</v>
      </c>
      <c r="M464" s="24">
        <f t="shared" si="1803"/>
        <v>0</v>
      </c>
      <c r="N464" s="24">
        <f t="shared" si="1803"/>
        <v>0</v>
      </c>
      <c r="O464" s="24">
        <f t="shared" si="1803"/>
        <v>0</v>
      </c>
      <c r="P464" s="24">
        <f t="shared" si="1803"/>
        <v>0</v>
      </c>
      <c r="Q464" s="24">
        <f t="shared" si="1803"/>
        <v>0</v>
      </c>
      <c r="R464" s="24">
        <f t="shared" si="1803"/>
        <v>0</v>
      </c>
      <c r="S464" s="24">
        <f t="shared" si="1803"/>
        <v>0</v>
      </c>
      <c r="T464" s="24">
        <f t="shared" si="1803"/>
        <v>0</v>
      </c>
      <c r="U464" s="24">
        <f t="shared" si="1803"/>
        <v>0</v>
      </c>
      <c r="V464" s="24">
        <f t="shared" si="1803"/>
        <v>0</v>
      </c>
      <c r="W464" s="24">
        <f t="shared" si="1803"/>
        <v>0</v>
      </c>
      <c r="X464" s="24">
        <f t="shared" si="1803"/>
        <v>0</v>
      </c>
      <c r="Y464" s="24">
        <f t="shared" si="1803"/>
        <v>0</v>
      </c>
      <c r="Z464" s="24">
        <f t="shared" si="1803"/>
        <v>0</v>
      </c>
      <c r="AA464" s="24">
        <f t="shared" si="1803"/>
        <v>0</v>
      </c>
      <c r="AB464" s="24">
        <f t="shared" si="1803"/>
        <v>0</v>
      </c>
      <c r="AC464" s="24">
        <f t="shared" si="1803"/>
        <v>0</v>
      </c>
      <c r="AD464" s="24">
        <f t="shared" si="1803"/>
        <v>0</v>
      </c>
      <c r="AE464" s="24">
        <f t="shared" si="1803"/>
        <v>0</v>
      </c>
      <c r="AF464" s="24">
        <f t="shared" si="1803"/>
        <v>0</v>
      </c>
      <c r="AG464" s="24">
        <f t="shared" si="1803"/>
        <v>0</v>
      </c>
      <c r="AH464" s="24">
        <f t="shared" si="1803"/>
        <v>0</v>
      </c>
      <c r="AI464" s="24">
        <f t="shared" si="1803"/>
        <v>0</v>
      </c>
      <c r="AJ464" s="24">
        <f t="shared" si="1803"/>
        <v>0</v>
      </c>
      <c r="AK464" s="24">
        <f t="shared" si="1803"/>
        <v>0</v>
      </c>
      <c r="AL464" s="24">
        <f t="shared" si="1803"/>
        <v>0</v>
      </c>
      <c r="AM464" s="24">
        <f t="shared" si="1803"/>
        <v>0</v>
      </c>
      <c r="AN464" s="24">
        <f t="shared" si="1803"/>
        <v>0</v>
      </c>
      <c r="AO464" s="24">
        <f t="shared" si="1803"/>
        <v>0</v>
      </c>
      <c r="AP464" s="24">
        <f t="shared" si="1803"/>
        <v>0</v>
      </c>
      <c r="AQ464" s="24">
        <f t="shared" si="1803"/>
        <v>0</v>
      </c>
      <c r="AR464" s="24">
        <f t="shared" si="1803"/>
        <v>0</v>
      </c>
      <c r="AS464" s="24">
        <f t="shared" si="1803"/>
        <v>0</v>
      </c>
      <c r="AT464" s="24">
        <f t="shared" si="1803"/>
        <v>0</v>
      </c>
      <c r="AU464" s="24">
        <f t="shared" si="1803"/>
        <v>0</v>
      </c>
      <c r="AV464" s="24">
        <f t="shared" si="1803"/>
        <v>0</v>
      </c>
      <c r="AW464" s="24">
        <f t="shared" si="1803"/>
        <v>0</v>
      </c>
      <c r="AX464" s="24">
        <f t="shared" si="1803"/>
        <v>0</v>
      </c>
      <c r="AY464" s="24">
        <f t="shared" si="1803"/>
        <v>0</v>
      </c>
      <c r="AZ464" s="24">
        <f t="shared" si="1803"/>
        <v>0</v>
      </c>
      <c r="BA464" s="24">
        <f t="shared" si="1803"/>
        <v>0</v>
      </c>
      <c r="BB464" s="24">
        <f t="shared" si="1803"/>
        <v>2004.7902594933396</v>
      </c>
      <c r="BC464" s="24">
        <f t="shared" si="1803"/>
        <v>23726.333369045362</v>
      </c>
      <c r="BD464" s="24">
        <f t="shared" si="1803"/>
        <v>23114.979993892044</v>
      </c>
      <c r="BE464" s="24">
        <f t="shared" si="1803"/>
        <v>22503.626618738726</v>
      </c>
      <c r="BF464" s="24">
        <f t="shared" si="1803"/>
        <v>21892.273243585412</v>
      </c>
      <c r="BG464" s="24">
        <f t="shared" si="1803"/>
        <v>21280.919868432095</v>
      </c>
      <c r="BH464" s="24">
        <f t="shared" si="1803"/>
        <v>20669.56649327878</v>
      </c>
      <c r="BI464" s="24">
        <f t="shared" si="1803"/>
        <v>20058.213118125463</v>
      </c>
      <c r="BJ464" s="24">
        <f t="shared" si="1803"/>
        <v>19446.859742972145</v>
      </c>
      <c r="BK464" s="24">
        <f t="shared" si="1803"/>
        <v>18835.506367818827</v>
      </c>
      <c r="BL464" s="24">
        <f t="shared" si="1803"/>
        <v>18224.152992665513</v>
      </c>
      <c r="BM464" s="24">
        <f t="shared" si="1803"/>
        <v>17612.799617512195</v>
      </c>
      <c r="BN464" s="24">
        <f t="shared" si="1803"/>
        <v>17001.446242358877</v>
      </c>
      <c r="BO464" s="24">
        <f t="shared" si="1803"/>
        <v>16390.092867205563</v>
      </c>
    </row>
    <row r="465" spans="1:67" s="10" customFormat="1" ht="12.75" customHeight="1" outlineLevel="2">
      <c r="B465" s="8"/>
    </row>
    <row r="466" spans="1:67" s="10" customFormat="1" ht="12.75" customHeight="1" outlineLevel="2">
      <c r="B466" s="8"/>
    </row>
    <row r="467" spans="1:67" s="10" customFormat="1" ht="12.75" customHeight="1" outlineLevel="2">
      <c r="B467" s="8"/>
    </row>
    <row r="468" spans="1:67" s="10" customFormat="1" ht="12.75" customHeight="1" outlineLevel="2">
      <c r="B468" s="8"/>
    </row>
    <row r="469" spans="1:67" s="10" customFormat="1" ht="12.75" customHeight="1" outlineLevel="2">
      <c r="B469" s="8"/>
    </row>
    <row r="470" spans="1:67" s="10" customFormat="1" ht="12.75" customHeight="1" outlineLevel="2">
      <c r="B470" s="8"/>
    </row>
    <row r="471" spans="1:67" s="10" customFormat="1" ht="12.75" customHeight="1" outlineLevel="2">
      <c r="B471" s="8"/>
    </row>
    <row r="472" spans="1:67" s="10" customFormat="1" outlineLevel="1">
      <c r="A472" s="10">
        <f>A442+1</f>
        <v>16</v>
      </c>
      <c r="B472" s="27" t="str">
        <f>INDEX(Projects,A472,1)</f>
        <v>50MW CT</v>
      </c>
      <c r="C472" s="19"/>
      <c r="G472" s="152" t="str">
        <f>INDEX(Projects,$A472,Projects!R$1)</f>
        <v>NewGT</v>
      </c>
      <c r="H472" s="11">
        <f>+C477</f>
        <v>2057</v>
      </c>
      <c r="I472" s="2">
        <f>+E484</f>
        <v>235473.08679596288</v>
      </c>
      <c r="J472" s="2">
        <f>NPV($C$4,M472:BO472)+L472</f>
        <v>7789.9709384201069</v>
      </c>
      <c r="L472" s="2">
        <f>+L494</f>
        <v>0</v>
      </c>
      <c r="M472" s="2">
        <f t="shared" ref="M472:BO472" si="1804">+M494</f>
        <v>0</v>
      </c>
      <c r="N472" s="2">
        <f t="shared" si="1804"/>
        <v>0</v>
      </c>
      <c r="O472" s="2">
        <f t="shared" si="1804"/>
        <v>0</v>
      </c>
      <c r="P472" s="2">
        <f t="shared" si="1804"/>
        <v>0</v>
      </c>
      <c r="Q472" s="2">
        <f t="shared" si="1804"/>
        <v>0</v>
      </c>
      <c r="R472" s="2">
        <f t="shared" si="1804"/>
        <v>0</v>
      </c>
      <c r="S472" s="2">
        <f t="shared" si="1804"/>
        <v>0</v>
      </c>
      <c r="T472" s="2">
        <f t="shared" si="1804"/>
        <v>0</v>
      </c>
      <c r="U472" s="2">
        <f t="shared" si="1804"/>
        <v>0</v>
      </c>
      <c r="V472" s="2">
        <f t="shared" si="1804"/>
        <v>0</v>
      </c>
      <c r="W472" s="2">
        <f t="shared" si="1804"/>
        <v>0</v>
      </c>
      <c r="X472" s="2">
        <f t="shared" si="1804"/>
        <v>0</v>
      </c>
      <c r="Y472" s="2">
        <f t="shared" si="1804"/>
        <v>0</v>
      </c>
      <c r="Z472" s="2">
        <f t="shared" si="1804"/>
        <v>0</v>
      </c>
      <c r="AA472" s="2">
        <f t="shared" si="1804"/>
        <v>0</v>
      </c>
      <c r="AB472" s="2">
        <f t="shared" si="1804"/>
        <v>0</v>
      </c>
      <c r="AC472" s="2">
        <f t="shared" si="1804"/>
        <v>0</v>
      </c>
      <c r="AD472" s="2">
        <f t="shared" si="1804"/>
        <v>0</v>
      </c>
      <c r="AE472" s="2">
        <f t="shared" si="1804"/>
        <v>0</v>
      </c>
      <c r="AF472" s="2">
        <f t="shared" si="1804"/>
        <v>0</v>
      </c>
      <c r="AG472" s="2">
        <f t="shared" si="1804"/>
        <v>0</v>
      </c>
      <c r="AH472" s="2">
        <f t="shared" si="1804"/>
        <v>0</v>
      </c>
      <c r="AI472" s="2">
        <f t="shared" si="1804"/>
        <v>0</v>
      </c>
      <c r="AJ472" s="2">
        <f t="shared" si="1804"/>
        <v>0</v>
      </c>
      <c r="AK472" s="2">
        <f t="shared" si="1804"/>
        <v>0</v>
      </c>
      <c r="AL472" s="2">
        <f t="shared" si="1804"/>
        <v>0</v>
      </c>
      <c r="AM472" s="2">
        <f t="shared" si="1804"/>
        <v>0</v>
      </c>
      <c r="AN472" s="2">
        <f t="shared" si="1804"/>
        <v>0</v>
      </c>
      <c r="AO472" s="2">
        <f t="shared" si="1804"/>
        <v>0</v>
      </c>
      <c r="AP472" s="2">
        <f t="shared" si="1804"/>
        <v>0</v>
      </c>
      <c r="AQ472" s="2">
        <f t="shared" si="1804"/>
        <v>0</v>
      </c>
      <c r="AR472" s="2">
        <f t="shared" si="1804"/>
        <v>0</v>
      </c>
      <c r="AS472" s="2">
        <f t="shared" si="1804"/>
        <v>0</v>
      </c>
      <c r="AT472" s="2">
        <f t="shared" si="1804"/>
        <v>0</v>
      </c>
      <c r="AU472" s="2">
        <f t="shared" si="1804"/>
        <v>0</v>
      </c>
      <c r="AV472" s="2">
        <f t="shared" si="1804"/>
        <v>0</v>
      </c>
      <c r="AW472" s="2">
        <f t="shared" si="1804"/>
        <v>0</v>
      </c>
      <c r="AX472" s="2">
        <f t="shared" si="1804"/>
        <v>0</v>
      </c>
      <c r="AY472" s="2">
        <f t="shared" si="1804"/>
        <v>0</v>
      </c>
      <c r="AZ472" s="2">
        <f t="shared" si="1804"/>
        <v>0</v>
      </c>
      <c r="BA472" s="2">
        <f t="shared" si="1804"/>
        <v>0</v>
      </c>
      <c r="BB472" s="2">
        <f t="shared" si="1804"/>
        <v>0</v>
      </c>
      <c r="BC472" s="2">
        <f t="shared" si="1804"/>
        <v>0</v>
      </c>
      <c r="BD472" s="2">
        <f t="shared" si="1804"/>
        <v>0</v>
      </c>
      <c r="BE472" s="2">
        <f t="shared" si="1804"/>
        <v>2162.1008011223762</v>
      </c>
      <c r="BF472" s="2">
        <f t="shared" si="1804"/>
        <v>25588.075431827969</v>
      </c>
      <c r="BG472" s="2">
        <f t="shared" si="1804"/>
        <v>24928.750788799272</v>
      </c>
      <c r="BH472" s="2">
        <f t="shared" si="1804"/>
        <v>24269.426145770576</v>
      </c>
      <c r="BI472" s="2">
        <f t="shared" si="1804"/>
        <v>23610.10150274188</v>
      </c>
      <c r="BJ472" s="2">
        <f t="shared" si="1804"/>
        <v>22950.77685971318</v>
      </c>
      <c r="BK472" s="2">
        <f t="shared" si="1804"/>
        <v>22291.452216684484</v>
      </c>
      <c r="BL472" s="2">
        <f t="shared" si="1804"/>
        <v>21632.127573655787</v>
      </c>
      <c r="BM472" s="2">
        <f t="shared" si="1804"/>
        <v>20972.802930627087</v>
      </c>
      <c r="BN472" s="2">
        <f t="shared" si="1804"/>
        <v>20313.478287598391</v>
      </c>
      <c r="BO472" s="2">
        <f t="shared" si="1804"/>
        <v>19654.153644569695</v>
      </c>
    </row>
    <row r="473" spans="1:67" s="10" customFormat="1" ht="12.75" customHeight="1" outlineLevel="2">
      <c r="B473" s="28" t="str">
        <f>"Jan "&amp;$L$10&amp;" $"</f>
        <v>Jan 2012 $</v>
      </c>
      <c r="C473" s="151">
        <f>INDEX(Projects,A472,Projects!$H$1)</f>
        <v>72099.644</v>
      </c>
      <c r="D473" s="152"/>
      <c r="E473" s="152"/>
      <c r="F473" s="152"/>
      <c r="G473" s="152"/>
      <c r="H473" s="17"/>
    </row>
    <row r="474" spans="1:67" s="10" customFormat="1" ht="12.75" customHeight="1" outlineLevel="2">
      <c r="B474" s="8" t="s">
        <v>8</v>
      </c>
      <c r="C474" s="153">
        <f>INDEX(Projects,$A472,Projects!I$1)</f>
        <v>1.0500000000000001E-2</v>
      </c>
      <c r="D474" s="153">
        <f>INDEX(Projects,$A472,Projects!J$1)</f>
        <v>0.26740000000000003</v>
      </c>
      <c r="E474" s="153">
        <f>INDEX(Projects,$A472,Projects!K$1)</f>
        <v>0.72209999999999996</v>
      </c>
      <c r="F474" s="153">
        <f>INDEX(Projects,$A472,Projects!L$1)</f>
        <v>0</v>
      </c>
      <c r="G474" s="153">
        <f>INDEX(Projects,$A472,Projects!M$1)</f>
        <v>0</v>
      </c>
      <c r="H474" s="18"/>
      <c r="J474" s="14"/>
      <c r="K474" s="14"/>
    </row>
    <row r="475" spans="1:67" s="10" customFormat="1" ht="12.75" customHeight="1" outlineLevel="2">
      <c r="B475" s="8" t="s">
        <v>1</v>
      </c>
      <c r="C475" s="154">
        <f>INDEX(Projects,$A472,Projects!$N$1)</f>
        <v>2.5499999999999998E-2</v>
      </c>
      <c r="D475" s="152"/>
      <c r="E475" s="152"/>
      <c r="F475" s="152"/>
      <c r="G475" s="152"/>
    </row>
    <row r="476" spans="1:67" s="10" customFormat="1" ht="12.75" customHeight="1" outlineLevel="2">
      <c r="B476" s="8" t="s">
        <v>2</v>
      </c>
      <c r="C476" s="152">
        <f>INDEX(Projects,A472,Projects!$F$1)</f>
        <v>2055</v>
      </c>
      <c r="D476" s="152">
        <f>INDEX(Projects,A472,Projects!$G$1)</f>
        <v>4</v>
      </c>
      <c r="E476" s="152"/>
      <c r="F476" s="152"/>
      <c r="G476" s="152"/>
    </row>
    <row r="477" spans="1:67" s="10" customFormat="1" ht="12.75" customHeight="1" outlineLevel="2">
      <c r="B477" s="8" t="s">
        <v>3</v>
      </c>
      <c r="C477" s="152">
        <f>INDEX(Projects,A472,Projects!$C$1)</f>
        <v>2057</v>
      </c>
      <c r="D477" s="152">
        <f>INDEX(Projects,A472,Projects!$D$1)</f>
        <v>12</v>
      </c>
      <c r="E477" s="152"/>
      <c r="F477" s="152"/>
      <c r="G477" s="152"/>
    </row>
    <row r="478" spans="1:67" s="10" customFormat="1" ht="12.75" customHeight="1" outlineLevel="2">
      <c r="B478" s="7" t="s">
        <v>4</v>
      </c>
      <c r="L478" s="9">
        <f t="shared" ref="L478:AQ478" si="1805">(1+$C475)^L$21</f>
        <v>1.0126697388586272</v>
      </c>
      <c r="M478" s="9">
        <f t="shared" si="1805"/>
        <v>1.0384928171995222</v>
      </c>
      <c r="N478" s="9">
        <f t="shared" si="1805"/>
        <v>1.0649743840381101</v>
      </c>
      <c r="O478" s="9">
        <f t="shared" si="1805"/>
        <v>1.092131230831082</v>
      </c>
      <c r="P478" s="9">
        <f t="shared" si="1805"/>
        <v>1.1199805772172746</v>
      </c>
      <c r="Q478" s="9">
        <f t="shared" si="1805"/>
        <v>1.1485400819363152</v>
      </c>
      <c r="R478" s="9">
        <f t="shared" si="1805"/>
        <v>1.1778278540256915</v>
      </c>
      <c r="S478" s="9">
        <f t="shared" si="1805"/>
        <v>1.2078624643033467</v>
      </c>
      <c r="T478" s="9">
        <f t="shared" si="1805"/>
        <v>1.2386629571430821</v>
      </c>
      <c r="U478" s="9">
        <f t="shared" si="1805"/>
        <v>1.2702488625502308</v>
      </c>
      <c r="V478" s="9">
        <f t="shared" si="1805"/>
        <v>1.3026402085452617</v>
      </c>
      <c r="W478" s="9">
        <f t="shared" si="1805"/>
        <v>1.335857533863166</v>
      </c>
      <c r="X478" s="9">
        <f t="shared" si="1805"/>
        <v>1.369921900976677</v>
      </c>
      <c r="Y478" s="9">
        <f t="shared" si="1805"/>
        <v>1.4048549094515823</v>
      </c>
      <c r="Z478" s="9">
        <f t="shared" si="1805"/>
        <v>1.4406787096425977</v>
      </c>
      <c r="AA478" s="9">
        <f t="shared" si="1805"/>
        <v>1.477416016738484</v>
      </c>
      <c r="AB478" s="9">
        <f t="shared" si="1805"/>
        <v>1.5150901251653155</v>
      </c>
      <c r="AC478" s="9">
        <f t="shared" si="1805"/>
        <v>1.5537249233570312</v>
      </c>
      <c r="AD478" s="9">
        <f t="shared" si="1805"/>
        <v>1.5933449089026355</v>
      </c>
      <c r="AE478" s="9">
        <f t="shared" si="1805"/>
        <v>1.6339752040796529</v>
      </c>
      <c r="AF478" s="9">
        <f t="shared" si="1805"/>
        <v>1.6756415717836841</v>
      </c>
      <c r="AG478" s="9">
        <f t="shared" si="1805"/>
        <v>1.7183704318641684</v>
      </c>
      <c r="AH478" s="9">
        <f t="shared" si="1805"/>
        <v>1.7621888778767048</v>
      </c>
      <c r="AI478" s="9">
        <f t="shared" si="1805"/>
        <v>1.8071246942625607</v>
      </c>
      <c r="AJ478" s="9">
        <f t="shared" si="1805"/>
        <v>1.8532063739662561</v>
      </c>
      <c r="AK478" s="9">
        <f t="shared" si="1805"/>
        <v>1.9004631365023958</v>
      </c>
      <c r="AL478" s="9">
        <f t="shared" si="1805"/>
        <v>1.9489249464832072</v>
      </c>
      <c r="AM478" s="9">
        <f t="shared" si="1805"/>
        <v>1.998622532618529</v>
      </c>
      <c r="AN478" s="9">
        <f t="shared" si="1805"/>
        <v>2.0495874072003017</v>
      </c>
      <c r="AO478" s="9">
        <f t="shared" si="1805"/>
        <v>2.1018518860839097</v>
      </c>
      <c r="AP478" s="9">
        <f t="shared" si="1805"/>
        <v>2.1554491091790493</v>
      </c>
      <c r="AQ478" s="9">
        <f t="shared" si="1805"/>
        <v>2.2104130614631154</v>
      </c>
      <c r="AR478" s="9">
        <f t="shared" ref="AR478:BO478" si="1806">(1+$C475)^AR$21</f>
        <v>2.2667785945304249</v>
      </c>
      <c r="AS478" s="9">
        <f t="shared" si="1806"/>
        <v>2.3245814486909508</v>
      </c>
      <c r="AT478" s="9">
        <f t="shared" si="1806"/>
        <v>2.3838582756325706</v>
      </c>
      <c r="AU478" s="9">
        <f t="shared" si="1806"/>
        <v>2.444646661661201</v>
      </c>
      <c r="AV478" s="9">
        <f t="shared" si="1806"/>
        <v>2.5069851515335619</v>
      </c>
      <c r="AW478" s="9">
        <f t="shared" si="1806"/>
        <v>2.570913272897668</v>
      </c>
      <c r="AX478" s="9">
        <f t="shared" si="1806"/>
        <v>2.6364715613565588</v>
      </c>
      <c r="AY478" s="9">
        <f t="shared" si="1806"/>
        <v>2.7037015861711513</v>
      </c>
      <c r="AZ478" s="9">
        <f t="shared" si="1806"/>
        <v>2.7726459766185156</v>
      </c>
      <c r="BA478" s="9">
        <f t="shared" si="1806"/>
        <v>2.8433484490222884</v>
      </c>
      <c r="BB478" s="9">
        <f t="shared" si="1806"/>
        <v>2.9158538344723568</v>
      </c>
      <c r="BC478" s="9">
        <f t="shared" si="1806"/>
        <v>2.9902081072514015</v>
      </c>
      <c r="BD478" s="9">
        <f t="shared" si="1806"/>
        <v>3.0664584139863131</v>
      </c>
      <c r="BE478" s="9">
        <f t="shared" si="1806"/>
        <v>3.1446531035429639</v>
      </c>
      <c r="BF478" s="9">
        <f t="shared" si="1806"/>
        <v>3.2248417576833104</v>
      </c>
      <c r="BG478" s="9">
        <f t="shared" si="1806"/>
        <v>3.3070752225042348</v>
      </c>
      <c r="BH478" s="9">
        <f t="shared" si="1806"/>
        <v>3.3914056406780926</v>
      </c>
      <c r="BI478" s="9">
        <f t="shared" si="1806"/>
        <v>3.477886484515385</v>
      </c>
      <c r="BJ478" s="9">
        <f t="shared" si="1806"/>
        <v>3.5665725898705269</v>
      </c>
      <c r="BK478" s="9">
        <f t="shared" si="1806"/>
        <v>3.6575201909122264</v>
      </c>
      <c r="BL478" s="9">
        <f t="shared" si="1806"/>
        <v>3.7507869557804878</v>
      </c>
      <c r="BM478" s="9">
        <f t="shared" si="1806"/>
        <v>3.8464320231528903</v>
      </c>
      <c r="BN478" s="9">
        <f t="shared" si="1806"/>
        <v>3.9445160397432901</v>
      </c>
      <c r="BO478" s="9">
        <f t="shared" si="1806"/>
        <v>4.0451011987567442</v>
      </c>
    </row>
    <row r="479" spans="1:67" s="10" customFormat="1" ht="12.75" customHeight="1" outlineLevel="2">
      <c r="B479" s="8" t="s">
        <v>9</v>
      </c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</row>
    <row r="480" spans="1:67" s="10" customFormat="1" ht="12.75" customHeight="1" outlineLevel="2">
      <c r="B480" s="29" t="s">
        <v>5</v>
      </c>
      <c r="L480" s="2">
        <f t="shared" ref="L480" si="1807">IF(L$10&gt;$C477,0,+K483)</f>
        <v>0</v>
      </c>
      <c r="M480" s="2">
        <f t="shared" ref="M480" si="1808">IF(M$10&gt;$C477,0,+L483)</f>
        <v>0</v>
      </c>
      <c r="N480" s="2">
        <f t="shared" ref="N480" si="1809">IF(N$10&gt;$C477,0,+M483)</f>
        <v>0</v>
      </c>
      <c r="O480" s="2">
        <f t="shared" ref="O480" si="1810">IF(O$10&gt;$C477,0,+N483)</f>
        <v>0</v>
      </c>
      <c r="P480" s="2">
        <f t="shared" ref="P480" si="1811">IF(P$10&gt;$C477,0,+O483)</f>
        <v>0</v>
      </c>
      <c r="Q480" s="2">
        <f t="shared" ref="Q480" si="1812">IF(Q$10&gt;$C477,0,+P483)</f>
        <v>0</v>
      </c>
      <c r="R480" s="2">
        <f t="shared" ref="R480" si="1813">IF(R$10&gt;$C477,0,+Q483)</f>
        <v>0</v>
      </c>
      <c r="S480" s="2">
        <f t="shared" ref="S480" si="1814">IF(S$10&gt;$C477,0,+R483)</f>
        <v>0</v>
      </c>
      <c r="T480" s="2">
        <f t="shared" ref="T480" si="1815">IF(T$10&gt;$C477,0,+S483)</f>
        <v>0</v>
      </c>
      <c r="U480" s="2">
        <f t="shared" ref="U480" si="1816">IF(U$10&gt;$C477,0,+T483)</f>
        <v>0</v>
      </c>
      <c r="V480" s="2">
        <f t="shared" ref="V480" si="1817">IF(V$10&gt;$C477,0,+U483)</f>
        <v>0</v>
      </c>
      <c r="W480" s="2">
        <f t="shared" ref="W480" si="1818">IF(W$10&gt;$C477,0,+V483)</f>
        <v>0</v>
      </c>
      <c r="X480" s="2">
        <f t="shared" ref="X480" si="1819">IF(X$10&gt;$C477,0,+W483)</f>
        <v>0</v>
      </c>
      <c r="Y480" s="2">
        <f t="shared" ref="Y480" si="1820">IF(Y$10&gt;$C477,0,+X483)</f>
        <v>0</v>
      </c>
      <c r="Z480" s="2">
        <f t="shared" ref="Z480" si="1821">IF(Z$10&gt;$C477,0,+Y483)</f>
        <v>0</v>
      </c>
      <c r="AA480" s="2">
        <f t="shared" ref="AA480" si="1822">IF(AA$10&gt;$C477,0,+Z483)</f>
        <v>0</v>
      </c>
      <c r="AB480" s="2">
        <f t="shared" ref="AB480" si="1823">IF(AB$10&gt;$C477,0,+AA483)</f>
        <v>0</v>
      </c>
      <c r="AC480" s="2">
        <f t="shared" ref="AC480" si="1824">IF(AC$10&gt;$C477,0,+AB483)</f>
        <v>0</v>
      </c>
      <c r="AD480" s="2">
        <f t="shared" ref="AD480" si="1825">IF(AD$10&gt;$C477,0,+AC483)</f>
        <v>0</v>
      </c>
      <c r="AE480" s="2">
        <f t="shared" ref="AE480" si="1826">IF(AE$10&gt;$C477,0,+AD483)</f>
        <v>0</v>
      </c>
      <c r="AF480" s="2">
        <f t="shared" ref="AF480" si="1827">IF(AF$10&gt;$C477,0,+AE483)</f>
        <v>0</v>
      </c>
      <c r="AG480" s="2">
        <f t="shared" ref="AG480" si="1828">IF(AG$10&gt;$C477,0,+AF483)</f>
        <v>0</v>
      </c>
      <c r="AH480" s="2">
        <f t="shared" ref="AH480" si="1829">IF(AH$10&gt;$C477,0,+AG483)</f>
        <v>0</v>
      </c>
      <c r="AI480" s="2">
        <f t="shared" ref="AI480" si="1830">IF(AI$10&gt;$C477,0,+AH483)</f>
        <v>0</v>
      </c>
      <c r="AJ480" s="2">
        <f t="shared" ref="AJ480" si="1831">IF(AJ$10&gt;$C477,0,+AI483)</f>
        <v>0</v>
      </c>
      <c r="AK480" s="2">
        <f t="shared" ref="AK480" si="1832">IF(AK$10&gt;$C477,0,+AJ483)</f>
        <v>0</v>
      </c>
      <c r="AL480" s="2">
        <f t="shared" ref="AL480" si="1833">IF(AL$10&gt;$C477,0,+AK483)</f>
        <v>0</v>
      </c>
      <c r="AM480" s="2">
        <f t="shared" ref="AM480" si="1834">IF(AM$10&gt;$C477,0,+AL483)</f>
        <v>0</v>
      </c>
      <c r="AN480" s="2">
        <f t="shared" ref="AN480" si="1835">IF(AN$10&gt;$C477,0,+AM483)</f>
        <v>0</v>
      </c>
      <c r="AO480" s="2">
        <f t="shared" ref="AO480" si="1836">IF(AO$10&gt;$C477,0,+AN483)</f>
        <v>0</v>
      </c>
      <c r="AP480" s="2">
        <f t="shared" ref="AP480" si="1837">IF(AP$10&gt;$C477,0,+AO483)</f>
        <v>0</v>
      </c>
      <c r="AQ480" s="2">
        <f t="shared" ref="AQ480" si="1838">IF(AQ$10&gt;$C477,0,+AP483)</f>
        <v>0</v>
      </c>
      <c r="AR480" s="2">
        <f t="shared" ref="AR480" si="1839">IF(AR$10&gt;$C477,0,+AQ483)</f>
        <v>0</v>
      </c>
      <c r="AS480" s="2">
        <f t="shared" ref="AS480" si="1840">IF(AS$10&gt;$C477,0,+AR483)</f>
        <v>0</v>
      </c>
      <c r="AT480" s="2">
        <f t="shared" ref="AT480" si="1841">IF(AT$10&gt;$C477,0,+AS483)</f>
        <v>0</v>
      </c>
      <c r="AU480" s="2">
        <f t="shared" ref="AU480" si="1842">IF(AU$10&gt;$C477,0,+AT483)</f>
        <v>0</v>
      </c>
      <c r="AV480" s="2">
        <f t="shared" ref="AV480" si="1843">IF(AV$10&gt;$C477,0,+AU483)</f>
        <v>0</v>
      </c>
      <c r="AW480" s="2">
        <f t="shared" ref="AW480" si="1844">IF(AW$10&gt;$C477,0,+AV483)</f>
        <v>0</v>
      </c>
      <c r="AX480" s="2">
        <f t="shared" ref="AX480" si="1845">IF(AX$10&gt;$C477,0,+AW483)</f>
        <v>0</v>
      </c>
      <c r="AY480" s="2">
        <f t="shared" ref="AY480" si="1846">IF(AY$10&gt;$C477,0,+AX483)</f>
        <v>0</v>
      </c>
      <c r="AZ480" s="2">
        <f t="shared" ref="AZ480" si="1847">IF(AZ$10&gt;$C477,0,+AY483)</f>
        <v>0</v>
      </c>
      <c r="BA480" s="2">
        <f t="shared" ref="BA480" si="1848">IF(BA$10&gt;$C477,0,+AZ483)</f>
        <v>0</v>
      </c>
      <c r="BB480" s="2">
        <f t="shared" ref="BB480" si="1849">IF(BB$10&gt;$C477,0,+BA483)</f>
        <v>0</v>
      </c>
      <c r="BC480" s="2">
        <f t="shared" ref="BC480" si="1850">IF(BC$10&gt;$C477,0,+BB483)</f>
        <v>0</v>
      </c>
      <c r="BD480" s="2">
        <f t="shared" ref="BD480" si="1851">IF(BD$10&gt;$C477,0,+BC483)</f>
        <v>2316.7819452795056</v>
      </c>
      <c r="BE480" s="2">
        <f t="shared" ref="BE480" si="1852">IF(BE$10&gt;$C477,0,+BD483)</f>
        <v>63428.684549886231</v>
      </c>
      <c r="BF480" s="2">
        <f t="shared" ref="BF480" si="1853">IF(BF$10&gt;$C477,0,+BE483)</f>
        <v>0</v>
      </c>
      <c r="BG480" s="2">
        <f t="shared" ref="BG480" si="1854">IF(BG$10&gt;$C477,0,+BF483)</f>
        <v>0</v>
      </c>
      <c r="BH480" s="2">
        <f t="shared" ref="BH480" si="1855">IF(BH$10&gt;$C477,0,+BG483)</f>
        <v>0</v>
      </c>
      <c r="BI480" s="2">
        <f t="shared" ref="BI480" si="1856">IF(BI$10&gt;$C477,0,+BH483)</f>
        <v>0</v>
      </c>
      <c r="BJ480" s="2">
        <f t="shared" ref="BJ480" si="1857">IF(BJ$10&gt;$C477,0,+BI483)</f>
        <v>0</v>
      </c>
      <c r="BK480" s="2">
        <f t="shared" ref="BK480" si="1858">IF(BK$10&gt;$C477,0,+BJ483)</f>
        <v>0</v>
      </c>
      <c r="BL480" s="2">
        <f t="shared" ref="BL480" si="1859">IF(BL$10&gt;$C477,0,+BK483)</f>
        <v>0</v>
      </c>
      <c r="BM480" s="2">
        <f t="shared" ref="BM480" si="1860">IF(BM$10&gt;$C477,0,+BL483)</f>
        <v>0</v>
      </c>
      <c r="BN480" s="2">
        <f t="shared" ref="BN480" si="1861">IF(BN$10&gt;$C477,0,+BM483)</f>
        <v>0</v>
      </c>
      <c r="BO480" s="2">
        <f t="shared" ref="BO480" si="1862">IF(BO$10&gt;$C477,0,+BN483)</f>
        <v>0</v>
      </c>
    </row>
    <row r="481" spans="2:67" s="10" customFormat="1" ht="12.75" customHeight="1" outlineLevel="2">
      <c r="B481" s="29" t="s">
        <v>6</v>
      </c>
      <c r="L481" s="2">
        <f t="shared" ref="L481:BO481" si="1863">IF(AND(L$10&gt;=$C476,L$10&lt;=$C477),INDEX($C474:$G474,1,L$10-$C476+1)*$C473*L478,0)</f>
        <v>0</v>
      </c>
      <c r="M481" s="2">
        <f t="shared" si="1863"/>
        <v>0</v>
      </c>
      <c r="N481" s="2">
        <f t="shared" si="1863"/>
        <v>0</v>
      </c>
      <c r="O481" s="2">
        <f t="shared" si="1863"/>
        <v>0</v>
      </c>
      <c r="P481" s="2">
        <f t="shared" si="1863"/>
        <v>0</v>
      </c>
      <c r="Q481" s="2">
        <f t="shared" si="1863"/>
        <v>0</v>
      </c>
      <c r="R481" s="2">
        <f t="shared" si="1863"/>
        <v>0</v>
      </c>
      <c r="S481" s="2">
        <f t="shared" si="1863"/>
        <v>0</v>
      </c>
      <c r="T481" s="2">
        <f t="shared" si="1863"/>
        <v>0</v>
      </c>
      <c r="U481" s="2">
        <f t="shared" si="1863"/>
        <v>0</v>
      </c>
      <c r="V481" s="2">
        <f t="shared" si="1863"/>
        <v>0</v>
      </c>
      <c r="W481" s="2">
        <f t="shared" si="1863"/>
        <v>0</v>
      </c>
      <c r="X481" s="2">
        <f t="shared" si="1863"/>
        <v>0</v>
      </c>
      <c r="Y481" s="2">
        <f t="shared" si="1863"/>
        <v>0</v>
      </c>
      <c r="Z481" s="2">
        <f t="shared" si="1863"/>
        <v>0</v>
      </c>
      <c r="AA481" s="2">
        <f t="shared" si="1863"/>
        <v>0</v>
      </c>
      <c r="AB481" s="2">
        <f t="shared" si="1863"/>
        <v>0</v>
      </c>
      <c r="AC481" s="2">
        <f t="shared" si="1863"/>
        <v>0</v>
      </c>
      <c r="AD481" s="2">
        <f t="shared" si="1863"/>
        <v>0</v>
      </c>
      <c r="AE481" s="2">
        <f t="shared" si="1863"/>
        <v>0</v>
      </c>
      <c r="AF481" s="2">
        <f t="shared" si="1863"/>
        <v>0</v>
      </c>
      <c r="AG481" s="2">
        <f t="shared" si="1863"/>
        <v>0</v>
      </c>
      <c r="AH481" s="2">
        <f t="shared" si="1863"/>
        <v>0</v>
      </c>
      <c r="AI481" s="2">
        <f t="shared" si="1863"/>
        <v>0</v>
      </c>
      <c r="AJ481" s="2">
        <f t="shared" si="1863"/>
        <v>0</v>
      </c>
      <c r="AK481" s="2">
        <f t="shared" si="1863"/>
        <v>0</v>
      </c>
      <c r="AL481" s="2">
        <f t="shared" si="1863"/>
        <v>0</v>
      </c>
      <c r="AM481" s="2">
        <f t="shared" si="1863"/>
        <v>0</v>
      </c>
      <c r="AN481" s="2">
        <f t="shared" si="1863"/>
        <v>0</v>
      </c>
      <c r="AO481" s="2">
        <f t="shared" si="1863"/>
        <v>0</v>
      </c>
      <c r="AP481" s="2">
        <f t="shared" si="1863"/>
        <v>0</v>
      </c>
      <c r="AQ481" s="2">
        <f t="shared" si="1863"/>
        <v>0</v>
      </c>
      <c r="AR481" s="2">
        <f t="shared" si="1863"/>
        <v>0</v>
      </c>
      <c r="AS481" s="2">
        <f t="shared" si="1863"/>
        <v>0</v>
      </c>
      <c r="AT481" s="2">
        <f t="shared" si="1863"/>
        <v>0</v>
      </c>
      <c r="AU481" s="2">
        <f t="shared" si="1863"/>
        <v>0</v>
      </c>
      <c r="AV481" s="2">
        <f t="shared" si="1863"/>
        <v>0</v>
      </c>
      <c r="AW481" s="2">
        <f t="shared" si="1863"/>
        <v>0</v>
      </c>
      <c r="AX481" s="2">
        <f t="shared" si="1863"/>
        <v>0</v>
      </c>
      <c r="AY481" s="2">
        <f t="shared" si="1863"/>
        <v>0</v>
      </c>
      <c r="AZ481" s="2">
        <f t="shared" si="1863"/>
        <v>0</v>
      </c>
      <c r="BA481" s="2">
        <f t="shared" si="1863"/>
        <v>0</v>
      </c>
      <c r="BB481" s="2">
        <f t="shared" si="1863"/>
        <v>0</v>
      </c>
      <c r="BC481" s="2">
        <f t="shared" si="1863"/>
        <v>2263.7258701967689</v>
      </c>
      <c r="BD481" s="2">
        <f t="shared" si="1863"/>
        <v>59119.615741116853</v>
      </c>
      <c r="BE481" s="2">
        <f t="shared" si="1863"/>
        <v>163720.55544910362</v>
      </c>
      <c r="BF481" s="2">
        <f t="shared" si="1863"/>
        <v>0</v>
      </c>
      <c r="BG481" s="2">
        <f t="shared" si="1863"/>
        <v>0</v>
      </c>
      <c r="BH481" s="2">
        <f t="shared" si="1863"/>
        <v>0</v>
      </c>
      <c r="BI481" s="2">
        <f t="shared" si="1863"/>
        <v>0</v>
      </c>
      <c r="BJ481" s="2">
        <f t="shared" si="1863"/>
        <v>0</v>
      </c>
      <c r="BK481" s="2">
        <f t="shared" si="1863"/>
        <v>0</v>
      </c>
      <c r="BL481" s="2">
        <f t="shared" si="1863"/>
        <v>0</v>
      </c>
      <c r="BM481" s="2">
        <f t="shared" si="1863"/>
        <v>0</v>
      </c>
      <c r="BN481" s="2">
        <f t="shared" si="1863"/>
        <v>0</v>
      </c>
      <c r="BO481" s="2">
        <f t="shared" si="1863"/>
        <v>0</v>
      </c>
    </row>
    <row r="482" spans="2:67" s="10" customFormat="1" ht="12.75" customHeight="1" outlineLevel="2">
      <c r="B482" s="29" t="s">
        <v>0</v>
      </c>
      <c r="C482" s="154">
        <f>INDEX(Projects,A472,Projects!$O$1)</f>
        <v>6.25E-2</v>
      </c>
      <c r="L482" s="2">
        <f t="shared" ref="L482:BO482" si="1864">SUM(L480,L481/2)*$C482*IF(L$10=$C476,(13-$D476)/12,IF(L$10=$C477,($D477-1)/12,1))</f>
        <v>0</v>
      </c>
      <c r="M482" s="2">
        <f t="shared" si="1864"/>
        <v>0</v>
      </c>
      <c r="N482" s="2">
        <f t="shared" si="1864"/>
        <v>0</v>
      </c>
      <c r="O482" s="2">
        <f t="shared" si="1864"/>
        <v>0</v>
      </c>
      <c r="P482" s="2">
        <f t="shared" si="1864"/>
        <v>0</v>
      </c>
      <c r="Q482" s="2">
        <f t="shared" si="1864"/>
        <v>0</v>
      </c>
      <c r="R482" s="2">
        <f t="shared" si="1864"/>
        <v>0</v>
      </c>
      <c r="S482" s="2">
        <f t="shared" si="1864"/>
        <v>0</v>
      </c>
      <c r="T482" s="2">
        <f t="shared" si="1864"/>
        <v>0</v>
      </c>
      <c r="U482" s="2">
        <f t="shared" si="1864"/>
        <v>0</v>
      </c>
      <c r="V482" s="2">
        <f t="shared" si="1864"/>
        <v>0</v>
      </c>
      <c r="W482" s="2">
        <f t="shared" si="1864"/>
        <v>0</v>
      </c>
      <c r="X482" s="2">
        <f t="shared" si="1864"/>
        <v>0</v>
      </c>
      <c r="Y482" s="2">
        <f t="shared" si="1864"/>
        <v>0</v>
      </c>
      <c r="Z482" s="2">
        <f t="shared" si="1864"/>
        <v>0</v>
      </c>
      <c r="AA482" s="2">
        <f t="shared" si="1864"/>
        <v>0</v>
      </c>
      <c r="AB482" s="2">
        <f t="shared" si="1864"/>
        <v>0</v>
      </c>
      <c r="AC482" s="2">
        <f t="shared" si="1864"/>
        <v>0</v>
      </c>
      <c r="AD482" s="2">
        <f t="shared" si="1864"/>
        <v>0</v>
      </c>
      <c r="AE482" s="2">
        <f t="shared" si="1864"/>
        <v>0</v>
      </c>
      <c r="AF482" s="2">
        <f t="shared" si="1864"/>
        <v>0</v>
      </c>
      <c r="AG482" s="2">
        <f t="shared" si="1864"/>
        <v>0</v>
      </c>
      <c r="AH482" s="2">
        <f t="shared" si="1864"/>
        <v>0</v>
      </c>
      <c r="AI482" s="2">
        <f t="shared" si="1864"/>
        <v>0</v>
      </c>
      <c r="AJ482" s="2">
        <f t="shared" si="1864"/>
        <v>0</v>
      </c>
      <c r="AK482" s="2">
        <f t="shared" si="1864"/>
        <v>0</v>
      </c>
      <c r="AL482" s="2">
        <f t="shared" si="1864"/>
        <v>0</v>
      </c>
      <c r="AM482" s="2">
        <f t="shared" si="1864"/>
        <v>0</v>
      </c>
      <c r="AN482" s="2">
        <f t="shared" si="1864"/>
        <v>0</v>
      </c>
      <c r="AO482" s="2">
        <f t="shared" si="1864"/>
        <v>0</v>
      </c>
      <c r="AP482" s="2">
        <f t="shared" si="1864"/>
        <v>0</v>
      </c>
      <c r="AQ482" s="2">
        <f t="shared" si="1864"/>
        <v>0</v>
      </c>
      <c r="AR482" s="2">
        <f t="shared" si="1864"/>
        <v>0</v>
      </c>
      <c r="AS482" s="2">
        <f t="shared" si="1864"/>
        <v>0</v>
      </c>
      <c r="AT482" s="2">
        <f t="shared" si="1864"/>
        <v>0</v>
      </c>
      <c r="AU482" s="2">
        <f t="shared" si="1864"/>
        <v>0</v>
      </c>
      <c r="AV482" s="2">
        <f t="shared" si="1864"/>
        <v>0</v>
      </c>
      <c r="AW482" s="2">
        <f t="shared" si="1864"/>
        <v>0</v>
      </c>
      <c r="AX482" s="2">
        <f t="shared" si="1864"/>
        <v>0</v>
      </c>
      <c r="AY482" s="2">
        <f t="shared" si="1864"/>
        <v>0</v>
      </c>
      <c r="AZ482" s="2">
        <f t="shared" si="1864"/>
        <v>0</v>
      </c>
      <c r="BA482" s="2">
        <f t="shared" si="1864"/>
        <v>0</v>
      </c>
      <c r="BB482" s="2">
        <f t="shared" si="1864"/>
        <v>0</v>
      </c>
      <c r="BC482" s="2">
        <f t="shared" si="1864"/>
        <v>53.056075082736768</v>
      </c>
      <c r="BD482" s="2">
        <f t="shared" si="1864"/>
        <v>1992.2868634898707</v>
      </c>
      <c r="BE482" s="2">
        <f t="shared" si="1864"/>
        <v>8323.8467969730118</v>
      </c>
      <c r="BF482" s="2">
        <f t="shared" si="1864"/>
        <v>0</v>
      </c>
      <c r="BG482" s="2">
        <f t="shared" si="1864"/>
        <v>0</v>
      </c>
      <c r="BH482" s="2">
        <f t="shared" si="1864"/>
        <v>0</v>
      </c>
      <c r="BI482" s="2">
        <f t="shared" si="1864"/>
        <v>0</v>
      </c>
      <c r="BJ482" s="2">
        <f t="shared" si="1864"/>
        <v>0</v>
      </c>
      <c r="BK482" s="2">
        <f t="shared" si="1864"/>
        <v>0</v>
      </c>
      <c r="BL482" s="2">
        <f t="shared" si="1864"/>
        <v>0</v>
      </c>
      <c r="BM482" s="2">
        <f t="shared" si="1864"/>
        <v>0</v>
      </c>
      <c r="BN482" s="2">
        <f t="shared" si="1864"/>
        <v>0</v>
      </c>
      <c r="BO482" s="2">
        <f t="shared" si="1864"/>
        <v>0</v>
      </c>
    </row>
    <row r="483" spans="2:67" s="10" customFormat="1" ht="12.75" customHeight="1" outlineLevel="2">
      <c r="B483" s="29" t="s">
        <v>7</v>
      </c>
      <c r="K483" s="16"/>
      <c r="L483" s="2">
        <f t="shared" ref="L483" si="1865">SUM(L480:L482)</f>
        <v>0</v>
      </c>
      <c r="M483" s="2">
        <f t="shared" ref="M483:BO483" si="1866">SUM(M480:M482)</f>
        <v>0</v>
      </c>
      <c r="N483" s="2">
        <f t="shared" si="1866"/>
        <v>0</v>
      </c>
      <c r="O483" s="2">
        <f t="shared" si="1866"/>
        <v>0</v>
      </c>
      <c r="P483" s="2">
        <f t="shared" si="1866"/>
        <v>0</v>
      </c>
      <c r="Q483" s="2">
        <f t="shared" si="1866"/>
        <v>0</v>
      </c>
      <c r="R483" s="2">
        <f t="shared" si="1866"/>
        <v>0</v>
      </c>
      <c r="S483" s="2">
        <f t="shared" si="1866"/>
        <v>0</v>
      </c>
      <c r="T483" s="2">
        <f t="shared" si="1866"/>
        <v>0</v>
      </c>
      <c r="U483" s="2">
        <f t="shared" si="1866"/>
        <v>0</v>
      </c>
      <c r="V483" s="2">
        <f t="shared" si="1866"/>
        <v>0</v>
      </c>
      <c r="W483" s="2">
        <f t="shared" si="1866"/>
        <v>0</v>
      </c>
      <c r="X483" s="2">
        <f t="shared" si="1866"/>
        <v>0</v>
      </c>
      <c r="Y483" s="2">
        <f t="shared" si="1866"/>
        <v>0</v>
      </c>
      <c r="Z483" s="2">
        <f t="shared" si="1866"/>
        <v>0</v>
      </c>
      <c r="AA483" s="2">
        <f t="shared" si="1866"/>
        <v>0</v>
      </c>
      <c r="AB483" s="2">
        <f t="shared" si="1866"/>
        <v>0</v>
      </c>
      <c r="AC483" s="2">
        <f t="shared" si="1866"/>
        <v>0</v>
      </c>
      <c r="AD483" s="2">
        <f t="shared" si="1866"/>
        <v>0</v>
      </c>
      <c r="AE483" s="2">
        <f t="shared" si="1866"/>
        <v>0</v>
      </c>
      <c r="AF483" s="2">
        <f t="shared" si="1866"/>
        <v>0</v>
      </c>
      <c r="AG483" s="2">
        <f t="shared" si="1866"/>
        <v>0</v>
      </c>
      <c r="AH483" s="2">
        <f t="shared" si="1866"/>
        <v>0</v>
      </c>
      <c r="AI483" s="2">
        <f t="shared" si="1866"/>
        <v>0</v>
      </c>
      <c r="AJ483" s="2">
        <f t="shared" si="1866"/>
        <v>0</v>
      </c>
      <c r="AK483" s="2">
        <f t="shared" si="1866"/>
        <v>0</v>
      </c>
      <c r="AL483" s="2">
        <f t="shared" si="1866"/>
        <v>0</v>
      </c>
      <c r="AM483" s="2">
        <f t="shared" si="1866"/>
        <v>0</v>
      </c>
      <c r="AN483" s="2">
        <f t="shared" si="1866"/>
        <v>0</v>
      </c>
      <c r="AO483" s="2">
        <f t="shared" si="1866"/>
        <v>0</v>
      </c>
      <c r="AP483" s="2">
        <f t="shared" si="1866"/>
        <v>0</v>
      </c>
      <c r="AQ483" s="2">
        <f t="shared" si="1866"/>
        <v>0</v>
      </c>
      <c r="AR483" s="2">
        <f t="shared" si="1866"/>
        <v>0</v>
      </c>
      <c r="AS483" s="2">
        <f t="shared" si="1866"/>
        <v>0</v>
      </c>
      <c r="AT483" s="2">
        <f t="shared" si="1866"/>
        <v>0</v>
      </c>
      <c r="AU483" s="2">
        <f t="shared" si="1866"/>
        <v>0</v>
      </c>
      <c r="AV483" s="2">
        <f t="shared" si="1866"/>
        <v>0</v>
      </c>
      <c r="AW483" s="2">
        <f t="shared" si="1866"/>
        <v>0</v>
      </c>
      <c r="AX483" s="2">
        <f t="shared" si="1866"/>
        <v>0</v>
      </c>
      <c r="AY483" s="2">
        <f t="shared" si="1866"/>
        <v>0</v>
      </c>
      <c r="AZ483" s="2">
        <f t="shared" si="1866"/>
        <v>0</v>
      </c>
      <c r="BA483" s="2">
        <f t="shared" si="1866"/>
        <v>0</v>
      </c>
      <c r="BB483" s="2">
        <f t="shared" si="1866"/>
        <v>0</v>
      </c>
      <c r="BC483" s="2">
        <f t="shared" si="1866"/>
        <v>2316.7819452795056</v>
      </c>
      <c r="BD483" s="2">
        <f t="shared" si="1866"/>
        <v>63428.684549886231</v>
      </c>
      <c r="BE483" s="2">
        <f t="shared" si="1866"/>
        <v>235473.08679596288</v>
      </c>
      <c r="BF483" s="2">
        <f t="shared" si="1866"/>
        <v>0</v>
      </c>
      <c r="BG483" s="2">
        <f t="shared" si="1866"/>
        <v>0</v>
      </c>
      <c r="BH483" s="2">
        <f t="shared" si="1866"/>
        <v>0</v>
      </c>
      <c r="BI483" s="2">
        <f t="shared" si="1866"/>
        <v>0</v>
      </c>
      <c r="BJ483" s="2">
        <f t="shared" si="1866"/>
        <v>0</v>
      </c>
      <c r="BK483" s="2">
        <f t="shared" si="1866"/>
        <v>0</v>
      </c>
      <c r="BL483" s="2">
        <f t="shared" si="1866"/>
        <v>0</v>
      </c>
      <c r="BM483" s="2">
        <f t="shared" si="1866"/>
        <v>0</v>
      </c>
      <c r="BN483" s="2">
        <f t="shared" si="1866"/>
        <v>0</v>
      </c>
      <c r="BO483" s="2">
        <f t="shared" si="1866"/>
        <v>0</v>
      </c>
    </row>
    <row r="484" spans="2:67" s="10" customFormat="1" ht="12.75" customHeight="1" outlineLevel="2">
      <c r="B484" s="30" t="s">
        <v>41</v>
      </c>
      <c r="E484" s="2">
        <f>MAX(L483:BO483)*(1+$C$8)</f>
        <v>235473.08679596288</v>
      </c>
      <c r="F484" s="152">
        <f>INDEX(Projects,A472,Projects!$E$1)</f>
        <v>25</v>
      </c>
      <c r="G484" s="38">
        <f>+$C$6</f>
        <v>2.9999999999999997E-4</v>
      </c>
      <c r="H484" s="20"/>
      <c r="L484" s="2"/>
      <c r="M484" s="2"/>
      <c r="N484" s="2"/>
      <c r="O484" s="2"/>
      <c r="P484" s="2"/>
      <c r="Q484" s="2"/>
    </row>
    <row r="485" spans="2:67" s="10" customFormat="1" ht="12.75" customHeight="1" outlineLevel="2">
      <c r="B485" s="8"/>
    </row>
    <row r="486" spans="2:67" s="10" customFormat="1" ht="12.75" customHeight="1" outlineLevel="2">
      <c r="B486" s="31" t="s">
        <v>10</v>
      </c>
    </row>
    <row r="487" spans="2:67" s="10" customFormat="1" ht="12.75" customHeight="1" outlineLevel="2">
      <c r="B487" s="30" t="s">
        <v>11</v>
      </c>
      <c r="K487" s="2"/>
      <c r="L487" s="2">
        <f t="shared" ref="L487" si="1867">IF(L$10=$C477,$E484,K489)</f>
        <v>0</v>
      </c>
      <c r="M487" s="2">
        <f t="shared" ref="M487" si="1868">IF(M$10=$C477,$E484,L489)</f>
        <v>0</v>
      </c>
      <c r="N487" s="2">
        <f t="shared" ref="N487" si="1869">IF(N$10=$C477,$E484,M489)</f>
        <v>0</v>
      </c>
      <c r="O487" s="2">
        <f t="shared" ref="O487" si="1870">IF(O$10=$C477,$E484,N489)</f>
        <v>0</v>
      </c>
      <c r="P487" s="2">
        <f t="shared" ref="P487" si="1871">IF(P$10=$C477,$E484,O489)</f>
        <v>0</v>
      </c>
      <c r="Q487" s="2">
        <f t="shared" ref="Q487" si="1872">IF(Q$10=$C477,$E484,P489)</f>
        <v>0</v>
      </c>
      <c r="R487" s="2">
        <f t="shared" ref="R487" si="1873">IF(R$10=$C477,$E484,Q489)</f>
        <v>0</v>
      </c>
      <c r="S487" s="2">
        <f t="shared" ref="S487" si="1874">IF(S$10=$C477,$E484,R489)</f>
        <v>0</v>
      </c>
      <c r="T487" s="2">
        <f t="shared" ref="T487" si="1875">IF(T$10=$C477,$E484,S489)</f>
        <v>0</v>
      </c>
      <c r="U487" s="2">
        <f t="shared" ref="U487" si="1876">IF(U$10=$C477,$E484,T489)</f>
        <v>0</v>
      </c>
      <c r="V487" s="2">
        <f t="shared" ref="V487" si="1877">IF(V$10=$C477,$E484,U489)</f>
        <v>0</v>
      </c>
      <c r="W487" s="2">
        <f t="shared" ref="W487" si="1878">IF(W$10=$C477,$E484,V489)</f>
        <v>0</v>
      </c>
      <c r="X487" s="2">
        <f t="shared" ref="X487" si="1879">IF(X$10=$C477,$E484,W489)</f>
        <v>0</v>
      </c>
      <c r="Y487" s="2">
        <f t="shared" ref="Y487" si="1880">IF(Y$10=$C477,$E484,X489)</f>
        <v>0</v>
      </c>
      <c r="Z487" s="2">
        <f t="shared" ref="Z487" si="1881">IF(Z$10=$C477,$E484,Y489)</f>
        <v>0</v>
      </c>
      <c r="AA487" s="2">
        <f t="shared" ref="AA487" si="1882">IF(AA$10=$C477,$E484,Z489)</f>
        <v>0</v>
      </c>
      <c r="AB487" s="2">
        <f t="shared" ref="AB487" si="1883">IF(AB$10=$C477,$E484,AA489)</f>
        <v>0</v>
      </c>
      <c r="AC487" s="2">
        <f t="shared" ref="AC487" si="1884">IF(AC$10=$C477,$E484,AB489)</f>
        <v>0</v>
      </c>
      <c r="AD487" s="2">
        <f t="shared" ref="AD487" si="1885">IF(AD$10=$C477,$E484,AC489)</f>
        <v>0</v>
      </c>
      <c r="AE487" s="2">
        <f t="shared" ref="AE487" si="1886">IF(AE$10=$C477,$E484,AD489)</f>
        <v>0</v>
      </c>
      <c r="AF487" s="2">
        <f t="shared" ref="AF487" si="1887">IF(AF$10=$C477,$E484,AE489)</f>
        <v>0</v>
      </c>
      <c r="AG487" s="2">
        <f t="shared" ref="AG487" si="1888">IF(AG$10=$C477,$E484,AF489)</f>
        <v>0</v>
      </c>
      <c r="AH487" s="2">
        <f t="shared" ref="AH487" si="1889">IF(AH$10=$C477,$E484,AG489)</f>
        <v>0</v>
      </c>
      <c r="AI487" s="2">
        <f t="shared" ref="AI487" si="1890">IF(AI$10=$C477,$E484,AH489)</f>
        <v>0</v>
      </c>
      <c r="AJ487" s="2">
        <f t="shared" ref="AJ487" si="1891">IF(AJ$10=$C477,$E484,AI489)</f>
        <v>0</v>
      </c>
      <c r="AK487" s="2">
        <f t="shared" ref="AK487" si="1892">IF(AK$10=$C477,$E484,AJ489)</f>
        <v>0</v>
      </c>
      <c r="AL487" s="2">
        <f t="shared" ref="AL487" si="1893">IF(AL$10=$C477,$E484,AK489)</f>
        <v>0</v>
      </c>
      <c r="AM487" s="2">
        <f t="shared" ref="AM487" si="1894">IF(AM$10=$C477,$E484,AL489)</f>
        <v>0</v>
      </c>
      <c r="AN487" s="2">
        <f t="shared" ref="AN487" si="1895">IF(AN$10=$C477,$E484,AM489)</f>
        <v>0</v>
      </c>
      <c r="AO487" s="2">
        <f t="shared" ref="AO487" si="1896">IF(AO$10=$C477,$E484,AN489)</f>
        <v>0</v>
      </c>
      <c r="AP487" s="2">
        <f t="shared" ref="AP487" si="1897">IF(AP$10=$C477,$E484,AO489)</f>
        <v>0</v>
      </c>
      <c r="AQ487" s="2">
        <f t="shared" ref="AQ487" si="1898">IF(AQ$10=$C477,$E484,AP489)</f>
        <v>0</v>
      </c>
      <c r="AR487" s="2">
        <f t="shared" ref="AR487" si="1899">IF(AR$10=$C477,$E484,AQ489)</f>
        <v>0</v>
      </c>
      <c r="AS487" s="2">
        <f t="shared" ref="AS487" si="1900">IF(AS$10=$C477,$E484,AR489)</f>
        <v>0</v>
      </c>
      <c r="AT487" s="2">
        <f t="shared" ref="AT487" si="1901">IF(AT$10=$C477,$E484,AS489)</f>
        <v>0</v>
      </c>
      <c r="AU487" s="2">
        <f t="shared" ref="AU487" si="1902">IF(AU$10=$C477,$E484,AT489)</f>
        <v>0</v>
      </c>
      <c r="AV487" s="2">
        <f t="shared" ref="AV487" si="1903">IF(AV$10=$C477,$E484,AU489)</f>
        <v>0</v>
      </c>
      <c r="AW487" s="2">
        <f t="shared" ref="AW487" si="1904">IF(AW$10=$C477,$E484,AV489)</f>
        <v>0</v>
      </c>
      <c r="AX487" s="2">
        <f t="shared" ref="AX487" si="1905">IF(AX$10=$C477,$E484,AW489)</f>
        <v>0</v>
      </c>
      <c r="AY487" s="2">
        <f t="shared" ref="AY487" si="1906">IF(AY$10=$C477,$E484,AX489)</f>
        <v>0</v>
      </c>
      <c r="AZ487" s="2">
        <f t="shared" ref="AZ487" si="1907">IF(AZ$10=$C477,$E484,AY489)</f>
        <v>0</v>
      </c>
      <c r="BA487" s="2">
        <f t="shared" ref="BA487" si="1908">IF(BA$10=$C477,$E484,AZ489)</f>
        <v>0</v>
      </c>
      <c r="BB487" s="2">
        <f t="shared" ref="BB487" si="1909">IF(BB$10=$C477,$E484,BA489)</f>
        <v>0</v>
      </c>
      <c r="BC487" s="2">
        <f t="shared" ref="BC487" si="1910">IF(BC$10=$C477,$E484,BB489)</f>
        <v>0</v>
      </c>
      <c r="BD487" s="2">
        <f t="shared" ref="BD487" si="1911">IF(BD$10=$C477,$E484,BC489)</f>
        <v>0</v>
      </c>
      <c r="BE487" s="2">
        <f t="shared" ref="BE487" si="1912">IF(BE$10=$C477,$E484,BD489)</f>
        <v>235473.08679596288</v>
      </c>
      <c r="BF487" s="2">
        <f t="shared" ref="BF487" si="1913">IF(BF$10=$C477,$E484,BE489)</f>
        <v>234688.17650664301</v>
      </c>
      <c r="BG487" s="2">
        <f t="shared" ref="BG487" si="1914">IF(BG$10=$C477,$E484,BF489)</f>
        <v>225269.25303480448</v>
      </c>
      <c r="BH487" s="2">
        <f t="shared" ref="BH487" si="1915">IF(BH$10=$C477,$E484,BG489)</f>
        <v>215850.32956296596</v>
      </c>
      <c r="BI487" s="2">
        <f t="shared" ref="BI487" si="1916">IF(BI$10=$C477,$E484,BH489)</f>
        <v>206431.40609112743</v>
      </c>
      <c r="BJ487" s="2">
        <f t="shared" ref="BJ487" si="1917">IF(BJ$10=$C477,$E484,BI489)</f>
        <v>197012.4826192889</v>
      </c>
      <c r="BK487" s="2">
        <f t="shared" ref="BK487" si="1918">IF(BK$10=$C477,$E484,BJ489)</f>
        <v>187593.55914745037</v>
      </c>
      <c r="BL487" s="2">
        <f t="shared" ref="BL487" si="1919">IF(BL$10=$C477,$E484,BK489)</f>
        <v>178174.63567561185</v>
      </c>
      <c r="BM487" s="2">
        <f t="shared" ref="BM487" si="1920">IF(BM$10=$C477,$E484,BL489)</f>
        <v>168755.71220377332</v>
      </c>
      <c r="BN487" s="2">
        <f t="shared" ref="BN487" si="1921">IF(BN$10=$C477,$E484,BM489)</f>
        <v>159336.78873193479</v>
      </c>
      <c r="BO487" s="2">
        <f t="shared" ref="BO487" si="1922">IF(BO$10=$C477,$E484,BN489)</f>
        <v>149917.86526009627</v>
      </c>
    </row>
    <row r="488" spans="2:67" s="10" customFormat="1" ht="12.75" customHeight="1" outlineLevel="2">
      <c r="B488" s="29" t="s">
        <v>12</v>
      </c>
      <c r="K488" s="2"/>
      <c r="L488" s="2">
        <f t="shared" ref="L488" si="1923">IF(L$10=$C477,$E484/$F484*(13-$D477)/12,MIN(K489,$E484/$F484))</f>
        <v>0</v>
      </c>
      <c r="M488" s="2">
        <f t="shared" ref="M488" si="1924">IF(M$10=$C477,$E484/$F484*(13-$D477)/12,MIN(L489,$E484/$F484))</f>
        <v>0</v>
      </c>
      <c r="N488" s="2">
        <f t="shared" ref="N488" si="1925">IF(N$10=$C477,$E484/$F484*(13-$D477)/12,MIN(M489,$E484/$F484))</f>
        <v>0</v>
      </c>
      <c r="O488" s="2">
        <f t="shared" ref="O488" si="1926">IF(O$10=$C477,$E484/$F484*(13-$D477)/12,MIN(N489,$E484/$F484))</f>
        <v>0</v>
      </c>
      <c r="P488" s="2">
        <f t="shared" ref="P488" si="1927">IF(P$10=$C477,$E484/$F484*(13-$D477)/12,MIN(O489,$E484/$F484))</f>
        <v>0</v>
      </c>
      <c r="Q488" s="2">
        <f t="shared" ref="Q488" si="1928">IF(Q$10=$C477,$E484/$F484*(13-$D477)/12,MIN(P489,$E484/$F484))</f>
        <v>0</v>
      </c>
      <c r="R488" s="2">
        <f t="shared" ref="R488" si="1929">IF(R$10=$C477,$E484/$F484*(13-$D477)/12,MIN(Q489,$E484/$F484))</f>
        <v>0</v>
      </c>
      <c r="S488" s="2">
        <f t="shared" ref="S488" si="1930">IF(S$10=$C477,$E484/$F484*(13-$D477)/12,MIN(R489,$E484/$F484))</f>
        <v>0</v>
      </c>
      <c r="T488" s="2">
        <f t="shared" ref="T488" si="1931">IF(T$10=$C477,$E484/$F484*(13-$D477)/12,MIN(S489,$E484/$F484))</f>
        <v>0</v>
      </c>
      <c r="U488" s="2">
        <f t="shared" ref="U488" si="1932">IF(U$10=$C477,$E484/$F484*(13-$D477)/12,MIN(T489,$E484/$F484))</f>
        <v>0</v>
      </c>
      <c r="V488" s="2">
        <f t="shared" ref="V488" si="1933">IF(V$10=$C477,$E484/$F484*(13-$D477)/12,MIN(U489,$E484/$F484))</f>
        <v>0</v>
      </c>
      <c r="W488" s="2">
        <f t="shared" ref="W488" si="1934">IF(W$10=$C477,$E484/$F484*(13-$D477)/12,MIN(V489,$E484/$F484))</f>
        <v>0</v>
      </c>
      <c r="X488" s="2">
        <f t="shared" ref="X488" si="1935">IF(X$10=$C477,$E484/$F484*(13-$D477)/12,MIN(W489,$E484/$F484))</f>
        <v>0</v>
      </c>
      <c r="Y488" s="2">
        <f t="shared" ref="Y488" si="1936">IF(Y$10=$C477,$E484/$F484*(13-$D477)/12,MIN(X489,$E484/$F484))</f>
        <v>0</v>
      </c>
      <c r="Z488" s="2">
        <f t="shared" ref="Z488" si="1937">IF(Z$10=$C477,$E484/$F484*(13-$D477)/12,MIN(Y489,$E484/$F484))</f>
        <v>0</v>
      </c>
      <c r="AA488" s="2">
        <f t="shared" ref="AA488" si="1938">IF(AA$10=$C477,$E484/$F484*(13-$D477)/12,MIN(Z489,$E484/$F484))</f>
        <v>0</v>
      </c>
      <c r="AB488" s="2">
        <f t="shared" ref="AB488" si="1939">IF(AB$10=$C477,$E484/$F484*(13-$D477)/12,MIN(AA489,$E484/$F484))</f>
        <v>0</v>
      </c>
      <c r="AC488" s="2">
        <f t="shared" ref="AC488" si="1940">IF(AC$10=$C477,$E484/$F484*(13-$D477)/12,MIN(AB489,$E484/$F484))</f>
        <v>0</v>
      </c>
      <c r="AD488" s="2">
        <f t="shared" ref="AD488" si="1941">IF(AD$10=$C477,$E484/$F484*(13-$D477)/12,MIN(AC489,$E484/$F484))</f>
        <v>0</v>
      </c>
      <c r="AE488" s="2">
        <f t="shared" ref="AE488" si="1942">IF(AE$10=$C477,$E484/$F484*(13-$D477)/12,MIN(AD489,$E484/$F484))</f>
        <v>0</v>
      </c>
      <c r="AF488" s="2">
        <f t="shared" ref="AF488" si="1943">IF(AF$10=$C477,$E484/$F484*(13-$D477)/12,MIN(AE489,$E484/$F484))</f>
        <v>0</v>
      </c>
      <c r="AG488" s="2">
        <f t="shared" ref="AG488" si="1944">IF(AG$10=$C477,$E484/$F484*(13-$D477)/12,MIN(AF489,$E484/$F484))</f>
        <v>0</v>
      </c>
      <c r="AH488" s="2">
        <f t="shared" ref="AH488" si="1945">IF(AH$10=$C477,$E484/$F484*(13-$D477)/12,MIN(AG489,$E484/$F484))</f>
        <v>0</v>
      </c>
      <c r="AI488" s="2">
        <f t="shared" ref="AI488" si="1946">IF(AI$10=$C477,$E484/$F484*(13-$D477)/12,MIN(AH489,$E484/$F484))</f>
        <v>0</v>
      </c>
      <c r="AJ488" s="2">
        <f t="shared" ref="AJ488" si="1947">IF(AJ$10=$C477,$E484/$F484*(13-$D477)/12,MIN(AI489,$E484/$F484))</f>
        <v>0</v>
      </c>
      <c r="AK488" s="2">
        <f t="shared" ref="AK488" si="1948">IF(AK$10=$C477,$E484/$F484*(13-$D477)/12,MIN(AJ489,$E484/$F484))</f>
        <v>0</v>
      </c>
      <c r="AL488" s="2">
        <f t="shared" ref="AL488" si="1949">IF(AL$10=$C477,$E484/$F484*(13-$D477)/12,MIN(AK489,$E484/$F484))</f>
        <v>0</v>
      </c>
      <c r="AM488" s="2">
        <f t="shared" ref="AM488" si="1950">IF(AM$10=$C477,$E484/$F484*(13-$D477)/12,MIN(AL489,$E484/$F484))</f>
        <v>0</v>
      </c>
      <c r="AN488" s="2">
        <f t="shared" ref="AN488" si="1951">IF(AN$10=$C477,$E484/$F484*(13-$D477)/12,MIN(AM489,$E484/$F484))</f>
        <v>0</v>
      </c>
      <c r="AO488" s="2">
        <f t="shared" ref="AO488" si="1952">IF(AO$10=$C477,$E484/$F484*(13-$D477)/12,MIN(AN489,$E484/$F484))</f>
        <v>0</v>
      </c>
      <c r="AP488" s="2">
        <f t="shared" ref="AP488" si="1953">IF(AP$10=$C477,$E484/$F484*(13-$D477)/12,MIN(AO489,$E484/$F484))</f>
        <v>0</v>
      </c>
      <c r="AQ488" s="2">
        <f t="shared" ref="AQ488" si="1954">IF(AQ$10=$C477,$E484/$F484*(13-$D477)/12,MIN(AP489,$E484/$F484))</f>
        <v>0</v>
      </c>
      <c r="AR488" s="2">
        <f t="shared" ref="AR488" si="1955">IF(AR$10=$C477,$E484/$F484*(13-$D477)/12,MIN(AQ489,$E484/$F484))</f>
        <v>0</v>
      </c>
      <c r="AS488" s="2">
        <f t="shared" ref="AS488" si="1956">IF(AS$10=$C477,$E484/$F484*(13-$D477)/12,MIN(AR489,$E484/$F484))</f>
        <v>0</v>
      </c>
      <c r="AT488" s="2">
        <f t="shared" ref="AT488" si="1957">IF(AT$10=$C477,$E484/$F484*(13-$D477)/12,MIN(AS489,$E484/$F484))</f>
        <v>0</v>
      </c>
      <c r="AU488" s="2">
        <f t="shared" ref="AU488" si="1958">IF(AU$10=$C477,$E484/$F484*(13-$D477)/12,MIN(AT489,$E484/$F484))</f>
        <v>0</v>
      </c>
      <c r="AV488" s="2">
        <f t="shared" ref="AV488" si="1959">IF(AV$10=$C477,$E484/$F484*(13-$D477)/12,MIN(AU489,$E484/$F484))</f>
        <v>0</v>
      </c>
      <c r="AW488" s="2">
        <f t="shared" ref="AW488" si="1960">IF(AW$10=$C477,$E484/$F484*(13-$D477)/12,MIN(AV489,$E484/$F484))</f>
        <v>0</v>
      </c>
      <c r="AX488" s="2">
        <f t="shared" ref="AX488" si="1961">IF(AX$10=$C477,$E484/$F484*(13-$D477)/12,MIN(AW489,$E484/$F484))</f>
        <v>0</v>
      </c>
      <c r="AY488" s="2">
        <f t="shared" ref="AY488" si="1962">IF(AY$10=$C477,$E484/$F484*(13-$D477)/12,MIN(AX489,$E484/$F484))</f>
        <v>0</v>
      </c>
      <c r="AZ488" s="2">
        <f t="shared" ref="AZ488" si="1963">IF(AZ$10=$C477,$E484/$F484*(13-$D477)/12,MIN(AY489,$E484/$F484))</f>
        <v>0</v>
      </c>
      <c r="BA488" s="2">
        <f t="shared" ref="BA488" si="1964">IF(BA$10=$C477,$E484/$F484*(13-$D477)/12,MIN(AZ489,$E484/$F484))</f>
        <v>0</v>
      </c>
      <c r="BB488" s="2">
        <f t="shared" ref="BB488" si="1965">IF(BB$10=$C477,$E484/$F484*(13-$D477)/12,MIN(BA489,$E484/$F484))</f>
        <v>0</v>
      </c>
      <c r="BC488" s="2">
        <f t="shared" ref="BC488" si="1966">IF(BC$10=$C477,$E484/$F484*(13-$D477)/12,MIN(BB489,$E484/$F484))</f>
        <v>0</v>
      </c>
      <c r="BD488" s="2">
        <f t="shared" ref="BD488" si="1967">IF(BD$10=$C477,$E484/$F484*(13-$D477)/12,MIN(BC489,$E484/$F484))</f>
        <v>0</v>
      </c>
      <c r="BE488" s="2">
        <f t="shared" ref="BE488" si="1968">IF(BE$10=$C477,$E484/$F484*(13-$D477)/12,MIN(BD489,$E484/$F484))</f>
        <v>784.91028931987637</v>
      </c>
      <c r="BF488" s="2">
        <f t="shared" ref="BF488" si="1969">IF(BF$10=$C477,$E484/$F484*(13-$D477)/12,MIN(BE489,$E484/$F484))</f>
        <v>9418.923471838516</v>
      </c>
      <c r="BG488" s="2">
        <f t="shared" ref="BG488" si="1970">IF(BG$10=$C477,$E484/$F484*(13-$D477)/12,MIN(BF489,$E484/$F484))</f>
        <v>9418.923471838516</v>
      </c>
      <c r="BH488" s="2">
        <f t="shared" ref="BH488" si="1971">IF(BH$10=$C477,$E484/$F484*(13-$D477)/12,MIN(BG489,$E484/$F484))</f>
        <v>9418.923471838516</v>
      </c>
      <c r="BI488" s="2">
        <f t="shared" ref="BI488" si="1972">IF(BI$10=$C477,$E484/$F484*(13-$D477)/12,MIN(BH489,$E484/$F484))</f>
        <v>9418.923471838516</v>
      </c>
      <c r="BJ488" s="2">
        <f t="shared" ref="BJ488" si="1973">IF(BJ$10=$C477,$E484/$F484*(13-$D477)/12,MIN(BI489,$E484/$F484))</f>
        <v>9418.923471838516</v>
      </c>
      <c r="BK488" s="2">
        <f t="shared" ref="BK488" si="1974">IF(BK$10=$C477,$E484/$F484*(13-$D477)/12,MIN(BJ489,$E484/$F484))</f>
        <v>9418.923471838516</v>
      </c>
      <c r="BL488" s="2">
        <f t="shared" ref="BL488" si="1975">IF(BL$10=$C477,$E484/$F484*(13-$D477)/12,MIN(BK489,$E484/$F484))</f>
        <v>9418.923471838516</v>
      </c>
      <c r="BM488" s="2">
        <f t="shared" ref="BM488" si="1976">IF(BM$10=$C477,$E484/$F484*(13-$D477)/12,MIN(BL489,$E484/$F484))</f>
        <v>9418.923471838516</v>
      </c>
      <c r="BN488" s="2">
        <f t="shared" ref="BN488" si="1977">IF(BN$10=$C477,$E484/$F484*(13-$D477)/12,MIN(BM489,$E484/$F484))</f>
        <v>9418.923471838516</v>
      </c>
      <c r="BO488" s="2">
        <f t="shared" ref="BO488" si="1978">IF(BO$10=$C477,$E484/$F484*(13-$D477)/12,MIN(BN489,$E484/$F484))</f>
        <v>9418.923471838516</v>
      </c>
    </row>
    <row r="489" spans="2:67" s="10" customFormat="1" ht="12.75" customHeight="1" outlineLevel="2">
      <c r="B489" s="30" t="s">
        <v>13</v>
      </c>
      <c r="K489" s="16">
        <v>0</v>
      </c>
      <c r="L489" s="2">
        <f t="shared" ref="L489:BO489" si="1979">+L487-L488</f>
        <v>0</v>
      </c>
      <c r="M489" s="2">
        <f t="shared" si="1979"/>
        <v>0</v>
      </c>
      <c r="N489" s="2">
        <f t="shared" si="1979"/>
        <v>0</v>
      </c>
      <c r="O489" s="2">
        <f t="shared" si="1979"/>
        <v>0</v>
      </c>
      <c r="P489" s="2">
        <f t="shared" si="1979"/>
        <v>0</v>
      </c>
      <c r="Q489" s="2">
        <f t="shared" si="1979"/>
        <v>0</v>
      </c>
      <c r="R489" s="2">
        <f t="shared" si="1979"/>
        <v>0</v>
      </c>
      <c r="S489" s="2">
        <f t="shared" si="1979"/>
        <v>0</v>
      </c>
      <c r="T489" s="2">
        <f t="shared" si="1979"/>
        <v>0</v>
      </c>
      <c r="U489" s="2">
        <f t="shared" si="1979"/>
        <v>0</v>
      </c>
      <c r="V489" s="2">
        <f t="shared" si="1979"/>
        <v>0</v>
      </c>
      <c r="W489" s="2">
        <f t="shared" si="1979"/>
        <v>0</v>
      </c>
      <c r="X489" s="2">
        <f t="shared" si="1979"/>
        <v>0</v>
      </c>
      <c r="Y489" s="2">
        <f t="shared" si="1979"/>
        <v>0</v>
      </c>
      <c r="Z489" s="2">
        <f t="shared" si="1979"/>
        <v>0</v>
      </c>
      <c r="AA489" s="2">
        <f t="shared" si="1979"/>
        <v>0</v>
      </c>
      <c r="AB489" s="2">
        <f t="shared" si="1979"/>
        <v>0</v>
      </c>
      <c r="AC489" s="2">
        <f t="shared" si="1979"/>
        <v>0</v>
      </c>
      <c r="AD489" s="2">
        <f t="shared" si="1979"/>
        <v>0</v>
      </c>
      <c r="AE489" s="2">
        <f t="shared" si="1979"/>
        <v>0</v>
      </c>
      <c r="AF489" s="2">
        <f t="shared" si="1979"/>
        <v>0</v>
      </c>
      <c r="AG489" s="2">
        <f t="shared" si="1979"/>
        <v>0</v>
      </c>
      <c r="AH489" s="2">
        <f t="shared" si="1979"/>
        <v>0</v>
      </c>
      <c r="AI489" s="2">
        <f t="shared" si="1979"/>
        <v>0</v>
      </c>
      <c r="AJ489" s="2">
        <f t="shared" si="1979"/>
        <v>0</v>
      </c>
      <c r="AK489" s="2">
        <f t="shared" si="1979"/>
        <v>0</v>
      </c>
      <c r="AL489" s="2">
        <f t="shared" si="1979"/>
        <v>0</v>
      </c>
      <c r="AM489" s="2">
        <f t="shared" si="1979"/>
        <v>0</v>
      </c>
      <c r="AN489" s="2">
        <f t="shared" si="1979"/>
        <v>0</v>
      </c>
      <c r="AO489" s="2">
        <f t="shared" si="1979"/>
        <v>0</v>
      </c>
      <c r="AP489" s="2">
        <f t="shared" si="1979"/>
        <v>0</v>
      </c>
      <c r="AQ489" s="2">
        <f t="shared" si="1979"/>
        <v>0</v>
      </c>
      <c r="AR489" s="2">
        <f t="shared" si="1979"/>
        <v>0</v>
      </c>
      <c r="AS489" s="2">
        <f t="shared" si="1979"/>
        <v>0</v>
      </c>
      <c r="AT489" s="2">
        <f t="shared" si="1979"/>
        <v>0</v>
      </c>
      <c r="AU489" s="2">
        <f t="shared" si="1979"/>
        <v>0</v>
      </c>
      <c r="AV489" s="2">
        <f t="shared" si="1979"/>
        <v>0</v>
      </c>
      <c r="AW489" s="2">
        <f t="shared" si="1979"/>
        <v>0</v>
      </c>
      <c r="AX489" s="2">
        <f t="shared" si="1979"/>
        <v>0</v>
      </c>
      <c r="AY489" s="2">
        <f t="shared" si="1979"/>
        <v>0</v>
      </c>
      <c r="AZ489" s="2">
        <f t="shared" si="1979"/>
        <v>0</v>
      </c>
      <c r="BA489" s="2">
        <f t="shared" si="1979"/>
        <v>0</v>
      </c>
      <c r="BB489" s="2">
        <f t="shared" si="1979"/>
        <v>0</v>
      </c>
      <c r="BC489" s="2">
        <f t="shared" si="1979"/>
        <v>0</v>
      </c>
      <c r="BD489" s="2">
        <f t="shared" si="1979"/>
        <v>0</v>
      </c>
      <c r="BE489" s="2">
        <f t="shared" si="1979"/>
        <v>234688.17650664301</v>
      </c>
      <c r="BF489" s="2">
        <f t="shared" si="1979"/>
        <v>225269.25303480448</v>
      </c>
      <c r="BG489" s="2">
        <f t="shared" si="1979"/>
        <v>215850.32956296596</v>
      </c>
      <c r="BH489" s="2">
        <f t="shared" si="1979"/>
        <v>206431.40609112743</v>
      </c>
      <c r="BI489" s="2">
        <f t="shared" si="1979"/>
        <v>197012.4826192889</v>
      </c>
      <c r="BJ489" s="2">
        <f t="shared" si="1979"/>
        <v>187593.55914745037</v>
      </c>
      <c r="BK489" s="2">
        <f t="shared" si="1979"/>
        <v>178174.63567561185</v>
      </c>
      <c r="BL489" s="2">
        <f t="shared" si="1979"/>
        <v>168755.71220377332</v>
      </c>
      <c r="BM489" s="2">
        <f t="shared" si="1979"/>
        <v>159336.78873193479</v>
      </c>
      <c r="BN489" s="2">
        <f t="shared" si="1979"/>
        <v>149917.86526009627</v>
      </c>
      <c r="BO489" s="2">
        <f t="shared" si="1979"/>
        <v>140498.94178825774</v>
      </c>
    </row>
    <row r="490" spans="2:67" s="10" customFormat="1" ht="12.75" customHeight="1" outlineLevel="2">
      <c r="B490" s="29" t="s">
        <v>14</v>
      </c>
      <c r="L490" s="2">
        <f t="shared" ref="L490:BO490" si="1980">IF(L$10=$C477,(L487+L489)/2*(13-$D477)/12,(L487+L489)/2)</f>
        <v>0</v>
      </c>
      <c r="M490" s="2">
        <f t="shared" si="1980"/>
        <v>0</v>
      </c>
      <c r="N490" s="2">
        <f t="shared" si="1980"/>
        <v>0</v>
      </c>
      <c r="O490" s="2">
        <f t="shared" si="1980"/>
        <v>0</v>
      </c>
      <c r="P490" s="2">
        <f t="shared" si="1980"/>
        <v>0</v>
      </c>
      <c r="Q490" s="2">
        <f t="shared" si="1980"/>
        <v>0</v>
      </c>
      <c r="R490" s="2">
        <f t="shared" si="1980"/>
        <v>0</v>
      </c>
      <c r="S490" s="2">
        <f t="shared" si="1980"/>
        <v>0</v>
      </c>
      <c r="T490" s="2">
        <f t="shared" si="1980"/>
        <v>0</v>
      </c>
      <c r="U490" s="2">
        <f t="shared" si="1980"/>
        <v>0</v>
      </c>
      <c r="V490" s="2">
        <f t="shared" si="1980"/>
        <v>0</v>
      </c>
      <c r="W490" s="2">
        <f t="shared" si="1980"/>
        <v>0</v>
      </c>
      <c r="X490" s="2">
        <f t="shared" si="1980"/>
        <v>0</v>
      </c>
      <c r="Y490" s="2">
        <f t="shared" si="1980"/>
        <v>0</v>
      </c>
      <c r="Z490" s="2">
        <f t="shared" si="1980"/>
        <v>0</v>
      </c>
      <c r="AA490" s="2">
        <f t="shared" si="1980"/>
        <v>0</v>
      </c>
      <c r="AB490" s="2">
        <f t="shared" si="1980"/>
        <v>0</v>
      </c>
      <c r="AC490" s="2">
        <f t="shared" si="1980"/>
        <v>0</v>
      </c>
      <c r="AD490" s="2">
        <f t="shared" si="1980"/>
        <v>0</v>
      </c>
      <c r="AE490" s="2">
        <f t="shared" si="1980"/>
        <v>0</v>
      </c>
      <c r="AF490" s="2">
        <f t="shared" si="1980"/>
        <v>0</v>
      </c>
      <c r="AG490" s="2">
        <f t="shared" si="1980"/>
        <v>0</v>
      </c>
      <c r="AH490" s="2">
        <f t="shared" si="1980"/>
        <v>0</v>
      </c>
      <c r="AI490" s="2">
        <f t="shared" si="1980"/>
        <v>0</v>
      </c>
      <c r="AJ490" s="2">
        <f t="shared" si="1980"/>
        <v>0</v>
      </c>
      <c r="AK490" s="2">
        <f t="shared" si="1980"/>
        <v>0</v>
      </c>
      <c r="AL490" s="2">
        <f t="shared" si="1980"/>
        <v>0</v>
      </c>
      <c r="AM490" s="2">
        <f t="shared" si="1980"/>
        <v>0</v>
      </c>
      <c r="AN490" s="2">
        <f t="shared" si="1980"/>
        <v>0</v>
      </c>
      <c r="AO490" s="2">
        <f t="shared" si="1980"/>
        <v>0</v>
      </c>
      <c r="AP490" s="2">
        <f t="shared" si="1980"/>
        <v>0</v>
      </c>
      <c r="AQ490" s="2">
        <f t="shared" si="1980"/>
        <v>0</v>
      </c>
      <c r="AR490" s="2">
        <f t="shared" si="1980"/>
        <v>0</v>
      </c>
      <c r="AS490" s="2">
        <f t="shared" si="1980"/>
        <v>0</v>
      </c>
      <c r="AT490" s="2">
        <f t="shared" si="1980"/>
        <v>0</v>
      </c>
      <c r="AU490" s="2">
        <f t="shared" si="1980"/>
        <v>0</v>
      </c>
      <c r="AV490" s="2">
        <f t="shared" si="1980"/>
        <v>0</v>
      </c>
      <c r="AW490" s="2">
        <f t="shared" si="1980"/>
        <v>0</v>
      </c>
      <c r="AX490" s="2">
        <f t="shared" si="1980"/>
        <v>0</v>
      </c>
      <c r="AY490" s="2">
        <f t="shared" si="1980"/>
        <v>0</v>
      </c>
      <c r="AZ490" s="2">
        <f t="shared" si="1980"/>
        <v>0</v>
      </c>
      <c r="BA490" s="2">
        <f t="shared" si="1980"/>
        <v>0</v>
      </c>
      <c r="BB490" s="2">
        <f t="shared" si="1980"/>
        <v>0</v>
      </c>
      <c r="BC490" s="2">
        <f t="shared" si="1980"/>
        <v>0</v>
      </c>
      <c r="BD490" s="2">
        <f t="shared" si="1980"/>
        <v>0</v>
      </c>
      <c r="BE490" s="2">
        <f t="shared" si="1980"/>
        <v>19590.05263760858</v>
      </c>
      <c r="BF490" s="2">
        <f t="shared" si="1980"/>
        <v>229978.71477072375</v>
      </c>
      <c r="BG490" s="2">
        <f t="shared" si="1980"/>
        <v>220559.79129888522</v>
      </c>
      <c r="BH490" s="2">
        <f t="shared" si="1980"/>
        <v>211140.86782704669</v>
      </c>
      <c r="BI490" s="2">
        <f t="shared" si="1980"/>
        <v>201721.94435520816</v>
      </c>
      <c r="BJ490" s="2">
        <f t="shared" si="1980"/>
        <v>192303.02088336964</v>
      </c>
      <c r="BK490" s="2">
        <f t="shared" si="1980"/>
        <v>182884.09741153111</v>
      </c>
      <c r="BL490" s="2">
        <f t="shared" si="1980"/>
        <v>173465.17393969258</v>
      </c>
      <c r="BM490" s="2">
        <f t="shared" si="1980"/>
        <v>164046.25046785406</v>
      </c>
      <c r="BN490" s="2">
        <f t="shared" si="1980"/>
        <v>154627.32699601553</v>
      </c>
      <c r="BO490" s="2">
        <f t="shared" si="1980"/>
        <v>145208.403524177</v>
      </c>
    </row>
    <row r="491" spans="2:67" s="10" customFormat="1" ht="12.75" customHeight="1" outlineLevel="2">
      <c r="B491" s="29" t="s">
        <v>15</v>
      </c>
      <c r="L491" s="21">
        <f t="shared" ref="L491:AQ491" si="1981">+L490*$C$5</f>
        <v>0</v>
      </c>
      <c r="M491" s="21">
        <f t="shared" si="1981"/>
        <v>0</v>
      </c>
      <c r="N491" s="21">
        <f t="shared" si="1981"/>
        <v>0</v>
      </c>
      <c r="O491" s="21">
        <f t="shared" si="1981"/>
        <v>0</v>
      </c>
      <c r="P491" s="21">
        <f t="shared" si="1981"/>
        <v>0</v>
      </c>
      <c r="Q491" s="21">
        <f t="shared" si="1981"/>
        <v>0</v>
      </c>
      <c r="R491" s="21">
        <f t="shared" si="1981"/>
        <v>0</v>
      </c>
      <c r="S491" s="21">
        <f t="shared" si="1981"/>
        <v>0</v>
      </c>
      <c r="T491" s="21">
        <f t="shared" si="1981"/>
        <v>0</v>
      </c>
      <c r="U491" s="21">
        <f t="shared" si="1981"/>
        <v>0</v>
      </c>
      <c r="V491" s="21">
        <f t="shared" si="1981"/>
        <v>0</v>
      </c>
      <c r="W491" s="21">
        <f t="shared" si="1981"/>
        <v>0</v>
      </c>
      <c r="X491" s="21">
        <f t="shared" si="1981"/>
        <v>0</v>
      </c>
      <c r="Y491" s="21">
        <f t="shared" si="1981"/>
        <v>0</v>
      </c>
      <c r="Z491" s="21">
        <f t="shared" si="1981"/>
        <v>0</v>
      </c>
      <c r="AA491" s="21">
        <f t="shared" si="1981"/>
        <v>0</v>
      </c>
      <c r="AB491" s="21">
        <f t="shared" si="1981"/>
        <v>0</v>
      </c>
      <c r="AC491" s="21">
        <f t="shared" si="1981"/>
        <v>0</v>
      </c>
      <c r="AD491" s="21">
        <f t="shared" si="1981"/>
        <v>0</v>
      </c>
      <c r="AE491" s="21">
        <f t="shared" si="1981"/>
        <v>0</v>
      </c>
      <c r="AF491" s="21">
        <f t="shared" si="1981"/>
        <v>0</v>
      </c>
      <c r="AG491" s="21">
        <f t="shared" si="1981"/>
        <v>0</v>
      </c>
      <c r="AH491" s="21">
        <f t="shared" si="1981"/>
        <v>0</v>
      </c>
      <c r="AI491" s="21">
        <f t="shared" si="1981"/>
        <v>0</v>
      </c>
      <c r="AJ491" s="21">
        <f t="shared" si="1981"/>
        <v>0</v>
      </c>
      <c r="AK491" s="21">
        <f t="shared" si="1981"/>
        <v>0</v>
      </c>
      <c r="AL491" s="21">
        <f t="shared" si="1981"/>
        <v>0</v>
      </c>
      <c r="AM491" s="21">
        <f t="shared" si="1981"/>
        <v>0</v>
      </c>
      <c r="AN491" s="21">
        <f t="shared" si="1981"/>
        <v>0</v>
      </c>
      <c r="AO491" s="21">
        <f t="shared" si="1981"/>
        <v>0</v>
      </c>
      <c r="AP491" s="21">
        <f t="shared" si="1981"/>
        <v>0</v>
      </c>
      <c r="AQ491" s="21">
        <f t="shared" si="1981"/>
        <v>0</v>
      </c>
      <c r="AR491" s="21">
        <f t="shared" ref="AR491:BO491" si="1982">+AR490*$C$5</f>
        <v>0</v>
      </c>
      <c r="AS491" s="21">
        <f t="shared" si="1982"/>
        <v>0</v>
      </c>
      <c r="AT491" s="21">
        <f t="shared" si="1982"/>
        <v>0</v>
      </c>
      <c r="AU491" s="21">
        <f t="shared" si="1982"/>
        <v>0</v>
      </c>
      <c r="AV491" s="21">
        <f t="shared" si="1982"/>
        <v>0</v>
      </c>
      <c r="AW491" s="21">
        <f t="shared" si="1982"/>
        <v>0</v>
      </c>
      <c r="AX491" s="21">
        <f t="shared" si="1982"/>
        <v>0</v>
      </c>
      <c r="AY491" s="21">
        <f t="shared" si="1982"/>
        <v>0</v>
      </c>
      <c r="AZ491" s="21">
        <f t="shared" si="1982"/>
        <v>0</v>
      </c>
      <c r="BA491" s="21">
        <f t="shared" si="1982"/>
        <v>0</v>
      </c>
      <c r="BB491" s="21">
        <f t="shared" si="1982"/>
        <v>0</v>
      </c>
      <c r="BC491" s="21">
        <f t="shared" si="1982"/>
        <v>0</v>
      </c>
      <c r="BD491" s="21">
        <f t="shared" si="1982"/>
        <v>0</v>
      </c>
      <c r="BE491" s="21">
        <f t="shared" si="1982"/>
        <v>1371.3036846326008</v>
      </c>
      <c r="BF491" s="21">
        <f t="shared" si="1982"/>
        <v>16098.510033950664</v>
      </c>
      <c r="BG491" s="21">
        <f t="shared" si="1982"/>
        <v>15439.185390921966</v>
      </c>
      <c r="BH491" s="21">
        <f t="shared" si="1982"/>
        <v>14779.86074789327</v>
      </c>
      <c r="BI491" s="21">
        <f t="shared" si="1982"/>
        <v>14120.536104864574</v>
      </c>
      <c r="BJ491" s="21">
        <f t="shared" si="1982"/>
        <v>13461.211461835876</v>
      </c>
      <c r="BK491" s="21">
        <f t="shared" si="1982"/>
        <v>12801.886818807179</v>
      </c>
      <c r="BL491" s="21">
        <f t="shared" si="1982"/>
        <v>12142.562175778483</v>
      </c>
      <c r="BM491" s="21">
        <f t="shared" si="1982"/>
        <v>11483.237532749785</v>
      </c>
      <c r="BN491" s="21">
        <f t="shared" si="1982"/>
        <v>10823.912889721089</v>
      </c>
      <c r="BO491" s="21">
        <f t="shared" si="1982"/>
        <v>10164.58824669239</v>
      </c>
    </row>
    <row r="492" spans="2:67" s="10" customFormat="1" ht="12.75" customHeight="1" outlineLevel="2">
      <c r="B492" s="8" t="s">
        <v>20</v>
      </c>
      <c r="L492" s="23">
        <f t="shared" ref="L492:BO492" si="1983">IF(OR(L$10&lt;$C477,L$10&gt;$C477+$F484),0,IF(L$10=$C477,$E484*(13-$D477)/12,IF(L$10=$C477+$F484,$E484*($D477-1)/12,$E484)))</f>
        <v>0</v>
      </c>
      <c r="M492" s="23">
        <f t="shared" si="1983"/>
        <v>0</v>
      </c>
      <c r="N492" s="23">
        <f t="shared" si="1983"/>
        <v>0</v>
      </c>
      <c r="O492" s="23">
        <f t="shared" si="1983"/>
        <v>0</v>
      </c>
      <c r="P492" s="23">
        <f t="shared" si="1983"/>
        <v>0</v>
      </c>
      <c r="Q492" s="23">
        <f t="shared" si="1983"/>
        <v>0</v>
      </c>
      <c r="R492" s="23">
        <f t="shared" si="1983"/>
        <v>0</v>
      </c>
      <c r="S492" s="23">
        <f t="shared" si="1983"/>
        <v>0</v>
      </c>
      <c r="T492" s="23">
        <f t="shared" si="1983"/>
        <v>0</v>
      </c>
      <c r="U492" s="23">
        <f t="shared" si="1983"/>
        <v>0</v>
      </c>
      <c r="V492" s="23">
        <f t="shared" si="1983"/>
        <v>0</v>
      </c>
      <c r="W492" s="23">
        <f t="shared" si="1983"/>
        <v>0</v>
      </c>
      <c r="X492" s="23">
        <f t="shared" si="1983"/>
        <v>0</v>
      </c>
      <c r="Y492" s="23">
        <f t="shared" si="1983"/>
        <v>0</v>
      </c>
      <c r="Z492" s="23">
        <f t="shared" si="1983"/>
        <v>0</v>
      </c>
      <c r="AA492" s="23">
        <f t="shared" si="1983"/>
        <v>0</v>
      </c>
      <c r="AB492" s="23">
        <f t="shared" si="1983"/>
        <v>0</v>
      </c>
      <c r="AC492" s="23">
        <f t="shared" si="1983"/>
        <v>0</v>
      </c>
      <c r="AD492" s="23">
        <f t="shared" si="1983"/>
        <v>0</v>
      </c>
      <c r="AE492" s="23">
        <f t="shared" si="1983"/>
        <v>0</v>
      </c>
      <c r="AF492" s="23">
        <f t="shared" si="1983"/>
        <v>0</v>
      </c>
      <c r="AG492" s="23">
        <f t="shared" si="1983"/>
        <v>0</v>
      </c>
      <c r="AH492" s="23">
        <f t="shared" si="1983"/>
        <v>0</v>
      </c>
      <c r="AI492" s="23">
        <f t="shared" si="1983"/>
        <v>0</v>
      </c>
      <c r="AJ492" s="23">
        <f t="shared" si="1983"/>
        <v>0</v>
      </c>
      <c r="AK492" s="23">
        <f t="shared" si="1983"/>
        <v>0</v>
      </c>
      <c r="AL492" s="23">
        <f t="shared" si="1983"/>
        <v>0</v>
      </c>
      <c r="AM492" s="23">
        <f t="shared" si="1983"/>
        <v>0</v>
      </c>
      <c r="AN492" s="23">
        <f t="shared" si="1983"/>
        <v>0</v>
      </c>
      <c r="AO492" s="23">
        <f t="shared" si="1983"/>
        <v>0</v>
      </c>
      <c r="AP492" s="23">
        <f t="shared" si="1983"/>
        <v>0</v>
      </c>
      <c r="AQ492" s="23">
        <f t="shared" si="1983"/>
        <v>0</v>
      </c>
      <c r="AR492" s="23">
        <f t="shared" si="1983"/>
        <v>0</v>
      </c>
      <c r="AS492" s="23">
        <f t="shared" si="1983"/>
        <v>0</v>
      </c>
      <c r="AT492" s="23">
        <f t="shared" si="1983"/>
        <v>0</v>
      </c>
      <c r="AU492" s="23">
        <f t="shared" si="1983"/>
        <v>0</v>
      </c>
      <c r="AV492" s="23">
        <f t="shared" si="1983"/>
        <v>0</v>
      </c>
      <c r="AW492" s="23">
        <f t="shared" si="1983"/>
        <v>0</v>
      </c>
      <c r="AX492" s="23">
        <f t="shared" si="1983"/>
        <v>0</v>
      </c>
      <c r="AY492" s="23">
        <f t="shared" si="1983"/>
        <v>0</v>
      </c>
      <c r="AZ492" s="23">
        <f t="shared" si="1983"/>
        <v>0</v>
      </c>
      <c r="BA492" s="23">
        <f t="shared" si="1983"/>
        <v>0</v>
      </c>
      <c r="BB492" s="23">
        <f t="shared" si="1983"/>
        <v>0</v>
      </c>
      <c r="BC492" s="23">
        <f t="shared" si="1983"/>
        <v>0</v>
      </c>
      <c r="BD492" s="23">
        <f t="shared" si="1983"/>
        <v>0</v>
      </c>
      <c r="BE492" s="23">
        <f t="shared" si="1983"/>
        <v>19622.757232996908</v>
      </c>
      <c r="BF492" s="23">
        <f t="shared" si="1983"/>
        <v>235473.08679596288</v>
      </c>
      <c r="BG492" s="23">
        <f t="shared" si="1983"/>
        <v>235473.08679596288</v>
      </c>
      <c r="BH492" s="23">
        <f t="shared" si="1983"/>
        <v>235473.08679596288</v>
      </c>
      <c r="BI492" s="23">
        <f t="shared" si="1983"/>
        <v>235473.08679596288</v>
      </c>
      <c r="BJ492" s="23">
        <f t="shared" si="1983"/>
        <v>235473.08679596288</v>
      </c>
      <c r="BK492" s="23">
        <f t="shared" si="1983"/>
        <v>235473.08679596288</v>
      </c>
      <c r="BL492" s="23">
        <f t="shared" si="1983"/>
        <v>235473.08679596288</v>
      </c>
      <c r="BM492" s="23">
        <f t="shared" si="1983"/>
        <v>235473.08679596288</v>
      </c>
      <c r="BN492" s="23">
        <f t="shared" si="1983"/>
        <v>235473.08679596288</v>
      </c>
      <c r="BO492" s="23">
        <f t="shared" si="1983"/>
        <v>235473.08679596288</v>
      </c>
    </row>
    <row r="493" spans="2:67" s="10" customFormat="1" ht="12.75" customHeight="1" outlineLevel="2">
      <c r="B493" s="8" t="s">
        <v>16</v>
      </c>
      <c r="J493" s="2"/>
      <c r="L493" s="25">
        <f>+L492*$G484</f>
        <v>0</v>
      </c>
      <c r="M493" s="25">
        <f t="shared" ref="M493:BO493" si="1984">+M492*$G484</f>
        <v>0</v>
      </c>
      <c r="N493" s="25">
        <f t="shared" si="1984"/>
        <v>0</v>
      </c>
      <c r="O493" s="25">
        <f t="shared" si="1984"/>
        <v>0</v>
      </c>
      <c r="P493" s="25">
        <f t="shared" si="1984"/>
        <v>0</v>
      </c>
      <c r="Q493" s="25">
        <f t="shared" si="1984"/>
        <v>0</v>
      </c>
      <c r="R493" s="25">
        <f t="shared" si="1984"/>
        <v>0</v>
      </c>
      <c r="S493" s="25">
        <f t="shared" si="1984"/>
        <v>0</v>
      </c>
      <c r="T493" s="25">
        <f t="shared" si="1984"/>
        <v>0</v>
      </c>
      <c r="U493" s="25">
        <f t="shared" si="1984"/>
        <v>0</v>
      </c>
      <c r="V493" s="25">
        <f t="shared" si="1984"/>
        <v>0</v>
      </c>
      <c r="W493" s="25">
        <f t="shared" si="1984"/>
        <v>0</v>
      </c>
      <c r="X493" s="25">
        <f t="shared" si="1984"/>
        <v>0</v>
      </c>
      <c r="Y493" s="25">
        <f t="shared" si="1984"/>
        <v>0</v>
      </c>
      <c r="Z493" s="25">
        <f t="shared" si="1984"/>
        <v>0</v>
      </c>
      <c r="AA493" s="25">
        <f t="shared" si="1984"/>
        <v>0</v>
      </c>
      <c r="AB493" s="25">
        <f t="shared" si="1984"/>
        <v>0</v>
      </c>
      <c r="AC493" s="25">
        <f t="shared" si="1984"/>
        <v>0</v>
      </c>
      <c r="AD493" s="25">
        <f t="shared" si="1984"/>
        <v>0</v>
      </c>
      <c r="AE493" s="25">
        <f t="shared" si="1984"/>
        <v>0</v>
      </c>
      <c r="AF493" s="25">
        <f t="shared" si="1984"/>
        <v>0</v>
      </c>
      <c r="AG493" s="25">
        <f t="shared" si="1984"/>
        <v>0</v>
      </c>
      <c r="AH493" s="25">
        <f t="shared" si="1984"/>
        <v>0</v>
      </c>
      <c r="AI493" s="25">
        <f t="shared" si="1984"/>
        <v>0</v>
      </c>
      <c r="AJ493" s="25">
        <f t="shared" si="1984"/>
        <v>0</v>
      </c>
      <c r="AK493" s="25">
        <f t="shared" si="1984"/>
        <v>0</v>
      </c>
      <c r="AL493" s="25">
        <f t="shared" si="1984"/>
        <v>0</v>
      </c>
      <c r="AM493" s="25">
        <f t="shared" si="1984"/>
        <v>0</v>
      </c>
      <c r="AN493" s="25">
        <f t="shared" si="1984"/>
        <v>0</v>
      </c>
      <c r="AO493" s="25">
        <f t="shared" si="1984"/>
        <v>0</v>
      </c>
      <c r="AP493" s="25">
        <f t="shared" si="1984"/>
        <v>0</v>
      </c>
      <c r="AQ493" s="25">
        <f t="shared" si="1984"/>
        <v>0</v>
      </c>
      <c r="AR493" s="25">
        <f t="shared" si="1984"/>
        <v>0</v>
      </c>
      <c r="AS493" s="25">
        <f t="shared" si="1984"/>
        <v>0</v>
      </c>
      <c r="AT493" s="25">
        <f t="shared" si="1984"/>
        <v>0</v>
      </c>
      <c r="AU493" s="25">
        <f t="shared" si="1984"/>
        <v>0</v>
      </c>
      <c r="AV493" s="25">
        <f t="shared" si="1984"/>
        <v>0</v>
      </c>
      <c r="AW493" s="25">
        <f t="shared" si="1984"/>
        <v>0</v>
      </c>
      <c r="AX493" s="25">
        <f t="shared" si="1984"/>
        <v>0</v>
      </c>
      <c r="AY493" s="25">
        <f t="shared" si="1984"/>
        <v>0</v>
      </c>
      <c r="AZ493" s="25">
        <f t="shared" si="1984"/>
        <v>0</v>
      </c>
      <c r="BA493" s="25">
        <f t="shared" si="1984"/>
        <v>0</v>
      </c>
      <c r="BB493" s="25">
        <f t="shared" si="1984"/>
        <v>0</v>
      </c>
      <c r="BC493" s="25">
        <f t="shared" si="1984"/>
        <v>0</v>
      </c>
      <c r="BD493" s="25">
        <f t="shared" si="1984"/>
        <v>0</v>
      </c>
      <c r="BE493" s="25">
        <f t="shared" si="1984"/>
        <v>5.886827169899072</v>
      </c>
      <c r="BF493" s="25">
        <f t="shared" si="1984"/>
        <v>70.641926038788853</v>
      </c>
      <c r="BG493" s="25">
        <f t="shared" si="1984"/>
        <v>70.641926038788853</v>
      </c>
      <c r="BH493" s="25">
        <f t="shared" si="1984"/>
        <v>70.641926038788853</v>
      </c>
      <c r="BI493" s="25">
        <f t="shared" si="1984"/>
        <v>70.641926038788853</v>
      </c>
      <c r="BJ493" s="25">
        <f t="shared" si="1984"/>
        <v>70.641926038788853</v>
      </c>
      <c r="BK493" s="25">
        <f t="shared" si="1984"/>
        <v>70.641926038788853</v>
      </c>
      <c r="BL493" s="25">
        <f t="shared" si="1984"/>
        <v>70.641926038788853</v>
      </c>
      <c r="BM493" s="25">
        <f t="shared" si="1984"/>
        <v>70.641926038788853</v>
      </c>
      <c r="BN493" s="25">
        <f t="shared" si="1984"/>
        <v>70.641926038788853</v>
      </c>
      <c r="BO493" s="25">
        <f t="shared" si="1984"/>
        <v>70.641926038788853</v>
      </c>
    </row>
    <row r="494" spans="2:67" s="10" customFormat="1" ht="13.5" customHeight="1" outlineLevel="2" thickBot="1">
      <c r="B494" s="8" t="s">
        <v>17</v>
      </c>
      <c r="J494" s="2"/>
      <c r="L494" s="24">
        <f t="shared" ref="L494:BO494" si="1985">SUM(L488,L491,L493)</f>
        <v>0</v>
      </c>
      <c r="M494" s="24">
        <f t="shared" si="1985"/>
        <v>0</v>
      </c>
      <c r="N494" s="24">
        <f t="shared" si="1985"/>
        <v>0</v>
      </c>
      <c r="O494" s="24">
        <f t="shared" si="1985"/>
        <v>0</v>
      </c>
      <c r="P494" s="24">
        <f t="shared" si="1985"/>
        <v>0</v>
      </c>
      <c r="Q494" s="24">
        <f t="shared" si="1985"/>
        <v>0</v>
      </c>
      <c r="R494" s="24">
        <f t="shared" si="1985"/>
        <v>0</v>
      </c>
      <c r="S494" s="24">
        <f t="shared" si="1985"/>
        <v>0</v>
      </c>
      <c r="T494" s="24">
        <f t="shared" si="1985"/>
        <v>0</v>
      </c>
      <c r="U494" s="24">
        <f t="shared" si="1985"/>
        <v>0</v>
      </c>
      <c r="V494" s="24">
        <f t="shared" si="1985"/>
        <v>0</v>
      </c>
      <c r="W494" s="24">
        <f t="shared" si="1985"/>
        <v>0</v>
      </c>
      <c r="X494" s="24">
        <f t="shared" si="1985"/>
        <v>0</v>
      </c>
      <c r="Y494" s="24">
        <f t="shared" si="1985"/>
        <v>0</v>
      </c>
      <c r="Z494" s="24">
        <f t="shared" si="1985"/>
        <v>0</v>
      </c>
      <c r="AA494" s="24">
        <f t="shared" si="1985"/>
        <v>0</v>
      </c>
      <c r="AB494" s="24">
        <f t="shared" si="1985"/>
        <v>0</v>
      </c>
      <c r="AC494" s="24">
        <f t="shared" si="1985"/>
        <v>0</v>
      </c>
      <c r="AD494" s="24">
        <f t="shared" si="1985"/>
        <v>0</v>
      </c>
      <c r="AE494" s="24">
        <f t="shared" si="1985"/>
        <v>0</v>
      </c>
      <c r="AF494" s="24">
        <f t="shared" si="1985"/>
        <v>0</v>
      </c>
      <c r="AG494" s="24">
        <f t="shared" si="1985"/>
        <v>0</v>
      </c>
      <c r="AH494" s="24">
        <f t="shared" si="1985"/>
        <v>0</v>
      </c>
      <c r="AI494" s="24">
        <f t="shared" si="1985"/>
        <v>0</v>
      </c>
      <c r="AJ494" s="24">
        <f t="shared" si="1985"/>
        <v>0</v>
      </c>
      <c r="AK494" s="24">
        <f t="shared" si="1985"/>
        <v>0</v>
      </c>
      <c r="AL494" s="24">
        <f t="shared" si="1985"/>
        <v>0</v>
      </c>
      <c r="AM494" s="24">
        <f t="shared" si="1985"/>
        <v>0</v>
      </c>
      <c r="AN494" s="24">
        <f t="shared" si="1985"/>
        <v>0</v>
      </c>
      <c r="AO494" s="24">
        <f t="shared" si="1985"/>
        <v>0</v>
      </c>
      <c r="AP494" s="24">
        <f t="shared" si="1985"/>
        <v>0</v>
      </c>
      <c r="AQ494" s="24">
        <f t="shared" si="1985"/>
        <v>0</v>
      </c>
      <c r="AR494" s="24">
        <f t="shared" si="1985"/>
        <v>0</v>
      </c>
      <c r="AS494" s="24">
        <f t="shared" si="1985"/>
        <v>0</v>
      </c>
      <c r="AT494" s="24">
        <f t="shared" si="1985"/>
        <v>0</v>
      </c>
      <c r="AU494" s="24">
        <f t="shared" si="1985"/>
        <v>0</v>
      </c>
      <c r="AV494" s="24">
        <f t="shared" si="1985"/>
        <v>0</v>
      </c>
      <c r="AW494" s="24">
        <f t="shared" si="1985"/>
        <v>0</v>
      </c>
      <c r="AX494" s="24">
        <f t="shared" si="1985"/>
        <v>0</v>
      </c>
      <c r="AY494" s="24">
        <f t="shared" si="1985"/>
        <v>0</v>
      </c>
      <c r="AZ494" s="24">
        <f t="shared" si="1985"/>
        <v>0</v>
      </c>
      <c r="BA494" s="24">
        <f t="shared" si="1985"/>
        <v>0</v>
      </c>
      <c r="BB494" s="24">
        <f t="shared" si="1985"/>
        <v>0</v>
      </c>
      <c r="BC494" s="24">
        <f t="shared" si="1985"/>
        <v>0</v>
      </c>
      <c r="BD494" s="24">
        <f t="shared" si="1985"/>
        <v>0</v>
      </c>
      <c r="BE494" s="24">
        <f t="shared" si="1985"/>
        <v>2162.1008011223762</v>
      </c>
      <c r="BF494" s="24">
        <f t="shared" si="1985"/>
        <v>25588.075431827969</v>
      </c>
      <c r="BG494" s="24">
        <f t="shared" si="1985"/>
        <v>24928.750788799272</v>
      </c>
      <c r="BH494" s="24">
        <f t="shared" si="1985"/>
        <v>24269.426145770576</v>
      </c>
      <c r="BI494" s="24">
        <f t="shared" si="1985"/>
        <v>23610.10150274188</v>
      </c>
      <c r="BJ494" s="24">
        <f t="shared" si="1985"/>
        <v>22950.77685971318</v>
      </c>
      <c r="BK494" s="24">
        <f t="shared" si="1985"/>
        <v>22291.452216684484</v>
      </c>
      <c r="BL494" s="24">
        <f t="shared" si="1985"/>
        <v>21632.127573655787</v>
      </c>
      <c r="BM494" s="24">
        <f t="shared" si="1985"/>
        <v>20972.802930627087</v>
      </c>
      <c r="BN494" s="24">
        <f t="shared" si="1985"/>
        <v>20313.478287598391</v>
      </c>
      <c r="BO494" s="24">
        <f t="shared" si="1985"/>
        <v>19654.153644569695</v>
      </c>
    </row>
    <row r="495" spans="2:67" s="10" customFormat="1" ht="12.75" customHeight="1" outlineLevel="2">
      <c r="B495" s="8"/>
    </row>
    <row r="496" spans="2:67" s="10" customFormat="1" ht="12.75" customHeight="1" outlineLevel="2">
      <c r="B496" s="8"/>
    </row>
    <row r="497" spans="1:67" s="10" customFormat="1" ht="12.75" customHeight="1" outlineLevel="2">
      <c r="B497" s="8"/>
    </row>
    <row r="498" spans="1:67" s="10" customFormat="1" ht="12.75" customHeight="1" outlineLevel="2">
      <c r="B498" s="8"/>
    </row>
    <row r="499" spans="1:67" s="10" customFormat="1" ht="12.75" customHeight="1" outlineLevel="2">
      <c r="B499" s="8"/>
    </row>
    <row r="500" spans="1:67" s="10" customFormat="1" ht="12.75" customHeight="1" outlineLevel="2">
      <c r="B500" s="8"/>
    </row>
    <row r="501" spans="1:67" s="10" customFormat="1" ht="12.75" customHeight="1" outlineLevel="2">
      <c r="B501" s="8"/>
    </row>
    <row r="502" spans="1:67" s="10" customFormat="1" outlineLevel="1">
      <c r="A502" s="10">
        <f>A472+1</f>
        <v>17</v>
      </c>
      <c r="B502" s="27" t="str">
        <f>INDEX(Projects,A502,1)</f>
        <v>Holyrood CP5</v>
      </c>
      <c r="C502" s="19"/>
      <c r="G502" s="152" t="str">
        <f>INDEX(Projects,$A502,Projects!R$1)</f>
        <v>HRD</v>
      </c>
      <c r="H502" s="11">
        <f>+C507</f>
        <v>2057</v>
      </c>
      <c r="I502" s="2">
        <f>+E514</f>
        <v>51698.864643346518</v>
      </c>
      <c r="J502" s="2">
        <f>NPV($C$4,M502:BO502)+L502</f>
        <v>1430.035107410569</v>
      </c>
      <c r="L502" s="2">
        <f>+L524</f>
        <v>0</v>
      </c>
      <c r="M502" s="2">
        <f t="shared" ref="M502:BO502" si="1986">+M524</f>
        <v>0</v>
      </c>
      <c r="N502" s="2">
        <f t="shared" si="1986"/>
        <v>0</v>
      </c>
      <c r="O502" s="2">
        <f t="shared" si="1986"/>
        <v>0</v>
      </c>
      <c r="P502" s="2">
        <f t="shared" si="1986"/>
        <v>0</v>
      </c>
      <c r="Q502" s="2">
        <f t="shared" si="1986"/>
        <v>0</v>
      </c>
      <c r="R502" s="2">
        <f t="shared" si="1986"/>
        <v>0</v>
      </c>
      <c r="S502" s="2">
        <f t="shared" si="1986"/>
        <v>0</v>
      </c>
      <c r="T502" s="2">
        <f t="shared" si="1986"/>
        <v>0</v>
      </c>
      <c r="U502" s="2">
        <f t="shared" si="1986"/>
        <v>0</v>
      </c>
      <c r="V502" s="2">
        <f t="shared" si="1986"/>
        <v>0</v>
      </c>
      <c r="W502" s="2">
        <f t="shared" si="1986"/>
        <v>0</v>
      </c>
      <c r="X502" s="2">
        <f t="shared" si="1986"/>
        <v>0</v>
      </c>
      <c r="Y502" s="2">
        <f t="shared" si="1986"/>
        <v>0</v>
      </c>
      <c r="Z502" s="2">
        <f t="shared" si="1986"/>
        <v>0</v>
      </c>
      <c r="AA502" s="2">
        <f t="shared" si="1986"/>
        <v>0</v>
      </c>
      <c r="AB502" s="2">
        <f t="shared" si="1986"/>
        <v>0</v>
      </c>
      <c r="AC502" s="2">
        <f t="shared" si="1986"/>
        <v>0</v>
      </c>
      <c r="AD502" s="2">
        <f t="shared" si="1986"/>
        <v>0</v>
      </c>
      <c r="AE502" s="2">
        <f t="shared" si="1986"/>
        <v>0</v>
      </c>
      <c r="AF502" s="2">
        <f t="shared" si="1986"/>
        <v>0</v>
      </c>
      <c r="AG502" s="2">
        <f t="shared" si="1986"/>
        <v>0</v>
      </c>
      <c r="AH502" s="2">
        <f t="shared" si="1986"/>
        <v>0</v>
      </c>
      <c r="AI502" s="2">
        <f t="shared" si="1986"/>
        <v>0</v>
      </c>
      <c r="AJ502" s="2">
        <f t="shared" si="1986"/>
        <v>0</v>
      </c>
      <c r="AK502" s="2">
        <f t="shared" si="1986"/>
        <v>0</v>
      </c>
      <c r="AL502" s="2">
        <f t="shared" si="1986"/>
        <v>0</v>
      </c>
      <c r="AM502" s="2">
        <f t="shared" si="1986"/>
        <v>0</v>
      </c>
      <c r="AN502" s="2">
        <f t="shared" si="1986"/>
        <v>0</v>
      </c>
      <c r="AO502" s="2">
        <f t="shared" si="1986"/>
        <v>0</v>
      </c>
      <c r="AP502" s="2">
        <f t="shared" si="1986"/>
        <v>0</v>
      </c>
      <c r="AQ502" s="2">
        <f t="shared" si="1986"/>
        <v>0</v>
      </c>
      <c r="AR502" s="2">
        <f t="shared" si="1986"/>
        <v>0</v>
      </c>
      <c r="AS502" s="2">
        <f t="shared" si="1986"/>
        <v>0</v>
      </c>
      <c r="AT502" s="2">
        <f t="shared" si="1986"/>
        <v>0</v>
      </c>
      <c r="AU502" s="2">
        <f t="shared" si="1986"/>
        <v>0</v>
      </c>
      <c r="AV502" s="2">
        <f t="shared" si="1986"/>
        <v>0</v>
      </c>
      <c r="AW502" s="2">
        <f t="shared" si="1986"/>
        <v>0</v>
      </c>
      <c r="AX502" s="2">
        <f t="shared" si="1986"/>
        <v>0</v>
      </c>
      <c r="AY502" s="2">
        <f t="shared" si="1986"/>
        <v>0</v>
      </c>
      <c r="AZ502" s="2">
        <f t="shared" si="1986"/>
        <v>0</v>
      </c>
      <c r="BA502" s="2">
        <f t="shared" si="1986"/>
        <v>0</v>
      </c>
      <c r="BB502" s="2">
        <f t="shared" si="1986"/>
        <v>0</v>
      </c>
      <c r="BC502" s="2">
        <f t="shared" si="1986"/>
        <v>0</v>
      </c>
      <c r="BD502" s="2">
        <f t="shared" si="1986"/>
        <v>0</v>
      </c>
      <c r="BE502" s="2">
        <f t="shared" si="1986"/>
        <v>374.46373243579495</v>
      </c>
      <c r="BF502" s="2">
        <f t="shared" si="1986"/>
        <v>4460.893978934092</v>
      </c>
      <c r="BG502" s="2">
        <f t="shared" si="1986"/>
        <v>4400.5786368501876</v>
      </c>
      <c r="BH502" s="2">
        <f t="shared" si="1986"/>
        <v>4340.2632947662842</v>
      </c>
      <c r="BI502" s="2">
        <f t="shared" si="1986"/>
        <v>4279.9479526823798</v>
      </c>
      <c r="BJ502" s="2">
        <f t="shared" si="1986"/>
        <v>4219.6326105984763</v>
      </c>
      <c r="BK502" s="2">
        <f t="shared" si="1986"/>
        <v>4159.3172685145719</v>
      </c>
      <c r="BL502" s="2">
        <f t="shared" si="1986"/>
        <v>4099.0019264306675</v>
      </c>
      <c r="BM502" s="2">
        <f t="shared" si="1986"/>
        <v>4038.6865843467631</v>
      </c>
      <c r="BN502" s="2">
        <f t="shared" si="1986"/>
        <v>3978.3712422628596</v>
      </c>
      <c r="BO502" s="2">
        <f t="shared" si="1986"/>
        <v>3918.0559001789552</v>
      </c>
    </row>
    <row r="503" spans="1:67" s="10" customFormat="1" ht="12.75" customHeight="1" outlineLevel="2">
      <c r="B503" s="28" t="str">
        <f>"Jan "&amp;$L$10&amp;" $"</f>
        <v>Jan 2012 $</v>
      </c>
      <c r="C503" s="151">
        <f>INDEX(Projects,A502,Projects!$H$1)</f>
        <v>17500</v>
      </c>
      <c r="D503" s="152"/>
      <c r="E503" s="152"/>
      <c r="F503" s="152"/>
      <c r="G503" s="152"/>
      <c r="H503" s="17"/>
    </row>
    <row r="504" spans="1:67" s="10" customFormat="1" ht="12.75" customHeight="1" outlineLevel="2">
      <c r="B504" s="8" t="s">
        <v>8</v>
      </c>
      <c r="C504" s="153">
        <f>INDEX(Projects,$A502,Projects!I$1)</f>
        <v>0.2</v>
      </c>
      <c r="D504" s="153">
        <f>INDEX(Projects,$A502,Projects!J$1)</f>
        <v>0.2</v>
      </c>
      <c r="E504" s="153">
        <f>INDEX(Projects,$A502,Projects!K$1)</f>
        <v>0.2</v>
      </c>
      <c r="F504" s="153">
        <f>INDEX(Projects,$A502,Projects!L$1)</f>
        <v>0.2</v>
      </c>
      <c r="G504" s="153">
        <f>INDEX(Projects,$A502,Projects!M$1)</f>
        <v>0.2</v>
      </c>
      <c r="H504" s="18"/>
      <c r="J504" s="14"/>
      <c r="K504" s="14"/>
    </row>
    <row r="505" spans="1:67" s="10" customFormat="1" ht="12.75" customHeight="1" outlineLevel="2">
      <c r="B505" s="8" t="s">
        <v>1</v>
      </c>
      <c r="C505" s="154">
        <f>INDEX(Projects,$A502,Projects!$N$1)</f>
        <v>2.52E-2</v>
      </c>
      <c r="D505" s="152"/>
      <c r="E505" s="152"/>
      <c r="F505" s="152"/>
      <c r="G505" s="152"/>
    </row>
    <row r="506" spans="1:67" s="10" customFormat="1" ht="12.75" customHeight="1" outlineLevel="2">
      <c r="B506" s="8" t="s">
        <v>2</v>
      </c>
      <c r="C506" s="152">
        <f>INDEX(Projects,A502,Projects!$F$1)</f>
        <v>2053</v>
      </c>
      <c r="D506" s="152">
        <f>INDEX(Projects,A502,Projects!$G$1)</f>
        <v>1</v>
      </c>
      <c r="E506" s="152"/>
      <c r="F506" s="152"/>
      <c r="G506" s="152"/>
    </row>
    <row r="507" spans="1:67" s="10" customFormat="1" ht="12.75" customHeight="1" outlineLevel="2">
      <c r="B507" s="8" t="s">
        <v>3</v>
      </c>
      <c r="C507" s="152">
        <f>INDEX(Projects,A502,Projects!$C$1)</f>
        <v>2057</v>
      </c>
      <c r="D507" s="152">
        <f>INDEX(Projects,A502,Projects!$D$1)</f>
        <v>12</v>
      </c>
      <c r="E507" s="152"/>
      <c r="F507" s="152"/>
      <c r="G507" s="152"/>
    </row>
    <row r="508" spans="1:67" s="10" customFormat="1" ht="12.75" customHeight="1" outlineLevel="2">
      <c r="B508" s="7" t="s">
        <v>4</v>
      </c>
      <c r="L508" s="9">
        <f t="shared" ref="L508:AQ508" si="1987">(1+$C505)^L$21</f>
        <v>1.0125216047077712</v>
      </c>
      <c r="M508" s="9">
        <f t="shared" si="1987"/>
        <v>1.0380371491464069</v>
      </c>
      <c r="N508" s="9">
        <f t="shared" si="1987"/>
        <v>1.0641956853048962</v>
      </c>
      <c r="O508" s="9">
        <f t="shared" si="1987"/>
        <v>1.0910134165745795</v>
      </c>
      <c r="P508" s="9">
        <f t="shared" si="1987"/>
        <v>1.1185069546722588</v>
      </c>
      <c r="Q508" s="9">
        <f t="shared" si="1987"/>
        <v>1.1466933299299995</v>
      </c>
      <c r="R508" s="9">
        <f t="shared" si="1987"/>
        <v>1.1755900018442353</v>
      </c>
      <c r="S508" s="9">
        <f t="shared" si="1987"/>
        <v>1.2052148698907099</v>
      </c>
      <c r="T508" s="9">
        <f t="shared" si="1987"/>
        <v>1.2355862846119556</v>
      </c>
      <c r="U508" s="9">
        <f t="shared" si="1987"/>
        <v>1.2667230589841769</v>
      </c>
      <c r="V508" s="9">
        <f t="shared" si="1987"/>
        <v>1.2986444800705779</v>
      </c>
      <c r="W508" s="9">
        <f t="shared" si="1987"/>
        <v>1.3313703209683565</v>
      </c>
      <c r="X508" s="9">
        <f t="shared" si="1987"/>
        <v>1.3649208530567589</v>
      </c>
      <c r="Y508" s="9">
        <f t="shared" si="1987"/>
        <v>1.399316858553789</v>
      </c>
      <c r="Z508" s="9">
        <f t="shared" si="1987"/>
        <v>1.4345796433893443</v>
      </c>
      <c r="AA508" s="9">
        <f t="shared" si="1987"/>
        <v>1.4707310504027555</v>
      </c>
      <c r="AB508" s="9">
        <f t="shared" si="1987"/>
        <v>1.507793472872905</v>
      </c>
      <c r="AC508" s="9">
        <f t="shared" si="1987"/>
        <v>1.5457898683893019</v>
      </c>
      <c r="AD508" s="9">
        <f t="shared" si="1987"/>
        <v>1.5847437730727121</v>
      </c>
      <c r="AE508" s="9">
        <f t="shared" si="1987"/>
        <v>1.6246793161541444</v>
      </c>
      <c r="AF508" s="9">
        <f t="shared" si="1987"/>
        <v>1.6656212349212287</v>
      </c>
      <c r="AG508" s="9">
        <f t="shared" si="1987"/>
        <v>1.7075948900412434</v>
      </c>
      <c r="AH508" s="9">
        <f t="shared" si="1987"/>
        <v>1.7506262812702824</v>
      </c>
      <c r="AI508" s="9">
        <f t="shared" si="1987"/>
        <v>1.7947420635582936</v>
      </c>
      <c r="AJ508" s="9">
        <f t="shared" si="1987"/>
        <v>1.8399695635599622</v>
      </c>
      <c r="AK508" s="9">
        <f t="shared" si="1987"/>
        <v>1.8863367965616731</v>
      </c>
      <c r="AL508" s="9">
        <f t="shared" si="1987"/>
        <v>1.933872483835027</v>
      </c>
      <c r="AM508" s="9">
        <f t="shared" si="1987"/>
        <v>1.9826060704276696</v>
      </c>
      <c r="AN508" s="9">
        <f t="shared" si="1987"/>
        <v>2.0325677434024465</v>
      </c>
      <c r="AO508" s="9">
        <f t="shared" si="1987"/>
        <v>2.0837884505361881</v>
      </c>
      <c r="AP508" s="9">
        <f t="shared" si="1987"/>
        <v>2.1362999194896997</v>
      </c>
      <c r="AQ508" s="9">
        <f t="shared" si="1987"/>
        <v>2.1901346774608399</v>
      </c>
      <c r="AR508" s="9">
        <f t="shared" ref="AR508:BO508" si="1988">(1+$C505)^AR$21</f>
        <v>2.2453260713328529</v>
      </c>
      <c r="AS508" s="9">
        <f t="shared" si="1988"/>
        <v>2.3019082883304405</v>
      </c>
      <c r="AT508" s="9">
        <f t="shared" si="1988"/>
        <v>2.3599163771963672</v>
      </c>
      <c r="AU508" s="9">
        <f t="shared" si="1988"/>
        <v>2.4193862699017155</v>
      </c>
      <c r="AV508" s="9">
        <f t="shared" si="1988"/>
        <v>2.4803548039032384</v>
      </c>
      <c r="AW508" s="9">
        <f t="shared" si="1988"/>
        <v>2.5428597449615999</v>
      </c>
      <c r="AX508" s="9">
        <f t="shared" si="1988"/>
        <v>2.606939810534632</v>
      </c>
      <c r="AY508" s="9">
        <f t="shared" si="1988"/>
        <v>2.672634693760104</v>
      </c>
      <c r="AZ508" s="9">
        <f t="shared" si="1988"/>
        <v>2.7399850880428587</v>
      </c>
      <c r="BA508" s="9">
        <f t="shared" si="1988"/>
        <v>2.8090327122615379</v>
      </c>
      <c r="BB508" s="9">
        <f t="shared" si="1988"/>
        <v>2.8798203366105284</v>
      </c>
      <c r="BC508" s="9">
        <f t="shared" si="1988"/>
        <v>2.9523918090931134</v>
      </c>
      <c r="BD508" s="9">
        <f t="shared" si="1988"/>
        <v>3.0267920826822596</v>
      </c>
      <c r="BE508" s="9">
        <f t="shared" si="1988"/>
        <v>3.1030672431658526</v>
      </c>
      <c r="BF508" s="9">
        <f t="shared" si="1988"/>
        <v>3.1812645376936315</v>
      </c>
      <c r="BG508" s="9">
        <f t="shared" si="1988"/>
        <v>3.2614324040435108</v>
      </c>
      <c r="BH508" s="9">
        <f t="shared" si="1988"/>
        <v>3.3436205006254069</v>
      </c>
      <c r="BI508" s="9">
        <f t="shared" si="1988"/>
        <v>3.4278797372411671</v>
      </c>
      <c r="BJ508" s="9">
        <f t="shared" si="1988"/>
        <v>3.5142623066196435</v>
      </c>
      <c r="BK508" s="9">
        <f t="shared" si="1988"/>
        <v>3.6028217167464582</v>
      </c>
      <c r="BL508" s="9">
        <f t="shared" si="1988"/>
        <v>3.6936128240084685</v>
      </c>
      <c r="BM508" s="9">
        <f t="shared" si="1988"/>
        <v>3.7866918671734817</v>
      </c>
      <c r="BN508" s="9">
        <f t="shared" si="1988"/>
        <v>3.8821165022262529</v>
      </c>
      <c r="BO508" s="9">
        <f t="shared" si="1988"/>
        <v>3.979945838082354</v>
      </c>
    </row>
    <row r="509" spans="1:67" s="10" customFormat="1" ht="12.75" customHeight="1" outlineLevel="2">
      <c r="B509" s="8" t="s">
        <v>9</v>
      </c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</row>
    <row r="510" spans="1:67" s="10" customFormat="1" ht="12.75" customHeight="1" outlineLevel="2">
      <c r="B510" s="29" t="s">
        <v>5</v>
      </c>
      <c r="L510" s="2">
        <f t="shared" ref="L510" si="1989">IF(L$10&gt;$C507,0,+K513)</f>
        <v>0</v>
      </c>
      <c r="M510" s="2">
        <f t="shared" ref="M510" si="1990">IF(M$10&gt;$C507,0,+L513)</f>
        <v>0</v>
      </c>
      <c r="N510" s="2">
        <f t="shared" ref="N510" si="1991">IF(N$10&gt;$C507,0,+M513)</f>
        <v>0</v>
      </c>
      <c r="O510" s="2">
        <f t="shared" ref="O510" si="1992">IF(O$10&gt;$C507,0,+N513)</f>
        <v>0</v>
      </c>
      <c r="P510" s="2">
        <f t="shared" ref="P510" si="1993">IF(P$10&gt;$C507,0,+O513)</f>
        <v>0</v>
      </c>
      <c r="Q510" s="2">
        <f t="shared" ref="Q510" si="1994">IF(Q$10&gt;$C507,0,+P513)</f>
        <v>0</v>
      </c>
      <c r="R510" s="2">
        <f t="shared" ref="R510" si="1995">IF(R$10&gt;$C507,0,+Q513)</f>
        <v>0</v>
      </c>
      <c r="S510" s="2">
        <f t="shared" ref="S510" si="1996">IF(S$10&gt;$C507,0,+R513)</f>
        <v>0</v>
      </c>
      <c r="T510" s="2">
        <f t="shared" ref="T510" si="1997">IF(T$10&gt;$C507,0,+S513)</f>
        <v>0</v>
      </c>
      <c r="U510" s="2">
        <f t="shared" ref="U510" si="1998">IF(U$10&gt;$C507,0,+T513)</f>
        <v>0</v>
      </c>
      <c r="V510" s="2">
        <f t="shared" ref="V510" si="1999">IF(V$10&gt;$C507,0,+U513)</f>
        <v>0</v>
      </c>
      <c r="W510" s="2">
        <f t="shared" ref="W510" si="2000">IF(W$10&gt;$C507,0,+V513)</f>
        <v>0</v>
      </c>
      <c r="X510" s="2">
        <f t="shared" ref="X510" si="2001">IF(X$10&gt;$C507,0,+W513)</f>
        <v>0</v>
      </c>
      <c r="Y510" s="2">
        <f t="shared" ref="Y510" si="2002">IF(Y$10&gt;$C507,0,+X513)</f>
        <v>0</v>
      </c>
      <c r="Z510" s="2">
        <f t="shared" ref="Z510" si="2003">IF(Z$10&gt;$C507,0,+Y513)</f>
        <v>0</v>
      </c>
      <c r="AA510" s="2">
        <f t="shared" ref="AA510" si="2004">IF(AA$10&gt;$C507,0,+Z513)</f>
        <v>0</v>
      </c>
      <c r="AB510" s="2">
        <f t="shared" ref="AB510" si="2005">IF(AB$10&gt;$C507,0,+AA513)</f>
        <v>0</v>
      </c>
      <c r="AC510" s="2">
        <f t="shared" ref="AC510" si="2006">IF(AC$10&gt;$C507,0,+AB513)</f>
        <v>0</v>
      </c>
      <c r="AD510" s="2">
        <f t="shared" ref="AD510" si="2007">IF(AD$10&gt;$C507,0,+AC513)</f>
        <v>0</v>
      </c>
      <c r="AE510" s="2">
        <f t="shared" ref="AE510" si="2008">IF(AE$10&gt;$C507,0,+AD513)</f>
        <v>0</v>
      </c>
      <c r="AF510" s="2">
        <f t="shared" ref="AF510" si="2009">IF(AF$10&gt;$C507,0,+AE513)</f>
        <v>0</v>
      </c>
      <c r="AG510" s="2">
        <f t="shared" ref="AG510" si="2010">IF(AG$10&gt;$C507,0,+AF513)</f>
        <v>0</v>
      </c>
      <c r="AH510" s="2">
        <f t="shared" ref="AH510" si="2011">IF(AH$10&gt;$C507,0,+AG513)</f>
        <v>0</v>
      </c>
      <c r="AI510" s="2">
        <f t="shared" ref="AI510" si="2012">IF(AI$10&gt;$C507,0,+AH513)</f>
        <v>0</v>
      </c>
      <c r="AJ510" s="2">
        <f t="shared" ref="AJ510" si="2013">IF(AJ$10&gt;$C507,0,+AI513)</f>
        <v>0</v>
      </c>
      <c r="AK510" s="2">
        <f t="shared" ref="AK510" si="2014">IF(AK$10&gt;$C507,0,+AJ513)</f>
        <v>0</v>
      </c>
      <c r="AL510" s="2">
        <f t="shared" ref="AL510" si="2015">IF(AL$10&gt;$C507,0,+AK513)</f>
        <v>0</v>
      </c>
      <c r="AM510" s="2">
        <f t="shared" ref="AM510" si="2016">IF(AM$10&gt;$C507,0,+AL513)</f>
        <v>0</v>
      </c>
      <c r="AN510" s="2">
        <f t="shared" ref="AN510" si="2017">IF(AN$10&gt;$C507,0,+AM513)</f>
        <v>0</v>
      </c>
      <c r="AO510" s="2">
        <f t="shared" ref="AO510" si="2018">IF(AO$10&gt;$C507,0,+AN513)</f>
        <v>0</v>
      </c>
      <c r="AP510" s="2">
        <f t="shared" ref="AP510" si="2019">IF(AP$10&gt;$C507,0,+AO513)</f>
        <v>0</v>
      </c>
      <c r="AQ510" s="2">
        <f t="shared" ref="AQ510" si="2020">IF(AQ$10&gt;$C507,0,+AP513)</f>
        <v>0</v>
      </c>
      <c r="AR510" s="2">
        <f t="shared" ref="AR510" si="2021">IF(AR$10&gt;$C507,0,+AQ513)</f>
        <v>0</v>
      </c>
      <c r="AS510" s="2">
        <f t="shared" ref="AS510" si="2022">IF(AS$10&gt;$C507,0,+AR513)</f>
        <v>0</v>
      </c>
      <c r="AT510" s="2">
        <f t="shared" ref="AT510" si="2023">IF(AT$10&gt;$C507,0,+AS513)</f>
        <v>0</v>
      </c>
      <c r="AU510" s="2">
        <f t="shared" ref="AU510" si="2024">IF(AU$10&gt;$C507,0,+AT513)</f>
        <v>0</v>
      </c>
      <c r="AV510" s="2">
        <f t="shared" ref="AV510" si="2025">IF(AV$10&gt;$C507,0,+AU513)</f>
        <v>0</v>
      </c>
      <c r="AW510" s="2">
        <f t="shared" ref="AW510" si="2026">IF(AW$10&gt;$C507,0,+AV513)</f>
        <v>0</v>
      </c>
      <c r="AX510" s="2">
        <f t="shared" ref="AX510" si="2027">IF(AX$10&gt;$C507,0,+AW513)</f>
        <v>0</v>
      </c>
      <c r="AY510" s="2">
        <f t="shared" ref="AY510" si="2028">IF(AY$10&gt;$C507,0,+AX513)</f>
        <v>0</v>
      </c>
      <c r="AZ510" s="2">
        <f t="shared" ref="AZ510" si="2029">IF(AZ$10&gt;$C507,0,+AY513)</f>
        <v>0</v>
      </c>
      <c r="BA510" s="2">
        <f t="shared" ref="BA510" si="2030">IF(BA$10&gt;$C507,0,+AZ513)</f>
        <v>0</v>
      </c>
      <c r="BB510" s="2">
        <f t="shared" ref="BB510" si="2031">IF(BB$10&gt;$C507,0,+BA513)</f>
        <v>9831.6144929153834</v>
      </c>
      <c r="BC510" s="2">
        <f t="shared" ref="BC510" si="2032">IF(BC$10&gt;$C507,0,+BB513)</f>
        <v>19910.985671052233</v>
      </c>
      <c r="BD510" s="2">
        <f t="shared" ref="BD510" si="2033">IF(BD$10&gt;$C507,0,+BC513)</f>
        <v>30244.357002878129</v>
      </c>
      <c r="BE510" s="2">
        <f t="shared" ref="BE510" si="2034">IF(BE$10&gt;$C507,0,+BD513)</f>
        <v>40838.129292266036</v>
      </c>
      <c r="BF510" s="2">
        <f t="shared" ref="BF510" si="2035">IF(BF$10&gt;$C507,0,+BE513)</f>
        <v>0</v>
      </c>
      <c r="BG510" s="2">
        <f t="shared" ref="BG510" si="2036">IF(BG$10&gt;$C507,0,+BF513)</f>
        <v>0</v>
      </c>
      <c r="BH510" s="2">
        <f t="shared" ref="BH510" si="2037">IF(BH$10&gt;$C507,0,+BG513)</f>
        <v>0</v>
      </c>
      <c r="BI510" s="2">
        <f t="shared" ref="BI510" si="2038">IF(BI$10&gt;$C507,0,+BH513)</f>
        <v>0</v>
      </c>
      <c r="BJ510" s="2">
        <f t="shared" ref="BJ510" si="2039">IF(BJ$10&gt;$C507,0,+BI513)</f>
        <v>0</v>
      </c>
      <c r="BK510" s="2">
        <f t="shared" ref="BK510" si="2040">IF(BK$10&gt;$C507,0,+BJ513)</f>
        <v>0</v>
      </c>
      <c r="BL510" s="2">
        <f t="shared" ref="BL510" si="2041">IF(BL$10&gt;$C507,0,+BK513)</f>
        <v>0</v>
      </c>
      <c r="BM510" s="2">
        <f t="shared" ref="BM510" si="2042">IF(BM$10&gt;$C507,0,+BL513)</f>
        <v>0</v>
      </c>
      <c r="BN510" s="2">
        <f t="shared" ref="BN510" si="2043">IF(BN$10&gt;$C507,0,+BM513)</f>
        <v>0</v>
      </c>
      <c r="BO510" s="2">
        <f t="shared" ref="BO510" si="2044">IF(BO$10&gt;$C507,0,+BN513)</f>
        <v>0</v>
      </c>
    </row>
    <row r="511" spans="1:67" s="10" customFormat="1" ht="12.75" customHeight="1" outlineLevel="2">
      <c r="B511" s="29" t="s">
        <v>6</v>
      </c>
      <c r="L511" s="2">
        <f t="shared" ref="L511:BO511" si="2045">IF(AND(L$10&gt;=$C506,L$10&lt;=$C507),INDEX($C504:$G504,1,L$10-$C506+1)*$C503*L508,0)</f>
        <v>0</v>
      </c>
      <c r="M511" s="2">
        <f t="shared" si="2045"/>
        <v>0</v>
      </c>
      <c r="N511" s="2">
        <f t="shared" si="2045"/>
        <v>0</v>
      </c>
      <c r="O511" s="2">
        <f t="shared" si="2045"/>
        <v>0</v>
      </c>
      <c r="P511" s="2">
        <f t="shared" si="2045"/>
        <v>0</v>
      </c>
      <c r="Q511" s="2">
        <f t="shared" si="2045"/>
        <v>0</v>
      </c>
      <c r="R511" s="2">
        <f t="shared" si="2045"/>
        <v>0</v>
      </c>
      <c r="S511" s="2">
        <f t="shared" si="2045"/>
        <v>0</v>
      </c>
      <c r="T511" s="2">
        <f t="shared" si="2045"/>
        <v>0</v>
      </c>
      <c r="U511" s="2">
        <f t="shared" si="2045"/>
        <v>0</v>
      </c>
      <c r="V511" s="2">
        <f t="shared" si="2045"/>
        <v>0</v>
      </c>
      <c r="W511" s="2">
        <f t="shared" si="2045"/>
        <v>0</v>
      </c>
      <c r="X511" s="2">
        <f t="shared" si="2045"/>
        <v>0</v>
      </c>
      <c r="Y511" s="2">
        <f t="shared" si="2045"/>
        <v>0</v>
      </c>
      <c r="Z511" s="2">
        <f t="shared" si="2045"/>
        <v>0</v>
      </c>
      <c r="AA511" s="2">
        <f t="shared" si="2045"/>
        <v>0</v>
      </c>
      <c r="AB511" s="2">
        <f t="shared" si="2045"/>
        <v>0</v>
      </c>
      <c r="AC511" s="2">
        <f t="shared" si="2045"/>
        <v>0</v>
      </c>
      <c r="AD511" s="2">
        <f t="shared" si="2045"/>
        <v>0</v>
      </c>
      <c r="AE511" s="2">
        <f t="shared" si="2045"/>
        <v>0</v>
      </c>
      <c r="AF511" s="2">
        <f t="shared" si="2045"/>
        <v>0</v>
      </c>
      <c r="AG511" s="2">
        <f t="shared" si="2045"/>
        <v>0</v>
      </c>
      <c r="AH511" s="2">
        <f t="shared" si="2045"/>
        <v>0</v>
      </c>
      <c r="AI511" s="2">
        <f t="shared" si="2045"/>
        <v>0</v>
      </c>
      <c r="AJ511" s="2">
        <f t="shared" si="2045"/>
        <v>0</v>
      </c>
      <c r="AK511" s="2">
        <f t="shared" si="2045"/>
        <v>0</v>
      </c>
      <c r="AL511" s="2">
        <f t="shared" si="2045"/>
        <v>0</v>
      </c>
      <c r="AM511" s="2">
        <f t="shared" si="2045"/>
        <v>0</v>
      </c>
      <c r="AN511" s="2">
        <f t="shared" si="2045"/>
        <v>0</v>
      </c>
      <c r="AO511" s="2">
        <f t="shared" si="2045"/>
        <v>0</v>
      </c>
      <c r="AP511" s="2">
        <f t="shared" si="2045"/>
        <v>0</v>
      </c>
      <c r="AQ511" s="2">
        <f t="shared" si="2045"/>
        <v>0</v>
      </c>
      <c r="AR511" s="2">
        <f t="shared" si="2045"/>
        <v>0</v>
      </c>
      <c r="AS511" s="2">
        <f t="shared" si="2045"/>
        <v>0</v>
      </c>
      <c r="AT511" s="2">
        <f t="shared" si="2045"/>
        <v>0</v>
      </c>
      <c r="AU511" s="2">
        <f t="shared" si="2045"/>
        <v>0</v>
      </c>
      <c r="AV511" s="2">
        <f t="shared" si="2045"/>
        <v>0</v>
      </c>
      <c r="AW511" s="2">
        <f t="shared" si="2045"/>
        <v>0</v>
      </c>
      <c r="AX511" s="2">
        <f t="shared" si="2045"/>
        <v>0</v>
      </c>
      <c r="AY511" s="2">
        <f t="shared" si="2045"/>
        <v>0</v>
      </c>
      <c r="AZ511" s="2">
        <f t="shared" si="2045"/>
        <v>0</v>
      </c>
      <c r="BA511" s="2">
        <f t="shared" si="2045"/>
        <v>9831.6144929153834</v>
      </c>
      <c r="BB511" s="2">
        <f t="shared" si="2045"/>
        <v>10079.371178136849</v>
      </c>
      <c r="BC511" s="2">
        <f t="shared" si="2045"/>
        <v>10333.371331825896</v>
      </c>
      <c r="BD511" s="2">
        <f t="shared" si="2045"/>
        <v>10593.772289387909</v>
      </c>
      <c r="BE511" s="2">
        <f t="shared" si="2045"/>
        <v>10860.735351080484</v>
      </c>
      <c r="BF511" s="2">
        <f t="shared" si="2045"/>
        <v>0</v>
      </c>
      <c r="BG511" s="2">
        <f t="shared" si="2045"/>
        <v>0</v>
      </c>
      <c r="BH511" s="2">
        <f t="shared" si="2045"/>
        <v>0</v>
      </c>
      <c r="BI511" s="2">
        <f t="shared" si="2045"/>
        <v>0</v>
      </c>
      <c r="BJ511" s="2">
        <f t="shared" si="2045"/>
        <v>0</v>
      </c>
      <c r="BK511" s="2">
        <f t="shared" si="2045"/>
        <v>0</v>
      </c>
      <c r="BL511" s="2">
        <f t="shared" si="2045"/>
        <v>0</v>
      </c>
      <c r="BM511" s="2">
        <f t="shared" si="2045"/>
        <v>0</v>
      </c>
      <c r="BN511" s="2">
        <f t="shared" si="2045"/>
        <v>0</v>
      </c>
      <c r="BO511" s="2">
        <f t="shared" si="2045"/>
        <v>0</v>
      </c>
    </row>
    <row r="512" spans="1:67" s="10" customFormat="1" ht="12.75" customHeight="1" outlineLevel="2">
      <c r="B512" s="29" t="s">
        <v>0</v>
      </c>
      <c r="C512" s="154">
        <f>INDEX(Projects,A502,Projects!$O$1)</f>
        <v>0</v>
      </c>
      <c r="L512" s="2">
        <f t="shared" ref="L512:BO512" si="2046">SUM(L510,L511/2)*$C512*IF(L$10=$C506,(13-$D506)/12,IF(L$10=$C507,($D507-1)/12,1))</f>
        <v>0</v>
      </c>
      <c r="M512" s="2">
        <f t="shared" si="2046"/>
        <v>0</v>
      </c>
      <c r="N512" s="2">
        <f t="shared" si="2046"/>
        <v>0</v>
      </c>
      <c r="O512" s="2">
        <f t="shared" si="2046"/>
        <v>0</v>
      </c>
      <c r="P512" s="2">
        <f t="shared" si="2046"/>
        <v>0</v>
      </c>
      <c r="Q512" s="2">
        <f t="shared" si="2046"/>
        <v>0</v>
      </c>
      <c r="R512" s="2">
        <f t="shared" si="2046"/>
        <v>0</v>
      </c>
      <c r="S512" s="2">
        <f t="shared" si="2046"/>
        <v>0</v>
      </c>
      <c r="T512" s="2">
        <f t="shared" si="2046"/>
        <v>0</v>
      </c>
      <c r="U512" s="2">
        <f t="shared" si="2046"/>
        <v>0</v>
      </c>
      <c r="V512" s="2">
        <f t="shared" si="2046"/>
        <v>0</v>
      </c>
      <c r="W512" s="2">
        <f t="shared" si="2046"/>
        <v>0</v>
      </c>
      <c r="X512" s="2">
        <f t="shared" si="2046"/>
        <v>0</v>
      </c>
      <c r="Y512" s="2">
        <f t="shared" si="2046"/>
        <v>0</v>
      </c>
      <c r="Z512" s="2">
        <f t="shared" si="2046"/>
        <v>0</v>
      </c>
      <c r="AA512" s="2">
        <f t="shared" si="2046"/>
        <v>0</v>
      </c>
      <c r="AB512" s="2">
        <f t="shared" si="2046"/>
        <v>0</v>
      </c>
      <c r="AC512" s="2">
        <f t="shared" si="2046"/>
        <v>0</v>
      </c>
      <c r="AD512" s="2">
        <f t="shared" si="2046"/>
        <v>0</v>
      </c>
      <c r="AE512" s="2">
        <f t="shared" si="2046"/>
        <v>0</v>
      </c>
      <c r="AF512" s="2">
        <f t="shared" si="2046"/>
        <v>0</v>
      </c>
      <c r="AG512" s="2">
        <f t="shared" si="2046"/>
        <v>0</v>
      </c>
      <c r="AH512" s="2">
        <f t="shared" si="2046"/>
        <v>0</v>
      </c>
      <c r="AI512" s="2">
        <f t="shared" si="2046"/>
        <v>0</v>
      </c>
      <c r="AJ512" s="2">
        <f t="shared" si="2046"/>
        <v>0</v>
      </c>
      <c r="AK512" s="2">
        <f t="shared" si="2046"/>
        <v>0</v>
      </c>
      <c r="AL512" s="2">
        <f t="shared" si="2046"/>
        <v>0</v>
      </c>
      <c r="AM512" s="2">
        <f t="shared" si="2046"/>
        <v>0</v>
      </c>
      <c r="AN512" s="2">
        <f t="shared" si="2046"/>
        <v>0</v>
      </c>
      <c r="AO512" s="2">
        <f t="shared" si="2046"/>
        <v>0</v>
      </c>
      <c r="AP512" s="2">
        <f t="shared" si="2046"/>
        <v>0</v>
      </c>
      <c r="AQ512" s="2">
        <f t="shared" si="2046"/>
        <v>0</v>
      </c>
      <c r="AR512" s="2">
        <f t="shared" si="2046"/>
        <v>0</v>
      </c>
      <c r="AS512" s="2">
        <f t="shared" si="2046"/>
        <v>0</v>
      </c>
      <c r="AT512" s="2">
        <f t="shared" si="2046"/>
        <v>0</v>
      </c>
      <c r="AU512" s="2">
        <f t="shared" si="2046"/>
        <v>0</v>
      </c>
      <c r="AV512" s="2">
        <f t="shared" si="2046"/>
        <v>0</v>
      </c>
      <c r="AW512" s="2">
        <f t="shared" si="2046"/>
        <v>0</v>
      </c>
      <c r="AX512" s="2">
        <f t="shared" si="2046"/>
        <v>0</v>
      </c>
      <c r="AY512" s="2">
        <f t="shared" si="2046"/>
        <v>0</v>
      </c>
      <c r="AZ512" s="2">
        <f t="shared" si="2046"/>
        <v>0</v>
      </c>
      <c r="BA512" s="2">
        <f t="shared" si="2046"/>
        <v>0</v>
      </c>
      <c r="BB512" s="2">
        <f t="shared" si="2046"/>
        <v>0</v>
      </c>
      <c r="BC512" s="2">
        <f t="shared" si="2046"/>
        <v>0</v>
      </c>
      <c r="BD512" s="2">
        <f t="shared" si="2046"/>
        <v>0</v>
      </c>
      <c r="BE512" s="2">
        <f t="shared" si="2046"/>
        <v>0</v>
      </c>
      <c r="BF512" s="2">
        <f t="shared" si="2046"/>
        <v>0</v>
      </c>
      <c r="BG512" s="2">
        <f t="shared" si="2046"/>
        <v>0</v>
      </c>
      <c r="BH512" s="2">
        <f t="shared" si="2046"/>
        <v>0</v>
      </c>
      <c r="BI512" s="2">
        <f t="shared" si="2046"/>
        <v>0</v>
      </c>
      <c r="BJ512" s="2">
        <f t="shared" si="2046"/>
        <v>0</v>
      </c>
      <c r="BK512" s="2">
        <f t="shared" si="2046"/>
        <v>0</v>
      </c>
      <c r="BL512" s="2">
        <f t="shared" si="2046"/>
        <v>0</v>
      </c>
      <c r="BM512" s="2">
        <f t="shared" si="2046"/>
        <v>0</v>
      </c>
      <c r="BN512" s="2">
        <f t="shared" si="2046"/>
        <v>0</v>
      </c>
      <c r="BO512" s="2">
        <f t="shared" si="2046"/>
        <v>0</v>
      </c>
    </row>
    <row r="513" spans="2:67" s="10" customFormat="1" ht="12.75" customHeight="1" outlineLevel="2">
      <c r="B513" s="29" t="s">
        <v>7</v>
      </c>
      <c r="K513" s="16"/>
      <c r="L513" s="2">
        <f t="shared" ref="L513" si="2047">SUM(L510:L512)</f>
        <v>0</v>
      </c>
      <c r="M513" s="2">
        <f t="shared" ref="M513:BO513" si="2048">SUM(M510:M512)</f>
        <v>0</v>
      </c>
      <c r="N513" s="2">
        <f t="shared" si="2048"/>
        <v>0</v>
      </c>
      <c r="O513" s="2">
        <f t="shared" si="2048"/>
        <v>0</v>
      </c>
      <c r="P513" s="2">
        <f t="shared" si="2048"/>
        <v>0</v>
      </c>
      <c r="Q513" s="2">
        <f t="shared" si="2048"/>
        <v>0</v>
      </c>
      <c r="R513" s="2">
        <f t="shared" si="2048"/>
        <v>0</v>
      </c>
      <c r="S513" s="2">
        <f t="shared" si="2048"/>
        <v>0</v>
      </c>
      <c r="T513" s="2">
        <f t="shared" si="2048"/>
        <v>0</v>
      </c>
      <c r="U513" s="2">
        <f t="shared" si="2048"/>
        <v>0</v>
      </c>
      <c r="V513" s="2">
        <f t="shared" si="2048"/>
        <v>0</v>
      </c>
      <c r="W513" s="2">
        <f t="shared" si="2048"/>
        <v>0</v>
      </c>
      <c r="X513" s="2">
        <f t="shared" si="2048"/>
        <v>0</v>
      </c>
      <c r="Y513" s="2">
        <f t="shared" si="2048"/>
        <v>0</v>
      </c>
      <c r="Z513" s="2">
        <f t="shared" si="2048"/>
        <v>0</v>
      </c>
      <c r="AA513" s="2">
        <f t="shared" si="2048"/>
        <v>0</v>
      </c>
      <c r="AB513" s="2">
        <f t="shared" si="2048"/>
        <v>0</v>
      </c>
      <c r="AC513" s="2">
        <f t="shared" si="2048"/>
        <v>0</v>
      </c>
      <c r="AD513" s="2">
        <f t="shared" si="2048"/>
        <v>0</v>
      </c>
      <c r="AE513" s="2">
        <f t="shared" si="2048"/>
        <v>0</v>
      </c>
      <c r="AF513" s="2">
        <f t="shared" si="2048"/>
        <v>0</v>
      </c>
      <c r="AG513" s="2">
        <f t="shared" si="2048"/>
        <v>0</v>
      </c>
      <c r="AH513" s="2">
        <f t="shared" si="2048"/>
        <v>0</v>
      </c>
      <c r="AI513" s="2">
        <f t="shared" si="2048"/>
        <v>0</v>
      </c>
      <c r="AJ513" s="2">
        <f t="shared" si="2048"/>
        <v>0</v>
      </c>
      <c r="AK513" s="2">
        <f t="shared" si="2048"/>
        <v>0</v>
      </c>
      <c r="AL513" s="2">
        <f t="shared" si="2048"/>
        <v>0</v>
      </c>
      <c r="AM513" s="2">
        <f t="shared" si="2048"/>
        <v>0</v>
      </c>
      <c r="AN513" s="2">
        <f t="shared" si="2048"/>
        <v>0</v>
      </c>
      <c r="AO513" s="2">
        <f t="shared" si="2048"/>
        <v>0</v>
      </c>
      <c r="AP513" s="2">
        <f t="shared" si="2048"/>
        <v>0</v>
      </c>
      <c r="AQ513" s="2">
        <f t="shared" si="2048"/>
        <v>0</v>
      </c>
      <c r="AR513" s="2">
        <f t="shared" si="2048"/>
        <v>0</v>
      </c>
      <c r="AS513" s="2">
        <f t="shared" si="2048"/>
        <v>0</v>
      </c>
      <c r="AT513" s="2">
        <f t="shared" si="2048"/>
        <v>0</v>
      </c>
      <c r="AU513" s="2">
        <f t="shared" si="2048"/>
        <v>0</v>
      </c>
      <c r="AV513" s="2">
        <f t="shared" si="2048"/>
        <v>0</v>
      </c>
      <c r="AW513" s="2">
        <f t="shared" si="2048"/>
        <v>0</v>
      </c>
      <c r="AX513" s="2">
        <f t="shared" si="2048"/>
        <v>0</v>
      </c>
      <c r="AY513" s="2">
        <f t="shared" si="2048"/>
        <v>0</v>
      </c>
      <c r="AZ513" s="2">
        <f t="shared" si="2048"/>
        <v>0</v>
      </c>
      <c r="BA513" s="2">
        <f t="shared" si="2048"/>
        <v>9831.6144929153834</v>
      </c>
      <c r="BB513" s="2">
        <f t="shared" si="2048"/>
        <v>19910.985671052233</v>
      </c>
      <c r="BC513" s="2">
        <f t="shared" si="2048"/>
        <v>30244.357002878129</v>
      </c>
      <c r="BD513" s="2">
        <f t="shared" si="2048"/>
        <v>40838.129292266036</v>
      </c>
      <c r="BE513" s="2">
        <f t="shared" si="2048"/>
        <v>51698.864643346518</v>
      </c>
      <c r="BF513" s="2">
        <f t="shared" si="2048"/>
        <v>0</v>
      </c>
      <c r="BG513" s="2">
        <f t="shared" si="2048"/>
        <v>0</v>
      </c>
      <c r="BH513" s="2">
        <f t="shared" si="2048"/>
        <v>0</v>
      </c>
      <c r="BI513" s="2">
        <f t="shared" si="2048"/>
        <v>0</v>
      </c>
      <c r="BJ513" s="2">
        <f t="shared" si="2048"/>
        <v>0</v>
      </c>
      <c r="BK513" s="2">
        <f t="shared" si="2048"/>
        <v>0</v>
      </c>
      <c r="BL513" s="2">
        <f t="shared" si="2048"/>
        <v>0</v>
      </c>
      <c r="BM513" s="2">
        <f t="shared" si="2048"/>
        <v>0</v>
      </c>
      <c r="BN513" s="2">
        <f t="shared" si="2048"/>
        <v>0</v>
      </c>
      <c r="BO513" s="2">
        <f t="shared" si="2048"/>
        <v>0</v>
      </c>
    </row>
    <row r="514" spans="2:67" s="10" customFormat="1" ht="12.75" customHeight="1" outlineLevel="2">
      <c r="B514" s="30" t="s">
        <v>41</v>
      </c>
      <c r="E514" s="2">
        <f>MAX(L513:BO513)*(1+$C$8)</f>
        <v>51698.864643346518</v>
      </c>
      <c r="F514" s="152">
        <f>INDEX(Projects,A502,Projects!$E$1)</f>
        <v>60</v>
      </c>
      <c r="G514" s="38">
        <f>+$C$6</f>
        <v>2.9999999999999997E-4</v>
      </c>
      <c r="H514" s="20"/>
      <c r="L514" s="2"/>
      <c r="M514" s="2"/>
      <c r="N514" s="2"/>
      <c r="O514" s="2"/>
      <c r="P514" s="2"/>
      <c r="Q514" s="2"/>
    </row>
    <row r="515" spans="2:67" s="10" customFormat="1" ht="12.75" customHeight="1" outlineLevel="2">
      <c r="B515" s="8"/>
    </row>
    <row r="516" spans="2:67" s="10" customFormat="1" ht="12.75" customHeight="1" outlineLevel="2">
      <c r="B516" s="31" t="s">
        <v>10</v>
      </c>
    </row>
    <row r="517" spans="2:67" s="10" customFormat="1" ht="12.75" customHeight="1" outlineLevel="2">
      <c r="B517" s="30" t="s">
        <v>11</v>
      </c>
      <c r="K517" s="2"/>
      <c r="L517" s="2">
        <f t="shared" ref="L517" si="2049">IF(L$10=$C507,$E514,K519)</f>
        <v>0</v>
      </c>
      <c r="M517" s="2">
        <f t="shared" ref="M517" si="2050">IF(M$10=$C507,$E514,L519)</f>
        <v>0</v>
      </c>
      <c r="N517" s="2">
        <f t="shared" ref="N517" si="2051">IF(N$10=$C507,$E514,M519)</f>
        <v>0</v>
      </c>
      <c r="O517" s="2">
        <f t="shared" ref="O517" si="2052">IF(O$10=$C507,$E514,N519)</f>
        <v>0</v>
      </c>
      <c r="P517" s="2">
        <f t="shared" ref="P517" si="2053">IF(P$10=$C507,$E514,O519)</f>
        <v>0</v>
      </c>
      <c r="Q517" s="2">
        <f t="shared" ref="Q517" si="2054">IF(Q$10=$C507,$E514,P519)</f>
        <v>0</v>
      </c>
      <c r="R517" s="2">
        <f t="shared" ref="R517" si="2055">IF(R$10=$C507,$E514,Q519)</f>
        <v>0</v>
      </c>
      <c r="S517" s="2">
        <f t="shared" ref="S517" si="2056">IF(S$10=$C507,$E514,R519)</f>
        <v>0</v>
      </c>
      <c r="T517" s="2">
        <f t="shared" ref="T517" si="2057">IF(T$10=$C507,$E514,S519)</f>
        <v>0</v>
      </c>
      <c r="U517" s="2">
        <f t="shared" ref="U517" si="2058">IF(U$10=$C507,$E514,T519)</f>
        <v>0</v>
      </c>
      <c r="V517" s="2">
        <f t="shared" ref="V517" si="2059">IF(V$10=$C507,$E514,U519)</f>
        <v>0</v>
      </c>
      <c r="W517" s="2">
        <f t="shared" ref="W517" si="2060">IF(W$10=$C507,$E514,V519)</f>
        <v>0</v>
      </c>
      <c r="X517" s="2">
        <f t="shared" ref="X517" si="2061">IF(X$10=$C507,$E514,W519)</f>
        <v>0</v>
      </c>
      <c r="Y517" s="2">
        <f t="shared" ref="Y517" si="2062">IF(Y$10=$C507,$E514,X519)</f>
        <v>0</v>
      </c>
      <c r="Z517" s="2">
        <f t="shared" ref="Z517" si="2063">IF(Z$10=$C507,$E514,Y519)</f>
        <v>0</v>
      </c>
      <c r="AA517" s="2">
        <f t="shared" ref="AA517" si="2064">IF(AA$10=$C507,$E514,Z519)</f>
        <v>0</v>
      </c>
      <c r="AB517" s="2">
        <f t="shared" ref="AB517" si="2065">IF(AB$10=$C507,$E514,AA519)</f>
        <v>0</v>
      </c>
      <c r="AC517" s="2">
        <f t="shared" ref="AC517" si="2066">IF(AC$10=$C507,$E514,AB519)</f>
        <v>0</v>
      </c>
      <c r="AD517" s="2">
        <f t="shared" ref="AD517" si="2067">IF(AD$10=$C507,$E514,AC519)</f>
        <v>0</v>
      </c>
      <c r="AE517" s="2">
        <f t="shared" ref="AE517" si="2068">IF(AE$10=$C507,$E514,AD519)</f>
        <v>0</v>
      </c>
      <c r="AF517" s="2">
        <f t="shared" ref="AF517" si="2069">IF(AF$10=$C507,$E514,AE519)</f>
        <v>0</v>
      </c>
      <c r="AG517" s="2">
        <f t="shared" ref="AG517" si="2070">IF(AG$10=$C507,$E514,AF519)</f>
        <v>0</v>
      </c>
      <c r="AH517" s="2">
        <f t="shared" ref="AH517" si="2071">IF(AH$10=$C507,$E514,AG519)</f>
        <v>0</v>
      </c>
      <c r="AI517" s="2">
        <f t="shared" ref="AI517" si="2072">IF(AI$10=$C507,$E514,AH519)</f>
        <v>0</v>
      </c>
      <c r="AJ517" s="2">
        <f t="shared" ref="AJ517" si="2073">IF(AJ$10=$C507,$E514,AI519)</f>
        <v>0</v>
      </c>
      <c r="AK517" s="2">
        <f t="shared" ref="AK517" si="2074">IF(AK$10=$C507,$E514,AJ519)</f>
        <v>0</v>
      </c>
      <c r="AL517" s="2">
        <f t="shared" ref="AL517" si="2075">IF(AL$10=$C507,$E514,AK519)</f>
        <v>0</v>
      </c>
      <c r="AM517" s="2">
        <f t="shared" ref="AM517" si="2076">IF(AM$10=$C507,$E514,AL519)</f>
        <v>0</v>
      </c>
      <c r="AN517" s="2">
        <f t="shared" ref="AN517" si="2077">IF(AN$10=$C507,$E514,AM519)</f>
        <v>0</v>
      </c>
      <c r="AO517" s="2">
        <f t="shared" ref="AO517" si="2078">IF(AO$10=$C507,$E514,AN519)</f>
        <v>0</v>
      </c>
      <c r="AP517" s="2">
        <f t="shared" ref="AP517" si="2079">IF(AP$10=$C507,$E514,AO519)</f>
        <v>0</v>
      </c>
      <c r="AQ517" s="2">
        <f t="shared" ref="AQ517" si="2080">IF(AQ$10=$C507,$E514,AP519)</f>
        <v>0</v>
      </c>
      <c r="AR517" s="2">
        <f t="shared" ref="AR517" si="2081">IF(AR$10=$C507,$E514,AQ519)</f>
        <v>0</v>
      </c>
      <c r="AS517" s="2">
        <f t="shared" ref="AS517" si="2082">IF(AS$10=$C507,$E514,AR519)</f>
        <v>0</v>
      </c>
      <c r="AT517" s="2">
        <f t="shared" ref="AT517" si="2083">IF(AT$10=$C507,$E514,AS519)</f>
        <v>0</v>
      </c>
      <c r="AU517" s="2">
        <f t="shared" ref="AU517" si="2084">IF(AU$10=$C507,$E514,AT519)</f>
        <v>0</v>
      </c>
      <c r="AV517" s="2">
        <f t="shared" ref="AV517" si="2085">IF(AV$10=$C507,$E514,AU519)</f>
        <v>0</v>
      </c>
      <c r="AW517" s="2">
        <f t="shared" ref="AW517" si="2086">IF(AW$10=$C507,$E514,AV519)</f>
        <v>0</v>
      </c>
      <c r="AX517" s="2">
        <f t="shared" ref="AX517" si="2087">IF(AX$10=$C507,$E514,AW519)</f>
        <v>0</v>
      </c>
      <c r="AY517" s="2">
        <f t="shared" ref="AY517" si="2088">IF(AY$10=$C507,$E514,AX519)</f>
        <v>0</v>
      </c>
      <c r="AZ517" s="2">
        <f t="shared" ref="AZ517" si="2089">IF(AZ$10=$C507,$E514,AY519)</f>
        <v>0</v>
      </c>
      <c r="BA517" s="2">
        <f t="shared" ref="BA517" si="2090">IF(BA$10=$C507,$E514,AZ519)</f>
        <v>0</v>
      </c>
      <c r="BB517" s="2">
        <f t="shared" ref="BB517" si="2091">IF(BB$10=$C507,$E514,BA519)</f>
        <v>0</v>
      </c>
      <c r="BC517" s="2">
        <f t="shared" ref="BC517" si="2092">IF(BC$10=$C507,$E514,BB519)</f>
        <v>0</v>
      </c>
      <c r="BD517" s="2">
        <f t="shared" ref="BD517" si="2093">IF(BD$10=$C507,$E514,BC519)</f>
        <v>0</v>
      </c>
      <c r="BE517" s="2">
        <f t="shared" ref="BE517" si="2094">IF(BE$10=$C507,$E514,BD519)</f>
        <v>51698.864643346518</v>
      </c>
      <c r="BF517" s="2">
        <f t="shared" ref="BF517" si="2095">IF(BF$10=$C507,$E514,BE519)</f>
        <v>51627.060664675206</v>
      </c>
      <c r="BG517" s="2">
        <f t="shared" ref="BG517" si="2096">IF(BG$10=$C507,$E514,BF519)</f>
        <v>50765.412920619434</v>
      </c>
      <c r="BH517" s="2">
        <f t="shared" ref="BH517" si="2097">IF(BH$10=$C507,$E514,BG519)</f>
        <v>49903.765176563662</v>
      </c>
      <c r="BI517" s="2">
        <f t="shared" ref="BI517" si="2098">IF(BI$10=$C507,$E514,BH519)</f>
        <v>49042.11743250789</v>
      </c>
      <c r="BJ517" s="2">
        <f t="shared" ref="BJ517" si="2099">IF(BJ$10=$C507,$E514,BI519)</f>
        <v>48180.469688452118</v>
      </c>
      <c r="BK517" s="2">
        <f t="shared" ref="BK517" si="2100">IF(BK$10=$C507,$E514,BJ519)</f>
        <v>47318.821944396346</v>
      </c>
      <c r="BL517" s="2">
        <f t="shared" ref="BL517" si="2101">IF(BL$10=$C507,$E514,BK519)</f>
        <v>46457.174200340574</v>
      </c>
      <c r="BM517" s="2">
        <f t="shared" ref="BM517" si="2102">IF(BM$10=$C507,$E514,BL519)</f>
        <v>45595.526456284802</v>
      </c>
      <c r="BN517" s="2">
        <f t="shared" ref="BN517" si="2103">IF(BN$10=$C507,$E514,BM519)</f>
        <v>44733.87871222903</v>
      </c>
      <c r="BO517" s="2">
        <f t="shared" ref="BO517" si="2104">IF(BO$10=$C507,$E514,BN519)</f>
        <v>43872.230968173259</v>
      </c>
    </row>
    <row r="518" spans="2:67" s="10" customFormat="1" ht="12.75" customHeight="1" outlineLevel="2">
      <c r="B518" s="29" t="s">
        <v>12</v>
      </c>
      <c r="K518" s="2"/>
      <c r="L518" s="2">
        <f t="shared" ref="L518" si="2105">IF(L$10=$C507,$E514/$F514*(13-$D507)/12,MIN(K519,$E514/$F514))</f>
        <v>0</v>
      </c>
      <c r="M518" s="2">
        <f t="shared" ref="M518" si="2106">IF(M$10=$C507,$E514/$F514*(13-$D507)/12,MIN(L519,$E514/$F514))</f>
        <v>0</v>
      </c>
      <c r="N518" s="2">
        <f t="shared" ref="N518" si="2107">IF(N$10=$C507,$E514/$F514*(13-$D507)/12,MIN(M519,$E514/$F514))</f>
        <v>0</v>
      </c>
      <c r="O518" s="2">
        <f t="shared" ref="O518" si="2108">IF(O$10=$C507,$E514/$F514*(13-$D507)/12,MIN(N519,$E514/$F514))</f>
        <v>0</v>
      </c>
      <c r="P518" s="2">
        <f t="shared" ref="P518" si="2109">IF(P$10=$C507,$E514/$F514*(13-$D507)/12,MIN(O519,$E514/$F514))</f>
        <v>0</v>
      </c>
      <c r="Q518" s="2">
        <f t="shared" ref="Q518" si="2110">IF(Q$10=$C507,$E514/$F514*(13-$D507)/12,MIN(P519,$E514/$F514))</f>
        <v>0</v>
      </c>
      <c r="R518" s="2">
        <f t="shared" ref="R518" si="2111">IF(R$10=$C507,$E514/$F514*(13-$D507)/12,MIN(Q519,$E514/$F514))</f>
        <v>0</v>
      </c>
      <c r="S518" s="2">
        <f t="shared" ref="S518" si="2112">IF(S$10=$C507,$E514/$F514*(13-$D507)/12,MIN(R519,$E514/$F514))</f>
        <v>0</v>
      </c>
      <c r="T518" s="2">
        <f t="shared" ref="T518" si="2113">IF(T$10=$C507,$E514/$F514*(13-$D507)/12,MIN(S519,$E514/$F514))</f>
        <v>0</v>
      </c>
      <c r="U518" s="2">
        <f t="shared" ref="U518" si="2114">IF(U$10=$C507,$E514/$F514*(13-$D507)/12,MIN(T519,$E514/$F514))</f>
        <v>0</v>
      </c>
      <c r="V518" s="2">
        <f t="shared" ref="V518" si="2115">IF(V$10=$C507,$E514/$F514*(13-$D507)/12,MIN(U519,$E514/$F514))</f>
        <v>0</v>
      </c>
      <c r="W518" s="2">
        <f t="shared" ref="W518" si="2116">IF(W$10=$C507,$E514/$F514*(13-$D507)/12,MIN(V519,$E514/$F514))</f>
        <v>0</v>
      </c>
      <c r="X518" s="2">
        <f t="shared" ref="X518" si="2117">IF(X$10=$C507,$E514/$F514*(13-$D507)/12,MIN(W519,$E514/$F514))</f>
        <v>0</v>
      </c>
      <c r="Y518" s="2">
        <f t="shared" ref="Y518" si="2118">IF(Y$10=$C507,$E514/$F514*(13-$D507)/12,MIN(X519,$E514/$F514))</f>
        <v>0</v>
      </c>
      <c r="Z518" s="2">
        <f t="shared" ref="Z518" si="2119">IF(Z$10=$C507,$E514/$F514*(13-$D507)/12,MIN(Y519,$E514/$F514))</f>
        <v>0</v>
      </c>
      <c r="AA518" s="2">
        <f t="shared" ref="AA518" si="2120">IF(AA$10=$C507,$E514/$F514*(13-$D507)/12,MIN(Z519,$E514/$F514))</f>
        <v>0</v>
      </c>
      <c r="AB518" s="2">
        <f t="shared" ref="AB518" si="2121">IF(AB$10=$C507,$E514/$F514*(13-$D507)/12,MIN(AA519,$E514/$F514))</f>
        <v>0</v>
      </c>
      <c r="AC518" s="2">
        <f t="shared" ref="AC518" si="2122">IF(AC$10=$C507,$E514/$F514*(13-$D507)/12,MIN(AB519,$E514/$F514))</f>
        <v>0</v>
      </c>
      <c r="AD518" s="2">
        <f t="shared" ref="AD518" si="2123">IF(AD$10=$C507,$E514/$F514*(13-$D507)/12,MIN(AC519,$E514/$F514))</f>
        <v>0</v>
      </c>
      <c r="AE518" s="2">
        <f t="shared" ref="AE518" si="2124">IF(AE$10=$C507,$E514/$F514*(13-$D507)/12,MIN(AD519,$E514/$F514))</f>
        <v>0</v>
      </c>
      <c r="AF518" s="2">
        <f t="shared" ref="AF518" si="2125">IF(AF$10=$C507,$E514/$F514*(13-$D507)/12,MIN(AE519,$E514/$F514))</f>
        <v>0</v>
      </c>
      <c r="AG518" s="2">
        <f t="shared" ref="AG518" si="2126">IF(AG$10=$C507,$E514/$F514*(13-$D507)/12,MIN(AF519,$E514/$F514))</f>
        <v>0</v>
      </c>
      <c r="AH518" s="2">
        <f t="shared" ref="AH518" si="2127">IF(AH$10=$C507,$E514/$F514*(13-$D507)/12,MIN(AG519,$E514/$F514))</f>
        <v>0</v>
      </c>
      <c r="AI518" s="2">
        <f t="shared" ref="AI518" si="2128">IF(AI$10=$C507,$E514/$F514*(13-$D507)/12,MIN(AH519,$E514/$F514))</f>
        <v>0</v>
      </c>
      <c r="AJ518" s="2">
        <f t="shared" ref="AJ518" si="2129">IF(AJ$10=$C507,$E514/$F514*(13-$D507)/12,MIN(AI519,$E514/$F514))</f>
        <v>0</v>
      </c>
      <c r="AK518" s="2">
        <f t="shared" ref="AK518" si="2130">IF(AK$10=$C507,$E514/$F514*(13-$D507)/12,MIN(AJ519,$E514/$F514))</f>
        <v>0</v>
      </c>
      <c r="AL518" s="2">
        <f t="shared" ref="AL518" si="2131">IF(AL$10=$C507,$E514/$F514*(13-$D507)/12,MIN(AK519,$E514/$F514))</f>
        <v>0</v>
      </c>
      <c r="AM518" s="2">
        <f t="shared" ref="AM518" si="2132">IF(AM$10=$C507,$E514/$F514*(13-$D507)/12,MIN(AL519,$E514/$F514))</f>
        <v>0</v>
      </c>
      <c r="AN518" s="2">
        <f t="shared" ref="AN518" si="2133">IF(AN$10=$C507,$E514/$F514*(13-$D507)/12,MIN(AM519,$E514/$F514))</f>
        <v>0</v>
      </c>
      <c r="AO518" s="2">
        <f t="shared" ref="AO518" si="2134">IF(AO$10=$C507,$E514/$F514*(13-$D507)/12,MIN(AN519,$E514/$F514))</f>
        <v>0</v>
      </c>
      <c r="AP518" s="2">
        <f t="shared" ref="AP518" si="2135">IF(AP$10=$C507,$E514/$F514*(13-$D507)/12,MIN(AO519,$E514/$F514))</f>
        <v>0</v>
      </c>
      <c r="AQ518" s="2">
        <f t="shared" ref="AQ518" si="2136">IF(AQ$10=$C507,$E514/$F514*(13-$D507)/12,MIN(AP519,$E514/$F514))</f>
        <v>0</v>
      </c>
      <c r="AR518" s="2">
        <f t="shared" ref="AR518" si="2137">IF(AR$10=$C507,$E514/$F514*(13-$D507)/12,MIN(AQ519,$E514/$F514))</f>
        <v>0</v>
      </c>
      <c r="AS518" s="2">
        <f t="shared" ref="AS518" si="2138">IF(AS$10=$C507,$E514/$F514*(13-$D507)/12,MIN(AR519,$E514/$F514))</f>
        <v>0</v>
      </c>
      <c r="AT518" s="2">
        <f t="shared" ref="AT518" si="2139">IF(AT$10=$C507,$E514/$F514*(13-$D507)/12,MIN(AS519,$E514/$F514))</f>
        <v>0</v>
      </c>
      <c r="AU518" s="2">
        <f t="shared" ref="AU518" si="2140">IF(AU$10=$C507,$E514/$F514*(13-$D507)/12,MIN(AT519,$E514/$F514))</f>
        <v>0</v>
      </c>
      <c r="AV518" s="2">
        <f t="shared" ref="AV518" si="2141">IF(AV$10=$C507,$E514/$F514*(13-$D507)/12,MIN(AU519,$E514/$F514))</f>
        <v>0</v>
      </c>
      <c r="AW518" s="2">
        <f t="shared" ref="AW518" si="2142">IF(AW$10=$C507,$E514/$F514*(13-$D507)/12,MIN(AV519,$E514/$F514))</f>
        <v>0</v>
      </c>
      <c r="AX518" s="2">
        <f t="shared" ref="AX518" si="2143">IF(AX$10=$C507,$E514/$F514*(13-$D507)/12,MIN(AW519,$E514/$F514))</f>
        <v>0</v>
      </c>
      <c r="AY518" s="2">
        <f t="shared" ref="AY518" si="2144">IF(AY$10=$C507,$E514/$F514*(13-$D507)/12,MIN(AX519,$E514/$F514))</f>
        <v>0</v>
      </c>
      <c r="AZ518" s="2">
        <f t="shared" ref="AZ518" si="2145">IF(AZ$10=$C507,$E514/$F514*(13-$D507)/12,MIN(AY519,$E514/$F514))</f>
        <v>0</v>
      </c>
      <c r="BA518" s="2">
        <f t="shared" ref="BA518" si="2146">IF(BA$10=$C507,$E514/$F514*(13-$D507)/12,MIN(AZ519,$E514/$F514))</f>
        <v>0</v>
      </c>
      <c r="BB518" s="2">
        <f t="shared" ref="BB518" si="2147">IF(BB$10=$C507,$E514/$F514*(13-$D507)/12,MIN(BA519,$E514/$F514))</f>
        <v>0</v>
      </c>
      <c r="BC518" s="2">
        <f t="shared" ref="BC518" si="2148">IF(BC$10=$C507,$E514/$F514*(13-$D507)/12,MIN(BB519,$E514/$F514))</f>
        <v>0</v>
      </c>
      <c r="BD518" s="2">
        <f t="shared" ref="BD518" si="2149">IF(BD$10=$C507,$E514/$F514*(13-$D507)/12,MIN(BC519,$E514/$F514))</f>
        <v>0</v>
      </c>
      <c r="BE518" s="2">
        <f t="shared" ref="BE518" si="2150">IF(BE$10=$C507,$E514/$F514*(13-$D507)/12,MIN(BD519,$E514/$F514))</f>
        <v>71.80397867131461</v>
      </c>
      <c r="BF518" s="2">
        <f t="shared" ref="BF518" si="2151">IF(BF$10=$C507,$E514/$F514*(13-$D507)/12,MIN(BE519,$E514/$F514))</f>
        <v>861.64774405577532</v>
      </c>
      <c r="BG518" s="2">
        <f t="shared" ref="BG518" si="2152">IF(BG$10=$C507,$E514/$F514*(13-$D507)/12,MIN(BF519,$E514/$F514))</f>
        <v>861.64774405577532</v>
      </c>
      <c r="BH518" s="2">
        <f t="shared" ref="BH518" si="2153">IF(BH$10=$C507,$E514/$F514*(13-$D507)/12,MIN(BG519,$E514/$F514))</f>
        <v>861.64774405577532</v>
      </c>
      <c r="BI518" s="2">
        <f t="shared" ref="BI518" si="2154">IF(BI$10=$C507,$E514/$F514*(13-$D507)/12,MIN(BH519,$E514/$F514))</f>
        <v>861.64774405577532</v>
      </c>
      <c r="BJ518" s="2">
        <f t="shared" ref="BJ518" si="2155">IF(BJ$10=$C507,$E514/$F514*(13-$D507)/12,MIN(BI519,$E514/$F514))</f>
        <v>861.64774405577532</v>
      </c>
      <c r="BK518" s="2">
        <f t="shared" ref="BK518" si="2156">IF(BK$10=$C507,$E514/$F514*(13-$D507)/12,MIN(BJ519,$E514/$F514))</f>
        <v>861.64774405577532</v>
      </c>
      <c r="BL518" s="2">
        <f t="shared" ref="BL518" si="2157">IF(BL$10=$C507,$E514/$F514*(13-$D507)/12,MIN(BK519,$E514/$F514))</f>
        <v>861.64774405577532</v>
      </c>
      <c r="BM518" s="2">
        <f t="shared" ref="BM518" si="2158">IF(BM$10=$C507,$E514/$F514*(13-$D507)/12,MIN(BL519,$E514/$F514))</f>
        <v>861.64774405577532</v>
      </c>
      <c r="BN518" s="2">
        <f t="shared" ref="BN518" si="2159">IF(BN$10=$C507,$E514/$F514*(13-$D507)/12,MIN(BM519,$E514/$F514))</f>
        <v>861.64774405577532</v>
      </c>
      <c r="BO518" s="2">
        <f t="shared" ref="BO518" si="2160">IF(BO$10=$C507,$E514/$F514*(13-$D507)/12,MIN(BN519,$E514/$F514))</f>
        <v>861.64774405577532</v>
      </c>
    </row>
    <row r="519" spans="2:67" s="10" customFormat="1" ht="12.75" customHeight="1" outlineLevel="2">
      <c r="B519" s="30" t="s">
        <v>13</v>
      </c>
      <c r="K519" s="16">
        <v>0</v>
      </c>
      <c r="L519" s="2">
        <f t="shared" ref="L519:BO519" si="2161">+L517-L518</f>
        <v>0</v>
      </c>
      <c r="M519" s="2">
        <f t="shared" si="2161"/>
        <v>0</v>
      </c>
      <c r="N519" s="2">
        <f t="shared" si="2161"/>
        <v>0</v>
      </c>
      <c r="O519" s="2">
        <f t="shared" si="2161"/>
        <v>0</v>
      </c>
      <c r="P519" s="2">
        <f t="shared" si="2161"/>
        <v>0</v>
      </c>
      <c r="Q519" s="2">
        <f t="shared" si="2161"/>
        <v>0</v>
      </c>
      <c r="R519" s="2">
        <f t="shared" si="2161"/>
        <v>0</v>
      </c>
      <c r="S519" s="2">
        <f t="shared" si="2161"/>
        <v>0</v>
      </c>
      <c r="T519" s="2">
        <f t="shared" si="2161"/>
        <v>0</v>
      </c>
      <c r="U519" s="2">
        <f t="shared" si="2161"/>
        <v>0</v>
      </c>
      <c r="V519" s="2">
        <f t="shared" si="2161"/>
        <v>0</v>
      </c>
      <c r="W519" s="2">
        <f t="shared" si="2161"/>
        <v>0</v>
      </c>
      <c r="X519" s="2">
        <f t="shared" si="2161"/>
        <v>0</v>
      </c>
      <c r="Y519" s="2">
        <f t="shared" si="2161"/>
        <v>0</v>
      </c>
      <c r="Z519" s="2">
        <f t="shared" si="2161"/>
        <v>0</v>
      </c>
      <c r="AA519" s="2">
        <f t="shared" si="2161"/>
        <v>0</v>
      </c>
      <c r="AB519" s="2">
        <f t="shared" si="2161"/>
        <v>0</v>
      </c>
      <c r="AC519" s="2">
        <f t="shared" si="2161"/>
        <v>0</v>
      </c>
      <c r="AD519" s="2">
        <f t="shared" si="2161"/>
        <v>0</v>
      </c>
      <c r="AE519" s="2">
        <f t="shared" si="2161"/>
        <v>0</v>
      </c>
      <c r="AF519" s="2">
        <f t="shared" si="2161"/>
        <v>0</v>
      </c>
      <c r="AG519" s="2">
        <f t="shared" si="2161"/>
        <v>0</v>
      </c>
      <c r="AH519" s="2">
        <f t="shared" si="2161"/>
        <v>0</v>
      </c>
      <c r="AI519" s="2">
        <f t="shared" si="2161"/>
        <v>0</v>
      </c>
      <c r="AJ519" s="2">
        <f t="shared" si="2161"/>
        <v>0</v>
      </c>
      <c r="AK519" s="2">
        <f t="shared" si="2161"/>
        <v>0</v>
      </c>
      <c r="AL519" s="2">
        <f t="shared" si="2161"/>
        <v>0</v>
      </c>
      <c r="AM519" s="2">
        <f t="shared" si="2161"/>
        <v>0</v>
      </c>
      <c r="AN519" s="2">
        <f t="shared" si="2161"/>
        <v>0</v>
      </c>
      <c r="AO519" s="2">
        <f t="shared" si="2161"/>
        <v>0</v>
      </c>
      <c r="AP519" s="2">
        <f t="shared" si="2161"/>
        <v>0</v>
      </c>
      <c r="AQ519" s="2">
        <f t="shared" si="2161"/>
        <v>0</v>
      </c>
      <c r="AR519" s="2">
        <f t="shared" si="2161"/>
        <v>0</v>
      </c>
      <c r="AS519" s="2">
        <f t="shared" si="2161"/>
        <v>0</v>
      </c>
      <c r="AT519" s="2">
        <f t="shared" si="2161"/>
        <v>0</v>
      </c>
      <c r="AU519" s="2">
        <f t="shared" si="2161"/>
        <v>0</v>
      </c>
      <c r="AV519" s="2">
        <f t="shared" si="2161"/>
        <v>0</v>
      </c>
      <c r="AW519" s="2">
        <f t="shared" si="2161"/>
        <v>0</v>
      </c>
      <c r="AX519" s="2">
        <f t="shared" si="2161"/>
        <v>0</v>
      </c>
      <c r="AY519" s="2">
        <f t="shared" si="2161"/>
        <v>0</v>
      </c>
      <c r="AZ519" s="2">
        <f t="shared" si="2161"/>
        <v>0</v>
      </c>
      <c r="BA519" s="2">
        <f t="shared" si="2161"/>
        <v>0</v>
      </c>
      <c r="BB519" s="2">
        <f t="shared" si="2161"/>
        <v>0</v>
      </c>
      <c r="BC519" s="2">
        <f t="shared" si="2161"/>
        <v>0</v>
      </c>
      <c r="BD519" s="2">
        <f t="shared" si="2161"/>
        <v>0</v>
      </c>
      <c r="BE519" s="2">
        <f t="shared" si="2161"/>
        <v>51627.060664675206</v>
      </c>
      <c r="BF519" s="2">
        <f t="shared" si="2161"/>
        <v>50765.412920619434</v>
      </c>
      <c r="BG519" s="2">
        <f t="shared" si="2161"/>
        <v>49903.765176563662</v>
      </c>
      <c r="BH519" s="2">
        <f t="shared" si="2161"/>
        <v>49042.11743250789</v>
      </c>
      <c r="BI519" s="2">
        <f t="shared" si="2161"/>
        <v>48180.469688452118</v>
      </c>
      <c r="BJ519" s="2">
        <f t="shared" si="2161"/>
        <v>47318.821944396346</v>
      </c>
      <c r="BK519" s="2">
        <f t="shared" si="2161"/>
        <v>46457.174200340574</v>
      </c>
      <c r="BL519" s="2">
        <f t="shared" si="2161"/>
        <v>45595.526456284802</v>
      </c>
      <c r="BM519" s="2">
        <f t="shared" si="2161"/>
        <v>44733.87871222903</v>
      </c>
      <c r="BN519" s="2">
        <f t="shared" si="2161"/>
        <v>43872.230968173259</v>
      </c>
      <c r="BO519" s="2">
        <f t="shared" si="2161"/>
        <v>43010.583224117487</v>
      </c>
    </row>
    <row r="520" spans="2:67" s="10" customFormat="1" ht="12.75" customHeight="1" outlineLevel="2">
      <c r="B520" s="29" t="s">
        <v>14</v>
      </c>
      <c r="L520" s="2">
        <f t="shared" ref="L520:BO520" si="2162">IF(L$10=$C507,(L517+L519)/2*(13-$D507)/12,(L517+L519)/2)</f>
        <v>0</v>
      </c>
      <c r="M520" s="2">
        <f t="shared" si="2162"/>
        <v>0</v>
      </c>
      <c r="N520" s="2">
        <f t="shared" si="2162"/>
        <v>0</v>
      </c>
      <c r="O520" s="2">
        <f t="shared" si="2162"/>
        <v>0</v>
      </c>
      <c r="P520" s="2">
        <f t="shared" si="2162"/>
        <v>0</v>
      </c>
      <c r="Q520" s="2">
        <f t="shared" si="2162"/>
        <v>0</v>
      </c>
      <c r="R520" s="2">
        <f t="shared" si="2162"/>
        <v>0</v>
      </c>
      <c r="S520" s="2">
        <f t="shared" si="2162"/>
        <v>0</v>
      </c>
      <c r="T520" s="2">
        <f t="shared" si="2162"/>
        <v>0</v>
      </c>
      <c r="U520" s="2">
        <f t="shared" si="2162"/>
        <v>0</v>
      </c>
      <c r="V520" s="2">
        <f t="shared" si="2162"/>
        <v>0</v>
      </c>
      <c r="W520" s="2">
        <f t="shared" si="2162"/>
        <v>0</v>
      </c>
      <c r="X520" s="2">
        <f t="shared" si="2162"/>
        <v>0</v>
      </c>
      <c r="Y520" s="2">
        <f t="shared" si="2162"/>
        <v>0</v>
      </c>
      <c r="Z520" s="2">
        <f t="shared" si="2162"/>
        <v>0</v>
      </c>
      <c r="AA520" s="2">
        <f t="shared" si="2162"/>
        <v>0</v>
      </c>
      <c r="AB520" s="2">
        <f t="shared" si="2162"/>
        <v>0</v>
      </c>
      <c r="AC520" s="2">
        <f t="shared" si="2162"/>
        <v>0</v>
      </c>
      <c r="AD520" s="2">
        <f t="shared" si="2162"/>
        <v>0</v>
      </c>
      <c r="AE520" s="2">
        <f t="shared" si="2162"/>
        <v>0</v>
      </c>
      <c r="AF520" s="2">
        <f t="shared" si="2162"/>
        <v>0</v>
      </c>
      <c r="AG520" s="2">
        <f t="shared" si="2162"/>
        <v>0</v>
      </c>
      <c r="AH520" s="2">
        <f t="shared" si="2162"/>
        <v>0</v>
      </c>
      <c r="AI520" s="2">
        <f t="shared" si="2162"/>
        <v>0</v>
      </c>
      <c r="AJ520" s="2">
        <f t="shared" si="2162"/>
        <v>0</v>
      </c>
      <c r="AK520" s="2">
        <f t="shared" si="2162"/>
        <v>0</v>
      </c>
      <c r="AL520" s="2">
        <f t="shared" si="2162"/>
        <v>0</v>
      </c>
      <c r="AM520" s="2">
        <f t="shared" si="2162"/>
        <v>0</v>
      </c>
      <c r="AN520" s="2">
        <f t="shared" si="2162"/>
        <v>0</v>
      </c>
      <c r="AO520" s="2">
        <f t="shared" si="2162"/>
        <v>0</v>
      </c>
      <c r="AP520" s="2">
        <f t="shared" si="2162"/>
        <v>0</v>
      </c>
      <c r="AQ520" s="2">
        <f t="shared" si="2162"/>
        <v>0</v>
      </c>
      <c r="AR520" s="2">
        <f t="shared" si="2162"/>
        <v>0</v>
      </c>
      <c r="AS520" s="2">
        <f t="shared" si="2162"/>
        <v>0</v>
      </c>
      <c r="AT520" s="2">
        <f t="shared" si="2162"/>
        <v>0</v>
      </c>
      <c r="AU520" s="2">
        <f t="shared" si="2162"/>
        <v>0</v>
      </c>
      <c r="AV520" s="2">
        <f t="shared" si="2162"/>
        <v>0</v>
      </c>
      <c r="AW520" s="2">
        <f t="shared" si="2162"/>
        <v>0</v>
      </c>
      <c r="AX520" s="2">
        <f t="shared" si="2162"/>
        <v>0</v>
      </c>
      <c r="AY520" s="2">
        <f t="shared" si="2162"/>
        <v>0</v>
      </c>
      <c r="AZ520" s="2">
        <f t="shared" si="2162"/>
        <v>0</v>
      </c>
      <c r="BA520" s="2">
        <f t="shared" si="2162"/>
        <v>0</v>
      </c>
      <c r="BB520" s="2">
        <f t="shared" si="2162"/>
        <v>0</v>
      </c>
      <c r="BC520" s="2">
        <f t="shared" si="2162"/>
        <v>0</v>
      </c>
      <c r="BD520" s="2">
        <f t="shared" si="2162"/>
        <v>0</v>
      </c>
      <c r="BE520" s="2">
        <f t="shared" si="2162"/>
        <v>4305.2468878342379</v>
      </c>
      <c r="BF520" s="2">
        <f t="shared" si="2162"/>
        <v>51196.236792647323</v>
      </c>
      <c r="BG520" s="2">
        <f t="shared" si="2162"/>
        <v>50334.589048591544</v>
      </c>
      <c r="BH520" s="2">
        <f t="shared" si="2162"/>
        <v>49472.94130453578</v>
      </c>
      <c r="BI520" s="2">
        <f t="shared" si="2162"/>
        <v>48611.29356048</v>
      </c>
      <c r="BJ520" s="2">
        <f t="shared" si="2162"/>
        <v>47749.645816424236</v>
      </c>
      <c r="BK520" s="2">
        <f t="shared" si="2162"/>
        <v>46887.998072368457</v>
      </c>
      <c r="BL520" s="2">
        <f t="shared" si="2162"/>
        <v>46026.350328312692</v>
      </c>
      <c r="BM520" s="2">
        <f t="shared" si="2162"/>
        <v>45164.702584256913</v>
      </c>
      <c r="BN520" s="2">
        <f t="shared" si="2162"/>
        <v>44303.054840201148</v>
      </c>
      <c r="BO520" s="2">
        <f t="shared" si="2162"/>
        <v>43441.407096145369</v>
      </c>
    </row>
    <row r="521" spans="2:67" s="10" customFormat="1" ht="12.75" customHeight="1" outlineLevel="2">
      <c r="B521" s="29" t="s">
        <v>15</v>
      </c>
      <c r="L521" s="21">
        <f t="shared" ref="L521:AQ521" si="2163">+L520*$C$5</f>
        <v>0</v>
      </c>
      <c r="M521" s="21">
        <f t="shared" si="2163"/>
        <v>0</v>
      </c>
      <c r="N521" s="21">
        <f t="shared" si="2163"/>
        <v>0</v>
      </c>
      <c r="O521" s="21">
        <f t="shared" si="2163"/>
        <v>0</v>
      </c>
      <c r="P521" s="21">
        <f t="shared" si="2163"/>
        <v>0</v>
      </c>
      <c r="Q521" s="21">
        <f t="shared" si="2163"/>
        <v>0</v>
      </c>
      <c r="R521" s="21">
        <f t="shared" si="2163"/>
        <v>0</v>
      </c>
      <c r="S521" s="21">
        <f t="shared" si="2163"/>
        <v>0</v>
      </c>
      <c r="T521" s="21">
        <f t="shared" si="2163"/>
        <v>0</v>
      </c>
      <c r="U521" s="21">
        <f t="shared" si="2163"/>
        <v>0</v>
      </c>
      <c r="V521" s="21">
        <f t="shared" si="2163"/>
        <v>0</v>
      </c>
      <c r="W521" s="21">
        <f t="shared" si="2163"/>
        <v>0</v>
      </c>
      <c r="X521" s="21">
        <f t="shared" si="2163"/>
        <v>0</v>
      </c>
      <c r="Y521" s="21">
        <f t="shared" si="2163"/>
        <v>0</v>
      </c>
      <c r="Z521" s="21">
        <f t="shared" si="2163"/>
        <v>0</v>
      </c>
      <c r="AA521" s="21">
        <f t="shared" si="2163"/>
        <v>0</v>
      </c>
      <c r="AB521" s="21">
        <f t="shared" si="2163"/>
        <v>0</v>
      </c>
      <c r="AC521" s="21">
        <f t="shared" si="2163"/>
        <v>0</v>
      </c>
      <c r="AD521" s="21">
        <f t="shared" si="2163"/>
        <v>0</v>
      </c>
      <c r="AE521" s="21">
        <f t="shared" si="2163"/>
        <v>0</v>
      </c>
      <c r="AF521" s="21">
        <f t="shared" si="2163"/>
        <v>0</v>
      </c>
      <c r="AG521" s="21">
        <f t="shared" si="2163"/>
        <v>0</v>
      </c>
      <c r="AH521" s="21">
        <f t="shared" si="2163"/>
        <v>0</v>
      </c>
      <c r="AI521" s="21">
        <f t="shared" si="2163"/>
        <v>0</v>
      </c>
      <c r="AJ521" s="21">
        <f t="shared" si="2163"/>
        <v>0</v>
      </c>
      <c r="AK521" s="21">
        <f t="shared" si="2163"/>
        <v>0</v>
      </c>
      <c r="AL521" s="21">
        <f t="shared" si="2163"/>
        <v>0</v>
      </c>
      <c r="AM521" s="21">
        <f t="shared" si="2163"/>
        <v>0</v>
      </c>
      <c r="AN521" s="21">
        <f t="shared" si="2163"/>
        <v>0</v>
      </c>
      <c r="AO521" s="21">
        <f t="shared" si="2163"/>
        <v>0</v>
      </c>
      <c r="AP521" s="21">
        <f t="shared" si="2163"/>
        <v>0</v>
      </c>
      <c r="AQ521" s="21">
        <f t="shared" si="2163"/>
        <v>0</v>
      </c>
      <c r="AR521" s="21">
        <f t="shared" ref="AR521:BO521" si="2164">+AR520*$C$5</f>
        <v>0</v>
      </c>
      <c r="AS521" s="21">
        <f t="shared" si="2164"/>
        <v>0</v>
      </c>
      <c r="AT521" s="21">
        <f t="shared" si="2164"/>
        <v>0</v>
      </c>
      <c r="AU521" s="21">
        <f t="shared" si="2164"/>
        <v>0</v>
      </c>
      <c r="AV521" s="21">
        <f t="shared" si="2164"/>
        <v>0</v>
      </c>
      <c r="AW521" s="21">
        <f t="shared" si="2164"/>
        <v>0</v>
      </c>
      <c r="AX521" s="21">
        <f t="shared" si="2164"/>
        <v>0</v>
      </c>
      <c r="AY521" s="21">
        <f t="shared" si="2164"/>
        <v>0</v>
      </c>
      <c r="AZ521" s="21">
        <f t="shared" si="2164"/>
        <v>0</v>
      </c>
      <c r="BA521" s="21">
        <f t="shared" si="2164"/>
        <v>0</v>
      </c>
      <c r="BB521" s="21">
        <f t="shared" si="2164"/>
        <v>0</v>
      </c>
      <c r="BC521" s="21">
        <f t="shared" si="2164"/>
        <v>0</v>
      </c>
      <c r="BD521" s="21">
        <f t="shared" si="2164"/>
        <v>0</v>
      </c>
      <c r="BE521" s="21">
        <f t="shared" si="2164"/>
        <v>301.36728214839667</v>
      </c>
      <c r="BF521" s="21">
        <f t="shared" si="2164"/>
        <v>3583.7365754853131</v>
      </c>
      <c r="BG521" s="21">
        <f t="shared" si="2164"/>
        <v>3523.4212334014082</v>
      </c>
      <c r="BH521" s="21">
        <f t="shared" si="2164"/>
        <v>3463.1058913175048</v>
      </c>
      <c r="BI521" s="21">
        <f t="shared" si="2164"/>
        <v>3402.7905492336004</v>
      </c>
      <c r="BJ521" s="21">
        <f t="shared" si="2164"/>
        <v>3342.4752071496969</v>
      </c>
      <c r="BK521" s="21">
        <f t="shared" si="2164"/>
        <v>3282.1598650657925</v>
      </c>
      <c r="BL521" s="21">
        <f t="shared" si="2164"/>
        <v>3221.8445229818885</v>
      </c>
      <c r="BM521" s="21">
        <f t="shared" si="2164"/>
        <v>3161.5291808979841</v>
      </c>
      <c r="BN521" s="21">
        <f t="shared" si="2164"/>
        <v>3101.2138388140806</v>
      </c>
      <c r="BO521" s="21">
        <f t="shared" si="2164"/>
        <v>3040.8984967301762</v>
      </c>
    </row>
    <row r="522" spans="2:67" s="10" customFormat="1" ht="12.75" customHeight="1" outlineLevel="2">
      <c r="B522" s="8" t="s">
        <v>20</v>
      </c>
      <c r="L522" s="23">
        <f t="shared" ref="L522:BO522" si="2165">IF(OR(L$10&lt;$C507,L$10&gt;$C507+$F514),0,IF(L$10=$C507,$E514*(13-$D507)/12,IF(L$10=$C507+$F514,$E514*($D507-1)/12,$E514)))</f>
        <v>0</v>
      </c>
      <c r="M522" s="23">
        <f t="shared" si="2165"/>
        <v>0</v>
      </c>
      <c r="N522" s="23">
        <f t="shared" si="2165"/>
        <v>0</v>
      </c>
      <c r="O522" s="23">
        <f t="shared" si="2165"/>
        <v>0</v>
      </c>
      <c r="P522" s="23">
        <f t="shared" si="2165"/>
        <v>0</v>
      </c>
      <c r="Q522" s="23">
        <f t="shared" si="2165"/>
        <v>0</v>
      </c>
      <c r="R522" s="23">
        <f t="shared" si="2165"/>
        <v>0</v>
      </c>
      <c r="S522" s="23">
        <f t="shared" si="2165"/>
        <v>0</v>
      </c>
      <c r="T522" s="23">
        <f t="shared" si="2165"/>
        <v>0</v>
      </c>
      <c r="U522" s="23">
        <f t="shared" si="2165"/>
        <v>0</v>
      </c>
      <c r="V522" s="23">
        <f t="shared" si="2165"/>
        <v>0</v>
      </c>
      <c r="W522" s="23">
        <f t="shared" si="2165"/>
        <v>0</v>
      </c>
      <c r="X522" s="23">
        <f t="shared" si="2165"/>
        <v>0</v>
      </c>
      <c r="Y522" s="23">
        <f t="shared" si="2165"/>
        <v>0</v>
      </c>
      <c r="Z522" s="23">
        <f t="shared" si="2165"/>
        <v>0</v>
      </c>
      <c r="AA522" s="23">
        <f t="shared" si="2165"/>
        <v>0</v>
      </c>
      <c r="AB522" s="23">
        <f t="shared" si="2165"/>
        <v>0</v>
      </c>
      <c r="AC522" s="23">
        <f t="shared" si="2165"/>
        <v>0</v>
      </c>
      <c r="AD522" s="23">
        <f t="shared" si="2165"/>
        <v>0</v>
      </c>
      <c r="AE522" s="23">
        <f t="shared" si="2165"/>
        <v>0</v>
      </c>
      <c r="AF522" s="23">
        <f t="shared" si="2165"/>
        <v>0</v>
      </c>
      <c r="AG522" s="23">
        <f t="shared" si="2165"/>
        <v>0</v>
      </c>
      <c r="AH522" s="23">
        <f t="shared" si="2165"/>
        <v>0</v>
      </c>
      <c r="AI522" s="23">
        <f t="shared" si="2165"/>
        <v>0</v>
      </c>
      <c r="AJ522" s="23">
        <f t="shared" si="2165"/>
        <v>0</v>
      </c>
      <c r="AK522" s="23">
        <f t="shared" si="2165"/>
        <v>0</v>
      </c>
      <c r="AL522" s="23">
        <f t="shared" si="2165"/>
        <v>0</v>
      </c>
      <c r="AM522" s="23">
        <f t="shared" si="2165"/>
        <v>0</v>
      </c>
      <c r="AN522" s="23">
        <f t="shared" si="2165"/>
        <v>0</v>
      </c>
      <c r="AO522" s="23">
        <f t="shared" si="2165"/>
        <v>0</v>
      </c>
      <c r="AP522" s="23">
        <f t="shared" si="2165"/>
        <v>0</v>
      </c>
      <c r="AQ522" s="23">
        <f t="shared" si="2165"/>
        <v>0</v>
      </c>
      <c r="AR522" s="23">
        <f t="shared" si="2165"/>
        <v>0</v>
      </c>
      <c r="AS522" s="23">
        <f t="shared" si="2165"/>
        <v>0</v>
      </c>
      <c r="AT522" s="23">
        <f t="shared" si="2165"/>
        <v>0</v>
      </c>
      <c r="AU522" s="23">
        <f t="shared" si="2165"/>
        <v>0</v>
      </c>
      <c r="AV522" s="23">
        <f t="shared" si="2165"/>
        <v>0</v>
      </c>
      <c r="AW522" s="23">
        <f t="shared" si="2165"/>
        <v>0</v>
      </c>
      <c r="AX522" s="23">
        <f t="shared" si="2165"/>
        <v>0</v>
      </c>
      <c r="AY522" s="23">
        <f t="shared" si="2165"/>
        <v>0</v>
      </c>
      <c r="AZ522" s="23">
        <f t="shared" si="2165"/>
        <v>0</v>
      </c>
      <c r="BA522" s="23">
        <f t="shared" si="2165"/>
        <v>0</v>
      </c>
      <c r="BB522" s="23">
        <f t="shared" si="2165"/>
        <v>0</v>
      </c>
      <c r="BC522" s="23">
        <f t="shared" si="2165"/>
        <v>0</v>
      </c>
      <c r="BD522" s="23">
        <f t="shared" si="2165"/>
        <v>0</v>
      </c>
      <c r="BE522" s="23">
        <f t="shared" si="2165"/>
        <v>4308.2387202788768</v>
      </c>
      <c r="BF522" s="23">
        <f t="shared" si="2165"/>
        <v>51698.864643346518</v>
      </c>
      <c r="BG522" s="23">
        <f t="shared" si="2165"/>
        <v>51698.864643346518</v>
      </c>
      <c r="BH522" s="23">
        <f t="shared" si="2165"/>
        <v>51698.864643346518</v>
      </c>
      <c r="BI522" s="23">
        <f t="shared" si="2165"/>
        <v>51698.864643346518</v>
      </c>
      <c r="BJ522" s="23">
        <f t="shared" si="2165"/>
        <v>51698.864643346518</v>
      </c>
      <c r="BK522" s="23">
        <f t="shared" si="2165"/>
        <v>51698.864643346518</v>
      </c>
      <c r="BL522" s="23">
        <f t="shared" si="2165"/>
        <v>51698.864643346518</v>
      </c>
      <c r="BM522" s="23">
        <f t="shared" si="2165"/>
        <v>51698.864643346518</v>
      </c>
      <c r="BN522" s="23">
        <f t="shared" si="2165"/>
        <v>51698.864643346518</v>
      </c>
      <c r="BO522" s="23">
        <f t="shared" si="2165"/>
        <v>51698.864643346518</v>
      </c>
    </row>
    <row r="523" spans="2:67" s="10" customFormat="1" ht="12.75" customHeight="1" outlineLevel="2">
      <c r="B523" s="8" t="s">
        <v>16</v>
      </c>
      <c r="J523" s="2"/>
      <c r="L523" s="25">
        <f>+L522*$G514</f>
        <v>0</v>
      </c>
      <c r="M523" s="25">
        <f t="shared" ref="M523:BO523" si="2166">+M522*$G514</f>
        <v>0</v>
      </c>
      <c r="N523" s="25">
        <f t="shared" si="2166"/>
        <v>0</v>
      </c>
      <c r="O523" s="25">
        <f t="shared" si="2166"/>
        <v>0</v>
      </c>
      <c r="P523" s="25">
        <f t="shared" si="2166"/>
        <v>0</v>
      </c>
      <c r="Q523" s="25">
        <f t="shared" si="2166"/>
        <v>0</v>
      </c>
      <c r="R523" s="25">
        <f t="shared" si="2166"/>
        <v>0</v>
      </c>
      <c r="S523" s="25">
        <f t="shared" si="2166"/>
        <v>0</v>
      </c>
      <c r="T523" s="25">
        <f t="shared" si="2166"/>
        <v>0</v>
      </c>
      <c r="U523" s="25">
        <f t="shared" si="2166"/>
        <v>0</v>
      </c>
      <c r="V523" s="25">
        <f t="shared" si="2166"/>
        <v>0</v>
      </c>
      <c r="W523" s="25">
        <f t="shared" si="2166"/>
        <v>0</v>
      </c>
      <c r="X523" s="25">
        <f t="shared" si="2166"/>
        <v>0</v>
      </c>
      <c r="Y523" s="25">
        <f t="shared" si="2166"/>
        <v>0</v>
      </c>
      <c r="Z523" s="25">
        <f t="shared" si="2166"/>
        <v>0</v>
      </c>
      <c r="AA523" s="25">
        <f t="shared" si="2166"/>
        <v>0</v>
      </c>
      <c r="AB523" s="25">
        <f t="shared" si="2166"/>
        <v>0</v>
      </c>
      <c r="AC523" s="25">
        <f t="shared" si="2166"/>
        <v>0</v>
      </c>
      <c r="AD523" s="25">
        <f t="shared" si="2166"/>
        <v>0</v>
      </c>
      <c r="AE523" s="25">
        <f t="shared" si="2166"/>
        <v>0</v>
      </c>
      <c r="AF523" s="25">
        <f t="shared" si="2166"/>
        <v>0</v>
      </c>
      <c r="AG523" s="25">
        <f t="shared" si="2166"/>
        <v>0</v>
      </c>
      <c r="AH523" s="25">
        <f t="shared" si="2166"/>
        <v>0</v>
      </c>
      <c r="AI523" s="25">
        <f t="shared" si="2166"/>
        <v>0</v>
      </c>
      <c r="AJ523" s="25">
        <f t="shared" si="2166"/>
        <v>0</v>
      </c>
      <c r="AK523" s="25">
        <f t="shared" si="2166"/>
        <v>0</v>
      </c>
      <c r="AL523" s="25">
        <f t="shared" si="2166"/>
        <v>0</v>
      </c>
      <c r="AM523" s="25">
        <f t="shared" si="2166"/>
        <v>0</v>
      </c>
      <c r="AN523" s="25">
        <f t="shared" si="2166"/>
        <v>0</v>
      </c>
      <c r="AO523" s="25">
        <f t="shared" si="2166"/>
        <v>0</v>
      </c>
      <c r="AP523" s="25">
        <f t="shared" si="2166"/>
        <v>0</v>
      </c>
      <c r="AQ523" s="25">
        <f t="shared" si="2166"/>
        <v>0</v>
      </c>
      <c r="AR523" s="25">
        <f t="shared" si="2166"/>
        <v>0</v>
      </c>
      <c r="AS523" s="25">
        <f t="shared" si="2166"/>
        <v>0</v>
      </c>
      <c r="AT523" s="25">
        <f t="shared" si="2166"/>
        <v>0</v>
      </c>
      <c r="AU523" s="25">
        <f t="shared" si="2166"/>
        <v>0</v>
      </c>
      <c r="AV523" s="25">
        <f t="shared" si="2166"/>
        <v>0</v>
      </c>
      <c r="AW523" s="25">
        <f t="shared" si="2166"/>
        <v>0</v>
      </c>
      <c r="AX523" s="25">
        <f t="shared" si="2166"/>
        <v>0</v>
      </c>
      <c r="AY523" s="25">
        <f t="shared" si="2166"/>
        <v>0</v>
      </c>
      <c r="AZ523" s="25">
        <f t="shared" si="2166"/>
        <v>0</v>
      </c>
      <c r="BA523" s="25">
        <f t="shared" si="2166"/>
        <v>0</v>
      </c>
      <c r="BB523" s="25">
        <f t="shared" si="2166"/>
        <v>0</v>
      </c>
      <c r="BC523" s="25">
        <f t="shared" si="2166"/>
        <v>0</v>
      </c>
      <c r="BD523" s="25">
        <f t="shared" si="2166"/>
        <v>0</v>
      </c>
      <c r="BE523" s="25">
        <f t="shared" si="2166"/>
        <v>1.2924716160836629</v>
      </c>
      <c r="BF523" s="25">
        <f t="shared" si="2166"/>
        <v>15.509659393003954</v>
      </c>
      <c r="BG523" s="25">
        <f t="shared" si="2166"/>
        <v>15.509659393003954</v>
      </c>
      <c r="BH523" s="25">
        <f t="shared" si="2166"/>
        <v>15.509659393003954</v>
      </c>
      <c r="BI523" s="25">
        <f t="shared" si="2166"/>
        <v>15.509659393003954</v>
      </c>
      <c r="BJ523" s="25">
        <f t="shared" si="2166"/>
        <v>15.509659393003954</v>
      </c>
      <c r="BK523" s="25">
        <f t="shared" si="2166"/>
        <v>15.509659393003954</v>
      </c>
      <c r="BL523" s="25">
        <f t="shared" si="2166"/>
        <v>15.509659393003954</v>
      </c>
      <c r="BM523" s="25">
        <f t="shared" si="2166"/>
        <v>15.509659393003954</v>
      </c>
      <c r="BN523" s="25">
        <f t="shared" si="2166"/>
        <v>15.509659393003954</v>
      </c>
      <c r="BO523" s="25">
        <f t="shared" si="2166"/>
        <v>15.509659393003954</v>
      </c>
    </row>
    <row r="524" spans="2:67" s="10" customFormat="1" ht="13.5" customHeight="1" outlineLevel="2" thickBot="1">
      <c r="B524" s="8" t="s">
        <v>17</v>
      </c>
      <c r="J524" s="2"/>
      <c r="L524" s="24">
        <f t="shared" ref="L524:BO524" si="2167">SUM(L518,L521,L523)</f>
        <v>0</v>
      </c>
      <c r="M524" s="24">
        <f t="shared" si="2167"/>
        <v>0</v>
      </c>
      <c r="N524" s="24">
        <f t="shared" si="2167"/>
        <v>0</v>
      </c>
      <c r="O524" s="24">
        <f t="shared" si="2167"/>
        <v>0</v>
      </c>
      <c r="P524" s="24">
        <f t="shared" si="2167"/>
        <v>0</v>
      </c>
      <c r="Q524" s="24">
        <f t="shared" si="2167"/>
        <v>0</v>
      </c>
      <c r="R524" s="24">
        <f t="shared" si="2167"/>
        <v>0</v>
      </c>
      <c r="S524" s="24">
        <f t="shared" si="2167"/>
        <v>0</v>
      </c>
      <c r="T524" s="24">
        <f t="shared" si="2167"/>
        <v>0</v>
      </c>
      <c r="U524" s="24">
        <f t="shared" si="2167"/>
        <v>0</v>
      </c>
      <c r="V524" s="24">
        <f t="shared" si="2167"/>
        <v>0</v>
      </c>
      <c r="W524" s="24">
        <f t="shared" si="2167"/>
        <v>0</v>
      </c>
      <c r="X524" s="24">
        <f t="shared" si="2167"/>
        <v>0</v>
      </c>
      <c r="Y524" s="24">
        <f t="shared" si="2167"/>
        <v>0</v>
      </c>
      <c r="Z524" s="24">
        <f t="shared" si="2167"/>
        <v>0</v>
      </c>
      <c r="AA524" s="24">
        <f t="shared" si="2167"/>
        <v>0</v>
      </c>
      <c r="AB524" s="24">
        <f t="shared" si="2167"/>
        <v>0</v>
      </c>
      <c r="AC524" s="24">
        <f t="shared" si="2167"/>
        <v>0</v>
      </c>
      <c r="AD524" s="24">
        <f t="shared" si="2167"/>
        <v>0</v>
      </c>
      <c r="AE524" s="24">
        <f t="shared" si="2167"/>
        <v>0</v>
      </c>
      <c r="AF524" s="24">
        <f t="shared" si="2167"/>
        <v>0</v>
      </c>
      <c r="AG524" s="24">
        <f t="shared" si="2167"/>
        <v>0</v>
      </c>
      <c r="AH524" s="24">
        <f t="shared" si="2167"/>
        <v>0</v>
      </c>
      <c r="AI524" s="24">
        <f t="shared" si="2167"/>
        <v>0</v>
      </c>
      <c r="AJ524" s="24">
        <f t="shared" si="2167"/>
        <v>0</v>
      </c>
      <c r="AK524" s="24">
        <f t="shared" si="2167"/>
        <v>0</v>
      </c>
      <c r="AL524" s="24">
        <f t="shared" si="2167"/>
        <v>0</v>
      </c>
      <c r="AM524" s="24">
        <f t="shared" si="2167"/>
        <v>0</v>
      </c>
      <c r="AN524" s="24">
        <f t="shared" si="2167"/>
        <v>0</v>
      </c>
      <c r="AO524" s="24">
        <f t="shared" si="2167"/>
        <v>0</v>
      </c>
      <c r="AP524" s="24">
        <f t="shared" si="2167"/>
        <v>0</v>
      </c>
      <c r="AQ524" s="24">
        <f t="shared" si="2167"/>
        <v>0</v>
      </c>
      <c r="AR524" s="24">
        <f t="shared" si="2167"/>
        <v>0</v>
      </c>
      <c r="AS524" s="24">
        <f t="shared" si="2167"/>
        <v>0</v>
      </c>
      <c r="AT524" s="24">
        <f t="shared" si="2167"/>
        <v>0</v>
      </c>
      <c r="AU524" s="24">
        <f t="shared" si="2167"/>
        <v>0</v>
      </c>
      <c r="AV524" s="24">
        <f t="shared" si="2167"/>
        <v>0</v>
      </c>
      <c r="AW524" s="24">
        <f t="shared" si="2167"/>
        <v>0</v>
      </c>
      <c r="AX524" s="24">
        <f t="shared" si="2167"/>
        <v>0</v>
      </c>
      <c r="AY524" s="24">
        <f t="shared" si="2167"/>
        <v>0</v>
      </c>
      <c r="AZ524" s="24">
        <f t="shared" si="2167"/>
        <v>0</v>
      </c>
      <c r="BA524" s="24">
        <f t="shared" si="2167"/>
        <v>0</v>
      </c>
      <c r="BB524" s="24">
        <f t="shared" si="2167"/>
        <v>0</v>
      </c>
      <c r="BC524" s="24">
        <f t="shared" si="2167"/>
        <v>0</v>
      </c>
      <c r="BD524" s="24">
        <f t="shared" si="2167"/>
        <v>0</v>
      </c>
      <c r="BE524" s="24">
        <f t="shared" si="2167"/>
        <v>374.46373243579495</v>
      </c>
      <c r="BF524" s="24">
        <f t="shared" si="2167"/>
        <v>4460.893978934092</v>
      </c>
      <c r="BG524" s="24">
        <f t="shared" si="2167"/>
        <v>4400.5786368501876</v>
      </c>
      <c r="BH524" s="24">
        <f t="shared" si="2167"/>
        <v>4340.2632947662842</v>
      </c>
      <c r="BI524" s="24">
        <f t="shared" si="2167"/>
        <v>4279.9479526823798</v>
      </c>
      <c r="BJ524" s="24">
        <f t="shared" si="2167"/>
        <v>4219.6326105984763</v>
      </c>
      <c r="BK524" s="24">
        <f t="shared" si="2167"/>
        <v>4159.3172685145719</v>
      </c>
      <c r="BL524" s="24">
        <f t="shared" si="2167"/>
        <v>4099.0019264306675</v>
      </c>
      <c r="BM524" s="24">
        <f t="shared" si="2167"/>
        <v>4038.6865843467631</v>
      </c>
      <c r="BN524" s="24">
        <f t="shared" si="2167"/>
        <v>3978.3712422628596</v>
      </c>
      <c r="BO524" s="24">
        <f t="shared" si="2167"/>
        <v>3918.0559001789552</v>
      </c>
    </row>
    <row r="525" spans="2:67" s="10" customFormat="1" ht="12.75" customHeight="1" outlineLevel="2">
      <c r="B525" s="8"/>
    </row>
    <row r="526" spans="2:67" s="10" customFormat="1" ht="12.75" customHeight="1" outlineLevel="2">
      <c r="B526" s="8"/>
    </row>
    <row r="527" spans="2:67" s="10" customFormat="1" ht="12.75" customHeight="1" outlineLevel="2">
      <c r="B527" s="8"/>
    </row>
    <row r="528" spans="2:67" s="10" customFormat="1" ht="12.75" customHeight="1" outlineLevel="2">
      <c r="B528" s="8"/>
    </row>
    <row r="529" spans="1:67" s="10" customFormat="1" ht="12.75" customHeight="1" outlineLevel="2">
      <c r="B529" s="8"/>
    </row>
    <row r="530" spans="1:67" s="10" customFormat="1" ht="12.75" customHeight="1" outlineLevel="2">
      <c r="B530" s="8"/>
    </row>
    <row r="531" spans="1:67" s="10" customFormat="1" ht="12.75" customHeight="1" outlineLevel="2">
      <c r="B531" s="8"/>
    </row>
    <row r="532" spans="1:67" s="10" customFormat="1" outlineLevel="1">
      <c r="A532" s="10">
        <f>A502+1</f>
        <v>18</v>
      </c>
      <c r="B532" s="27" t="str">
        <f>INDEX(Projects,A532,1)</f>
        <v>CCGT 170MW</v>
      </c>
      <c r="C532" s="19"/>
      <c r="G532" s="152" t="str">
        <f>INDEX(Projects,$A532,Projects!R$1)</f>
        <v>CCGT</v>
      </c>
      <c r="H532" s="11">
        <f>+C537</f>
        <v>2060</v>
      </c>
      <c r="I532" s="2">
        <f>+E544</f>
        <v>926039.3090180743</v>
      </c>
      <c r="J532" s="2">
        <f>NPV($C$4,M532:BO532)+L532</f>
        <v>18912.732884409146</v>
      </c>
      <c r="L532" s="2">
        <f>+L554</f>
        <v>0</v>
      </c>
      <c r="M532" s="2">
        <f t="shared" ref="M532:BO532" si="2168">+M554</f>
        <v>0</v>
      </c>
      <c r="N532" s="2">
        <f t="shared" si="2168"/>
        <v>0</v>
      </c>
      <c r="O532" s="2">
        <f t="shared" si="2168"/>
        <v>0</v>
      </c>
      <c r="P532" s="2">
        <f t="shared" si="2168"/>
        <v>0</v>
      </c>
      <c r="Q532" s="2">
        <f t="shared" si="2168"/>
        <v>0</v>
      </c>
      <c r="R532" s="2">
        <f t="shared" si="2168"/>
        <v>0</v>
      </c>
      <c r="S532" s="2">
        <f t="shared" si="2168"/>
        <v>0</v>
      </c>
      <c r="T532" s="2">
        <f t="shared" si="2168"/>
        <v>0</v>
      </c>
      <c r="U532" s="2">
        <f t="shared" si="2168"/>
        <v>0</v>
      </c>
      <c r="V532" s="2">
        <f t="shared" si="2168"/>
        <v>0</v>
      </c>
      <c r="W532" s="2">
        <f t="shared" si="2168"/>
        <v>0</v>
      </c>
      <c r="X532" s="2">
        <f t="shared" si="2168"/>
        <v>0</v>
      </c>
      <c r="Y532" s="2">
        <f t="shared" si="2168"/>
        <v>0</v>
      </c>
      <c r="Z532" s="2">
        <f t="shared" si="2168"/>
        <v>0</v>
      </c>
      <c r="AA532" s="2">
        <f t="shared" si="2168"/>
        <v>0</v>
      </c>
      <c r="AB532" s="2">
        <f t="shared" si="2168"/>
        <v>0</v>
      </c>
      <c r="AC532" s="2">
        <f t="shared" si="2168"/>
        <v>0</v>
      </c>
      <c r="AD532" s="2">
        <f t="shared" si="2168"/>
        <v>0</v>
      </c>
      <c r="AE532" s="2">
        <f t="shared" si="2168"/>
        <v>0</v>
      </c>
      <c r="AF532" s="2">
        <f t="shared" si="2168"/>
        <v>0</v>
      </c>
      <c r="AG532" s="2">
        <f t="shared" si="2168"/>
        <v>0</v>
      </c>
      <c r="AH532" s="2">
        <f t="shared" si="2168"/>
        <v>0</v>
      </c>
      <c r="AI532" s="2">
        <f t="shared" si="2168"/>
        <v>0</v>
      </c>
      <c r="AJ532" s="2">
        <f t="shared" si="2168"/>
        <v>0</v>
      </c>
      <c r="AK532" s="2">
        <f t="shared" si="2168"/>
        <v>0</v>
      </c>
      <c r="AL532" s="2">
        <f t="shared" si="2168"/>
        <v>0</v>
      </c>
      <c r="AM532" s="2">
        <f t="shared" si="2168"/>
        <v>0</v>
      </c>
      <c r="AN532" s="2">
        <f t="shared" si="2168"/>
        <v>0</v>
      </c>
      <c r="AO532" s="2">
        <f t="shared" si="2168"/>
        <v>0</v>
      </c>
      <c r="AP532" s="2">
        <f t="shared" si="2168"/>
        <v>0</v>
      </c>
      <c r="AQ532" s="2">
        <f t="shared" si="2168"/>
        <v>0</v>
      </c>
      <c r="AR532" s="2">
        <f t="shared" si="2168"/>
        <v>0</v>
      </c>
      <c r="AS532" s="2">
        <f t="shared" si="2168"/>
        <v>0</v>
      </c>
      <c r="AT532" s="2">
        <f t="shared" si="2168"/>
        <v>0</v>
      </c>
      <c r="AU532" s="2">
        <f t="shared" si="2168"/>
        <v>0</v>
      </c>
      <c r="AV532" s="2">
        <f t="shared" si="2168"/>
        <v>0</v>
      </c>
      <c r="AW532" s="2">
        <f t="shared" si="2168"/>
        <v>0</v>
      </c>
      <c r="AX532" s="2">
        <f t="shared" si="2168"/>
        <v>0</v>
      </c>
      <c r="AY532" s="2">
        <f t="shared" si="2168"/>
        <v>0</v>
      </c>
      <c r="AZ532" s="2">
        <f t="shared" si="2168"/>
        <v>0</v>
      </c>
      <c r="BA532" s="2">
        <f t="shared" si="2168"/>
        <v>0</v>
      </c>
      <c r="BB532" s="2">
        <f t="shared" si="2168"/>
        <v>0</v>
      </c>
      <c r="BC532" s="2">
        <f t="shared" si="2168"/>
        <v>0</v>
      </c>
      <c r="BD532" s="2">
        <f t="shared" si="2168"/>
        <v>0</v>
      </c>
      <c r="BE532" s="2">
        <f t="shared" si="2168"/>
        <v>0</v>
      </c>
      <c r="BF532" s="2">
        <f t="shared" si="2168"/>
        <v>0</v>
      </c>
      <c r="BG532" s="2">
        <f t="shared" si="2168"/>
        <v>0</v>
      </c>
      <c r="BH532" s="2">
        <f t="shared" si="2168"/>
        <v>7989.8757326459927</v>
      </c>
      <c r="BI532" s="2">
        <f t="shared" si="2168"/>
        <v>94708.097998409619</v>
      </c>
      <c r="BJ532" s="2">
        <f t="shared" si="2168"/>
        <v>92547.339610700787</v>
      </c>
      <c r="BK532" s="2">
        <f t="shared" si="2168"/>
        <v>90386.581222991954</v>
      </c>
      <c r="BL532" s="2">
        <f t="shared" si="2168"/>
        <v>88225.822835283107</v>
      </c>
      <c r="BM532" s="2">
        <f t="shared" si="2168"/>
        <v>86065.064447574274</v>
      </c>
      <c r="BN532" s="2">
        <f t="shared" si="2168"/>
        <v>83904.306059865441</v>
      </c>
      <c r="BO532" s="2">
        <f t="shared" si="2168"/>
        <v>81743.547672156608</v>
      </c>
    </row>
    <row r="533" spans="1:67" s="10" customFormat="1" ht="12.75" customHeight="1" outlineLevel="2">
      <c r="B533" s="28" t="str">
        <f>"Jan "&amp;$L$10&amp;" $"</f>
        <v>Jan 2012 $</v>
      </c>
      <c r="C533" s="151">
        <f>INDEX(Projects,A532,Projects!$H$1)</f>
        <v>261894.592</v>
      </c>
      <c r="D533" s="152"/>
      <c r="E533" s="152"/>
      <c r="F533" s="152"/>
      <c r="G533" s="152"/>
      <c r="H533" s="17"/>
    </row>
    <row r="534" spans="1:67" s="10" customFormat="1" ht="12.75" customHeight="1" outlineLevel="2">
      <c r="B534" s="8" t="s">
        <v>8</v>
      </c>
      <c r="C534" s="153">
        <f>INDEX(Projects,$A532,Projects!I$1)</f>
        <v>0.13739999999999999</v>
      </c>
      <c r="D534" s="153">
        <f>INDEX(Projects,$A532,Projects!J$1)</f>
        <v>0.53769999999999996</v>
      </c>
      <c r="E534" s="153">
        <f>INDEX(Projects,$A532,Projects!K$1)</f>
        <v>0.32490000000000002</v>
      </c>
      <c r="F534" s="153">
        <f>INDEX(Projects,$A532,Projects!L$1)</f>
        <v>0</v>
      </c>
      <c r="G534" s="153">
        <f>INDEX(Projects,$A532,Projects!M$1)</f>
        <v>0</v>
      </c>
      <c r="H534" s="18"/>
      <c r="J534" s="14"/>
      <c r="K534" s="14"/>
    </row>
    <row r="535" spans="1:67" s="10" customFormat="1" ht="12.75" customHeight="1" outlineLevel="2">
      <c r="B535" s="8" t="s">
        <v>1</v>
      </c>
      <c r="C535" s="154">
        <f>INDEX(Projects,$A532,Projects!$N$1)</f>
        <v>2.52E-2</v>
      </c>
      <c r="D535" s="152"/>
      <c r="E535" s="152"/>
      <c r="F535" s="152"/>
      <c r="G535" s="152"/>
    </row>
    <row r="536" spans="1:67" s="10" customFormat="1" ht="12.75" customHeight="1" outlineLevel="2">
      <c r="B536" s="8" t="s">
        <v>2</v>
      </c>
      <c r="C536" s="152">
        <f>INDEX(Projects,A532,Projects!$F$1)</f>
        <v>2058</v>
      </c>
      <c r="D536" s="152">
        <f>INDEX(Projects,A532,Projects!$G$1)</f>
        <v>1</v>
      </c>
      <c r="E536" s="152"/>
      <c r="F536" s="152"/>
      <c r="G536" s="152"/>
    </row>
    <row r="537" spans="1:67" s="10" customFormat="1" ht="12.75" customHeight="1" outlineLevel="2">
      <c r="B537" s="8" t="s">
        <v>3</v>
      </c>
      <c r="C537" s="152">
        <f>INDEX(Projects,A532,Projects!$C$1)</f>
        <v>2060</v>
      </c>
      <c r="D537" s="152">
        <f>INDEX(Projects,A532,Projects!$D$1)</f>
        <v>12</v>
      </c>
      <c r="E537" s="152"/>
      <c r="F537" s="152"/>
      <c r="G537" s="152"/>
    </row>
    <row r="538" spans="1:67" s="10" customFormat="1" ht="12.75" customHeight="1" outlineLevel="2">
      <c r="B538" s="7" t="s">
        <v>4</v>
      </c>
      <c r="L538" s="9">
        <f t="shared" ref="L538:AQ538" si="2169">(1+$C535)^L$21</f>
        <v>1.0125216047077712</v>
      </c>
      <c r="M538" s="9">
        <f t="shared" si="2169"/>
        <v>1.0380371491464069</v>
      </c>
      <c r="N538" s="9">
        <f t="shared" si="2169"/>
        <v>1.0641956853048962</v>
      </c>
      <c r="O538" s="9">
        <f t="shared" si="2169"/>
        <v>1.0910134165745795</v>
      </c>
      <c r="P538" s="9">
        <f t="shared" si="2169"/>
        <v>1.1185069546722588</v>
      </c>
      <c r="Q538" s="9">
        <f t="shared" si="2169"/>
        <v>1.1466933299299995</v>
      </c>
      <c r="R538" s="9">
        <f t="shared" si="2169"/>
        <v>1.1755900018442353</v>
      </c>
      <c r="S538" s="9">
        <f t="shared" si="2169"/>
        <v>1.2052148698907099</v>
      </c>
      <c r="T538" s="9">
        <f t="shared" si="2169"/>
        <v>1.2355862846119556</v>
      </c>
      <c r="U538" s="9">
        <f t="shared" si="2169"/>
        <v>1.2667230589841769</v>
      </c>
      <c r="V538" s="9">
        <f t="shared" si="2169"/>
        <v>1.2986444800705779</v>
      </c>
      <c r="W538" s="9">
        <f t="shared" si="2169"/>
        <v>1.3313703209683565</v>
      </c>
      <c r="X538" s="9">
        <f t="shared" si="2169"/>
        <v>1.3649208530567589</v>
      </c>
      <c r="Y538" s="9">
        <f t="shared" si="2169"/>
        <v>1.399316858553789</v>
      </c>
      <c r="Z538" s="9">
        <f t="shared" si="2169"/>
        <v>1.4345796433893443</v>
      </c>
      <c r="AA538" s="9">
        <f t="shared" si="2169"/>
        <v>1.4707310504027555</v>
      </c>
      <c r="AB538" s="9">
        <f t="shared" si="2169"/>
        <v>1.507793472872905</v>
      </c>
      <c r="AC538" s="9">
        <f t="shared" si="2169"/>
        <v>1.5457898683893019</v>
      </c>
      <c r="AD538" s="9">
        <f t="shared" si="2169"/>
        <v>1.5847437730727121</v>
      </c>
      <c r="AE538" s="9">
        <f t="shared" si="2169"/>
        <v>1.6246793161541444</v>
      </c>
      <c r="AF538" s="9">
        <f t="shared" si="2169"/>
        <v>1.6656212349212287</v>
      </c>
      <c r="AG538" s="9">
        <f t="shared" si="2169"/>
        <v>1.7075948900412434</v>
      </c>
      <c r="AH538" s="9">
        <f t="shared" si="2169"/>
        <v>1.7506262812702824</v>
      </c>
      <c r="AI538" s="9">
        <f t="shared" si="2169"/>
        <v>1.7947420635582936</v>
      </c>
      <c r="AJ538" s="9">
        <f t="shared" si="2169"/>
        <v>1.8399695635599622</v>
      </c>
      <c r="AK538" s="9">
        <f t="shared" si="2169"/>
        <v>1.8863367965616731</v>
      </c>
      <c r="AL538" s="9">
        <f t="shared" si="2169"/>
        <v>1.933872483835027</v>
      </c>
      <c r="AM538" s="9">
        <f t="shared" si="2169"/>
        <v>1.9826060704276696</v>
      </c>
      <c r="AN538" s="9">
        <f t="shared" si="2169"/>
        <v>2.0325677434024465</v>
      </c>
      <c r="AO538" s="9">
        <f t="shared" si="2169"/>
        <v>2.0837884505361881</v>
      </c>
      <c r="AP538" s="9">
        <f t="shared" si="2169"/>
        <v>2.1362999194896997</v>
      </c>
      <c r="AQ538" s="9">
        <f t="shared" si="2169"/>
        <v>2.1901346774608399</v>
      </c>
      <c r="AR538" s="9">
        <f t="shared" ref="AR538:BO538" si="2170">(1+$C535)^AR$21</f>
        <v>2.2453260713328529</v>
      </c>
      <c r="AS538" s="9">
        <f t="shared" si="2170"/>
        <v>2.3019082883304405</v>
      </c>
      <c r="AT538" s="9">
        <f t="shared" si="2170"/>
        <v>2.3599163771963672</v>
      </c>
      <c r="AU538" s="9">
        <f t="shared" si="2170"/>
        <v>2.4193862699017155</v>
      </c>
      <c r="AV538" s="9">
        <f t="shared" si="2170"/>
        <v>2.4803548039032384</v>
      </c>
      <c r="AW538" s="9">
        <f t="shared" si="2170"/>
        <v>2.5428597449615999</v>
      </c>
      <c r="AX538" s="9">
        <f t="shared" si="2170"/>
        <v>2.606939810534632</v>
      </c>
      <c r="AY538" s="9">
        <f t="shared" si="2170"/>
        <v>2.672634693760104</v>
      </c>
      <c r="AZ538" s="9">
        <f t="shared" si="2170"/>
        <v>2.7399850880428587</v>
      </c>
      <c r="BA538" s="9">
        <f t="shared" si="2170"/>
        <v>2.8090327122615379</v>
      </c>
      <c r="BB538" s="9">
        <f t="shared" si="2170"/>
        <v>2.8798203366105284</v>
      </c>
      <c r="BC538" s="9">
        <f t="shared" si="2170"/>
        <v>2.9523918090931134</v>
      </c>
      <c r="BD538" s="9">
        <f t="shared" si="2170"/>
        <v>3.0267920826822596</v>
      </c>
      <c r="BE538" s="9">
        <f t="shared" si="2170"/>
        <v>3.1030672431658526</v>
      </c>
      <c r="BF538" s="9">
        <f t="shared" si="2170"/>
        <v>3.1812645376936315</v>
      </c>
      <c r="BG538" s="9">
        <f t="shared" si="2170"/>
        <v>3.2614324040435108</v>
      </c>
      <c r="BH538" s="9">
        <f t="shared" si="2170"/>
        <v>3.3436205006254069</v>
      </c>
      <c r="BI538" s="9">
        <f t="shared" si="2170"/>
        <v>3.4278797372411671</v>
      </c>
      <c r="BJ538" s="9">
        <f t="shared" si="2170"/>
        <v>3.5142623066196435</v>
      </c>
      <c r="BK538" s="9">
        <f t="shared" si="2170"/>
        <v>3.6028217167464582</v>
      </c>
      <c r="BL538" s="9">
        <f t="shared" si="2170"/>
        <v>3.6936128240084685</v>
      </c>
      <c r="BM538" s="9">
        <f t="shared" si="2170"/>
        <v>3.7866918671734817</v>
      </c>
      <c r="BN538" s="9">
        <f t="shared" si="2170"/>
        <v>3.8821165022262529</v>
      </c>
      <c r="BO538" s="9">
        <f t="shared" si="2170"/>
        <v>3.979945838082354</v>
      </c>
    </row>
    <row r="539" spans="1:67" s="10" customFormat="1" ht="12.75" customHeight="1" outlineLevel="2">
      <c r="B539" s="8" t="s">
        <v>9</v>
      </c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</row>
    <row r="540" spans="1:67" s="10" customFormat="1" ht="12.75" customHeight="1" outlineLevel="2">
      <c r="B540" s="29" t="s">
        <v>5</v>
      </c>
      <c r="L540" s="2">
        <f t="shared" ref="L540" si="2171">IF(L$10&gt;$C537,0,+K543)</f>
        <v>0</v>
      </c>
      <c r="M540" s="2">
        <f t="shared" ref="M540" si="2172">IF(M$10&gt;$C537,0,+L543)</f>
        <v>0</v>
      </c>
      <c r="N540" s="2">
        <f t="shared" ref="N540" si="2173">IF(N$10&gt;$C537,0,+M543)</f>
        <v>0</v>
      </c>
      <c r="O540" s="2">
        <f t="shared" ref="O540" si="2174">IF(O$10&gt;$C537,0,+N543)</f>
        <v>0</v>
      </c>
      <c r="P540" s="2">
        <f t="shared" ref="P540" si="2175">IF(P$10&gt;$C537,0,+O543)</f>
        <v>0</v>
      </c>
      <c r="Q540" s="2">
        <f t="shared" ref="Q540" si="2176">IF(Q$10&gt;$C537,0,+P543)</f>
        <v>0</v>
      </c>
      <c r="R540" s="2">
        <f t="shared" ref="R540" si="2177">IF(R$10&gt;$C537,0,+Q543)</f>
        <v>0</v>
      </c>
      <c r="S540" s="2">
        <f t="shared" ref="S540" si="2178">IF(S$10&gt;$C537,0,+R543)</f>
        <v>0</v>
      </c>
      <c r="T540" s="2">
        <f t="shared" ref="T540" si="2179">IF(T$10&gt;$C537,0,+S543)</f>
        <v>0</v>
      </c>
      <c r="U540" s="2">
        <f t="shared" ref="U540" si="2180">IF(U$10&gt;$C537,0,+T543)</f>
        <v>0</v>
      </c>
      <c r="V540" s="2">
        <f t="shared" ref="V540" si="2181">IF(V$10&gt;$C537,0,+U543)</f>
        <v>0</v>
      </c>
      <c r="W540" s="2">
        <f t="shared" ref="W540" si="2182">IF(W$10&gt;$C537,0,+V543)</f>
        <v>0</v>
      </c>
      <c r="X540" s="2">
        <f t="shared" ref="X540" si="2183">IF(X$10&gt;$C537,0,+W543)</f>
        <v>0</v>
      </c>
      <c r="Y540" s="2">
        <f t="shared" ref="Y540" si="2184">IF(Y$10&gt;$C537,0,+X543)</f>
        <v>0</v>
      </c>
      <c r="Z540" s="2">
        <f t="shared" ref="Z540" si="2185">IF(Z$10&gt;$C537,0,+Y543)</f>
        <v>0</v>
      </c>
      <c r="AA540" s="2">
        <f t="shared" ref="AA540" si="2186">IF(AA$10&gt;$C537,0,+Z543)</f>
        <v>0</v>
      </c>
      <c r="AB540" s="2">
        <f t="shared" ref="AB540" si="2187">IF(AB$10&gt;$C537,0,+AA543)</f>
        <v>0</v>
      </c>
      <c r="AC540" s="2">
        <f t="shared" ref="AC540" si="2188">IF(AC$10&gt;$C537,0,+AB543)</f>
        <v>0</v>
      </c>
      <c r="AD540" s="2">
        <f t="shared" ref="AD540" si="2189">IF(AD$10&gt;$C537,0,+AC543)</f>
        <v>0</v>
      </c>
      <c r="AE540" s="2">
        <f t="shared" ref="AE540" si="2190">IF(AE$10&gt;$C537,0,+AD543)</f>
        <v>0</v>
      </c>
      <c r="AF540" s="2">
        <f t="shared" ref="AF540" si="2191">IF(AF$10&gt;$C537,0,+AE543)</f>
        <v>0</v>
      </c>
      <c r="AG540" s="2">
        <f t="shared" ref="AG540" si="2192">IF(AG$10&gt;$C537,0,+AF543)</f>
        <v>0</v>
      </c>
      <c r="AH540" s="2">
        <f t="shared" ref="AH540" si="2193">IF(AH$10&gt;$C537,0,+AG543)</f>
        <v>0</v>
      </c>
      <c r="AI540" s="2">
        <f t="shared" ref="AI540" si="2194">IF(AI$10&gt;$C537,0,+AH543)</f>
        <v>0</v>
      </c>
      <c r="AJ540" s="2">
        <f t="shared" ref="AJ540" si="2195">IF(AJ$10&gt;$C537,0,+AI543)</f>
        <v>0</v>
      </c>
      <c r="AK540" s="2">
        <f t="shared" ref="AK540" si="2196">IF(AK$10&gt;$C537,0,+AJ543)</f>
        <v>0</v>
      </c>
      <c r="AL540" s="2">
        <f t="shared" ref="AL540" si="2197">IF(AL$10&gt;$C537,0,+AK543)</f>
        <v>0</v>
      </c>
      <c r="AM540" s="2">
        <f t="shared" ref="AM540" si="2198">IF(AM$10&gt;$C537,0,+AL543)</f>
        <v>0</v>
      </c>
      <c r="AN540" s="2">
        <f t="shared" ref="AN540" si="2199">IF(AN$10&gt;$C537,0,+AM543)</f>
        <v>0</v>
      </c>
      <c r="AO540" s="2">
        <f t="shared" ref="AO540" si="2200">IF(AO$10&gt;$C537,0,+AN543)</f>
        <v>0</v>
      </c>
      <c r="AP540" s="2">
        <f t="shared" ref="AP540" si="2201">IF(AP$10&gt;$C537,0,+AO543)</f>
        <v>0</v>
      </c>
      <c r="AQ540" s="2">
        <f t="shared" ref="AQ540" si="2202">IF(AQ$10&gt;$C537,0,+AP543)</f>
        <v>0</v>
      </c>
      <c r="AR540" s="2">
        <f t="shared" ref="AR540" si="2203">IF(AR$10&gt;$C537,0,+AQ543)</f>
        <v>0</v>
      </c>
      <c r="AS540" s="2">
        <f t="shared" ref="AS540" si="2204">IF(AS$10&gt;$C537,0,+AR543)</f>
        <v>0</v>
      </c>
      <c r="AT540" s="2">
        <f t="shared" ref="AT540" si="2205">IF(AT$10&gt;$C537,0,+AS543)</f>
        <v>0</v>
      </c>
      <c r="AU540" s="2">
        <f t="shared" ref="AU540" si="2206">IF(AU$10&gt;$C537,0,+AT543)</f>
        <v>0</v>
      </c>
      <c r="AV540" s="2">
        <f t="shared" ref="AV540" si="2207">IF(AV$10&gt;$C537,0,+AU543)</f>
        <v>0</v>
      </c>
      <c r="AW540" s="2">
        <f t="shared" ref="AW540" si="2208">IF(AW$10&gt;$C537,0,+AV543)</f>
        <v>0</v>
      </c>
      <c r="AX540" s="2">
        <f t="shared" ref="AX540" si="2209">IF(AX$10&gt;$C537,0,+AW543)</f>
        <v>0</v>
      </c>
      <c r="AY540" s="2">
        <f t="shared" ref="AY540" si="2210">IF(AY$10&gt;$C537,0,+AX543)</f>
        <v>0</v>
      </c>
      <c r="AZ540" s="2">
        <f t="shared" ref="AZ540" si="2211">IF(AZ$10&gt;$C537,0,+AY543)</f>
        <v>0</v>
      </c>
      <c r="BA540" s="2">
        <f t="shared" ref="BA540" si="2212">IF(BA$10&gt;$C537,0,+AZ543)</f>
        <v>0</v>
      </c>
      <c r="BB540" s="2">
        <f t="shared" ref="BB540" si="2213">IF(BB$10&gt;$C537,0,+BA543)</f>
        <v>0</v>
      </c>
      <c r="BC540" s="2">
        <f t="shared" ref="BC540" si="2214">IF(BC$10&gt;$C537,0,+BB543)</f>
        <v>0</v>
      </c>
      <c r="BD540" s="2">
        <f t="shared" ref="BD540" si="2215">IF(BD$10&gt;$C537,0,+BC543)</f>
        <v>0</v>
      </c>
      <c r="BE540" s="2">
        <f t="shared" ref="BE540" si="2216">IF(BE$10&gt;$C537,0,+BD543)</f>
        <v>0</v>
      </c>
      <c r="BF540" s="2">
        <f t="shared" ref="BF540" si="2217">IF(BF$10&gt;$C537,0,+BE543)</f>
        <v>0</v>
      </c>
      <c r="BG540" s="2">
        <f t="shared" ref="BG540" si="2218">IF(BG$10&gt;$C537,0,+BF543)</f>
        <v>118052.99487804819</v>
      </c>
      <c r="BH540" s="2">
        <f t="shared" ref="BH540" si="2219">IF(BH$10&gt;$C537,0,+BG543)</f>
        <v>599060.98790686252</v>
      </c>
      <c r="BI540" s="2">
        <f t="shared" ref="BI540" si="2220">IF(BI$10&gt;$C537,0,+BH543)</f>
        <v>0</v>
      </c>
      <c r="BJ540" s="2">
        <f t="shared" ref="BJ540" si="2221">IF(BJ$10&gt;$C537,0,+BI543)</f>
        <v>0</v>
      </c>
      <c r="BK540" s="2">
        <f t="shared" ref="BK540" si="2222">IF(BK$10&gt;$C537,0,+BJ543)</f>
        <v>0</v>
      </c>
      <c r="BL540" s="2">
        <f t="shared" ref="BL540" si="2223">IF(BL$10&gt;$C537,0,+BK543)</f>
        <v>0</v>
      </c>
      <c r="BM540" s="2">
        <f t="shared" ref="BM540" si="2224">IF(BM$10&gt;$C537,0,+BL543)</f>
        <v>0</v>
      </c>
      <c r="BN540" s="2">
        <f t="shared" ref="BN540" si="2225">IF(BN$10&gt;$C537,0,+BM543)</f>
        <v>0</v>
      </c>
      <c r="BO540" s="2">
        <f t="shared" ref="BO540" si="2226">IF(BO$10&gt;$C537,0,+BN543)</f>
        <v>0</v>
      </c>
    </row>
    <row r="541" spans="1:67" s="10" customFormat="1" ht="12.75" customHeight="1" outlineLevel="2">
      <c r="B541" s="29" t="s">
        <v>6</v>
      </c>
      <c r="L541" s="2">
        <f t="shared" ref="L541:BO541" si="2227">IF(AND(L$10&gt;=$C536,L$10&lt;=$C537),INDEX($C534:$G534,1,L$10-$C536+1)*$C533*L538,0)</f>
        <v>0</v>
      </c>
      <c r="M541" s="2">
        <f t="shared" si="2227"/>
        <v>0</v>
      </c>
      <c r="N541" s="2">
        <f t="shared" si="2227"/>
        <v>0</v>
      </c>
      <c r="O541" s="2">
        <f t="shared" si="2227"/>
        <v>0</v>
      </c>
      <c r="P541" s="2">
        <f t="shared" si="2227"/>
        <v>0</v>
      </c>
      <c r="Q541" s="2">
        <f t="shared" si="2227"/>
        <v>0</v>
      </c>
      <c r="R541" s="2">
        <f t="shared" si="2227"/>
        <v>0</v>
      </c>
      <c r="S541" s="2">
        <f t="shared" si="2227"/>
        <v>0</v>
      </c>
      <c r="T541" s="2">
        <f t="shared" si="2227"/>
        <v>0</v>
      </c>
      <c r="U541" s="2">
        <f t="shared" si="2227"/>
        <v>0</v>
      </c>
      <c r="V541" s="2">
        <f t="shared" si="2227"/>
        <v>0</v>
      </c>
      <c r="W541" s="2">
        <f t="shared" si="2227"/>
        <v>0</v>
      </c>
      <c r="X541" s="2">
        <f t="shared" si="2227"/>
        <v>0</v>
      </c>
      <c r="Y541" s="2">
        <f t="shared" si="2227"/>
        <v>0</v>
      </c>
      <c r="Z541" s="2">
        <f t="shared" si="2227"/>
        <v>0</v>
      </c>
      <c r="AA541" s="2">
        <f t="shared" si="2227"/>
        <v>0</v>
      </c>
      <c r="AB541" s="2">
        <f t="shared" si="2227"/>
        <v>0</v>
      </c>
      <c r="AC541" s="2">
        <f t="shared" si="2227"/>
        <v>0</v>
      </c>
      <c r="AD541" s="2">
        <f t="shared" si="2227"/>
        <v>0</v>
      </c>
      <c r="AE541" s="2">
        <f t="shared" si="2227"/>
        <v>0</v>
      </c>
      <c r="AF541" s="2">
        <f t="shared" si="2227"/>
        <v>0</v>
      </c>
      <c r="AG541" s="2">
        <f t="shared" si="2227"/>
        <v>0</v>
      </c>
      <c r="AH541" s="2">
        <f t="shared" si="2227"/>
        <v>0</v>
      </c>
      <c r="AI541" s="2">
        <f t="shared" si="2227"/>
        <v>0</v>
      </c>
      <c r="AJ541" s="2">
        <f t="shared" si="2227"/>
        <v>0</v>
      </c>
      <c r="AK541" s="2">
        <f t="shared" si="2227"/>
        <v>0</v>
      </c>
      <c r="AL541" s="2">
        <f t="shared" si="2227"/>
        <v>0</v>
      </c>
      <c r="AM541" s="2">
        <f t="shared" si="2227"/>
        <v>0</v>
      </c>
      <c r="AN541" s="2">
        <f t="shared" si="2227"/>
        <v>0</v>
      </c>
      <c r="AO541" s="2">
        <f t="shared" si="2227"/>
        <v>0</v>
      </c>
      <c r="AP541" s="2">
        <f t="shared" si="2227"/>
        <v>0</v>
      </c>
      <c r="AQ541" s="2">
        <f t="shared" si="2227"/>
        <v>0</v>
      </c>
      <c r="AR541" s="2">
        <f t="shared" si="2227"/>
        <v>0</v>
      </c>
      <c r="AS541" s="2">
        <f t="shared" si="2227"/>
        <v>0</v>
      </c>
      <c r="AT541" s="2">
        <f t="shared" si="2227"/>
        <v>0</v>
      </c>
      <c r="AU541" s="2">
        <f t="shared" si="2227"/>
        <v>0</v>
      </c>
      <c r="AV541" s="2">
        <f t="shared" si="2227"/>
        <v>0</v>
      </c>
      <c r="AW541" s="2">
        <f t="shared" si="2227"/>
        <v>0</v>
      </c>
      <c r="AX541" s="2">
        <f t="shared" si="2227"/>
        <v>0</v>
      </c>
      <c r="AY541" s="2">
        <f t="shared" si="2227"/>
        <v>0</v>
      </c>
      <c r="AZ541" s="2">
        <f t="shared" si="2227"/>
        <v>0</v>
      </c>
      <c r="BA541" s="2">
        <f t="shared" si="2227"/>
        <v>0</v>
      </c>
      <c r="BB541" s="2">
        <f t="shared" si="2227"/>
        <v>0</v>
      </c>
      <c r="BC541" s="2">
        <f t="shared" si="2227"/>
        <v>0</v>
      </c>
      <c r="BD541" s="2">
        <f t="shared" si="2227"/>
        <v>0</v>
      </c>
      <c r="BE541" s="2">
        <f t="shared" si="2227"/>
        <v>0</v>
      </c>
      <c r="BF541" s="2">
        <f t="shared" si="2227"/>
        <v>114475.63139689522</v>
      </c>
      <c r="BG541" s="2">
        <f t="shared" si="2227"/>
        <v>459277.26627775643</v>
      </c>
      <c r="BH541" s="2">
        <f t="shared" si="2227"/>
        <v>284507.17360190977</v>
      </c>
      <c r="BI541" s="2">
        <f t="shared" si="2227"/>
        <v>0</v>
      </c>
      <c r="BJ541" s="2">
        <f t="shared" si="2227"/>
        <v>0</v>
      </c>
      <c r="BK541" s="2">
        <f t="shared" si="2227"/>
        <v>0</v>
      </c>
      <c r="BL541" s="2">
        <f t="shared" si="2227"/>
        <v>0</v>
      </c>
      <c r="BM541" s="2">
        <f t="shared" si="2227"/>
        <v>0</v>
      </c>
      <c r="BN541" s="2">
        <f t="shared" si="2227"/>
        <v>0</v>
      </c>
      <c r="BO541" s="2">
        <f t="shared" si="2227"/>
        <v>0</v>
      </c>
    </row>
    <row r="542" spans="1:67" s="10" customFormat="1" ht="12.75" customHeight="1" outlineLevel="2">
      <c r="B542" s="29" t="s">
        <v>0</v>
      </c>
      <c r="C542" s="154">
        <f>INDEX(Projects,A532,Projects!$O$1)</f>
        <v>6.25E-2</v>
      </c>
      <c r="L542" s="2">
        <f t="shared" ref="L542:BO542" si="2228">SUM(L540,L541/2)*$C542*IF(L$10=$C536,(13-$D536)/12,IF(L$10=$C537,($D537-1)/12,1))</f>
        <v>0</v>
      </c>
      <c r="M542" s="2">
        <f t="shared" si="2228"/>
        <v>0</v>
      </c>
      <c r="N542" s="2">
        <f t="shared" si="2228"/>
        <v>0</v>
      </c>
      <c r="O542" s="2">
        <f t="shared" si="2228"/>
        <v>0</v>
      </c>
      <c r="P542" s="2">
        <f t="shared" si="2228"/>
        <v>0</v>
      </c>
      <c r="Q542" s="2">
        <f t="shared" si="2228"/>
        <v>0</v>
      </c>
      <c r="R542" s="2">
        <f t="shared" si="2228"/>
        <v>0</v>
      </c>
      <c r="S542" s="2">
        <f t="shared" si="2228"/>
        <v>0</v>
      </c>
      <c r="T542" s="2">
        <f t="shared" si="2228"/>
        <v>0</v>
      </c>
      <c r="U542" s="2">
        <f t="shared" si="2228"/>
        <v>0</v>
      </c>
      <c r="V542" s="2">
        <f t="shared" si="2228"/>
        <v>0</v>
      </c>
      <c r="W542" s="2">
        <f t="shared" si="2228"/>
        <v>0</v>
      </c>
      <c r="X542" s="2">
        <f t="shared" si="2228"/>
        <v>0</v>
      </c>
      <c r="Y542" s="2">
        <f t="shared" si="2228"/>
        <v>0</v>
      </c>
      <c r="Z542" s="2">
        <f t="shared" si="2228"/>
        <v>0</v>
      </c>
      <c r="AA542" s="2">
        <f t="shared" si="2228"/>
        <v>0</v>
      </c>
      <c r="AB542" s="2">
        <f t="shared" si="2228"/>
        <v>0</v>
      </c>
      <c r="AC542" s="2">
        <f t="shared" si="2228"/>
        <v>0</v>
      </c>
      <c r="AD542" s="2">
        <f t="shared" si="2228"/>
        <v>0</v>
      </c>
      <c r="AE542" s="2">
        <f t="shared" si="2228"/>
        <v>0</v>
      </c>
      <c r="AF542" s="2">
        <f t="shared" si="2228"/>
        <v>0</v>
      </c>
      <c r="AG542" s="2">
        <f t="shared" si="2228"/>
        <v>0</v>
      </c>
      <c r="AH542" s="2">
        <f t="shared" si="2228"/>
        <v>0</v>
      </c>
      <c r="AI542" s="2">
        <f t="shared" si="2228"/>
        <v>0</v>
      </c>
      <c r="AJ542" s="2">
        <f t="shared" si="2228"/>
        <v>0</v>
      </c>
      <c r="AK542" s="2">
        <f t="shared" si="2228"/>
        <v>0</v>
      </c>
      <c r="AL542" s="2">
        <f t="shared" si="2228"/>
        <v>0</v>
      </c>
      <c r="AM542" s="2">
        <f t="shared" si="2228"/>
        <v>0</v>
      </c>
      <c r="AN542" s="2">
        <f t="shared" si="2228"/>
        <v>0</v>
      </c>
      <c r="AO542" s="2">
        <f t="shared" si="2228"/>
        <v>0</v>
      </c>
      <c r="AP542" s="2">
        <f t="shared" si="2228"/>
        <v>0</v>
      </c>
      <c r="AQ542" s="2">
        <f t="shared" si="2228"/>
        <v>0</v>
      </c>
      <c r="AR542" s="2">
        <f t="shared" si="2228"/>
        <v>0</v>
      </c>
      <c r="AS542" s="2">
        <f t="shared" si="2228"/>
        <v>0</v>
      </c>
      <c r="AT542" s="2">
        <f t="shared" si="2228"/>
        <v>0</v>
      </c>
      <c r="AU542" s="2">
        <f t="shared" si="2228"/>
        <v>0</v>
      </c>
      <c r="AV542" s="2">
        <f t="shared" si="2228"/>
        <v>0</v>
      </c>
      <c r="AW542" s="2">
        <f t="shared" si="2228"/>
        <v>0</v>
      </c>
      <c r="AX542" s="2">
        <f t="shared" si="2228"/>
        <v>0</v>
      </c>
      <c r="AY542" s="2">
        <f t="shared" si="2228"/>
        <v>0</v>
      </c>
      <c r="AZ542" s="2">
        <f t="shared" si="2228"/>
        <v>0</v>
      </c>
      <c r="BA542" s="2">
        <f t="shared" si="2228"/>
        <v>0</v>
      </c>
      <c r="BB542" s="2">
        <f t="shared" si="2228"/>
        <v>0</v>
      </c>
      <c r="BC542" s="2">
        <f t="shared" si="2228"/>
        <v>0</v>
      </c>
      <c r="BD542" s="2">
        <f t="shared" si="2228"/>
        <v>0</v>
      </c>
      <c r="BE542" s="2">
        <f t="shared" si="2228"/>
        <v>0</v>
      </c>
      <c r="BF542" s="2">
        <f t="shared" si="2228"/>
        <v>3577.3634811529755</v>
      </c>
      <c r="BG542" s="2">
        <f t="shared" si="2228"/>
        <v>21730.7267510579</v>
      </c>
      <c r="BH542" s="2">
        <f t="shared" si="2228"/>
        <v>42471.147509302034</v>
      </c>
      <c r="BI542" s="2">
        <f t="shared" si="2228"/>
        <v>0</v>
      </c>
      <c r="BJ542" s="2">
        <f t="shared" si="2228"/>
        <v>0</v>
      </c>
      <c r="BK542" s="2">
        <f t="shared" si="2228"/>
        <v>0</v>
      </c>
      <c r="BL542" s="2">
        <f t="shared" si="2228"/>
        <v>0</v>
      </c>
      <c r="BM542" s="2">
        <f t="shared" si="2228"/>
        <v>0</v>
      </c>
      <c r="BN542" s="2">
        <f t="shared" si="2228"/>
        <v>0</v>
      </c>
      <c r="BO542" s="2">
        <f t="shared" si="2228"/>
        <v>0</v>
      </c>
    </row>
    <row r="543" spans="1:67" s="10" customFormat="1" ht="12.75" customHeight="1" outlineLevel="2">
      <c r="B543" s="29" t="s">
        <v>7</v>
      </c>
      <c r="K543" s="16"/>
      <c r="L543" s="2">
        <f t="shared" ref="L543" si="2229">SUM(L540:L542)</f>
        <v>0</v>
      </c>
      <c r="M543" s="2">
        <f t="shared" ref="M543:BO543" si="2230">SUM(M540:M542)</f>
        <v>0</v>
      </c>
      <c r="N543" s="2">
        <f t="shared" si="2230"/>
        <v>0</v>
      </c>
      <c r="O543" s="2">
        <f t="shared" si="2230"/>
        <v>0</v>
      </c>
      <c r="P543" s="2">
        <f t="shared" si="2230"/>
        <v>0</v>
      </c>
      <c r="Q543" s="2">
        <f t="shared" si="2230"/>
        <v>0</v>
      </c>
      <c r="R543" s="2">
        <f t="shared" si="2230"/>
        <v>0</v>
      </c>
      <c r="S543" s="2">
        <f t="shared" si="2230"/>
        <v>0</v>
      </c>
      <c r="T543" s="2">
        <f t="shared" si="2230"/>
        <v>0</v>
      </c>
      <c r="U543" s="2">
        <f t="shared" si="2230"/>
        <v>0</v>
      </c>
      <c r="V543" s="2">
        <f t="shared" si="2230"/>
        <v>0</v>
      </c>
      <c r="W543" s="2">
        <f t="shared" si="2230"/>
        <v>0</v>
      </c>
      <c r="X543" s="2">
        <f t="shared" si="2230"/>
        <v>0</v>
      </c>
      <c r="Y543" s="2">
        <f t="shared" si="2230"/>
        <v>0</v>
      </c>
      <c r="Z543" s="2">
        <f t="shared" si="2230"/>
        <v>0</v>
      </c>
      <c r="AA543" s="2">
        <f t="shared" si="2230"/>
        <v>0</v>
      </c>
      <c r="AB543" s="2">
        <f t="shared" si="2230"/>
        <v>0</v>
      </c>
      <c r="AC543" s="2">
        <f t="shared" si="2230"/>
        <v>0</v>
      </c>
      <c r="AD543" s="2">
        <f t="shared" si="2230"/>
        <v>0</v>
      </c>
      <c r="AE543" s="2">
        <f t="shared" si="2230"/>
        <v>0</v>
      </c>
      <c r="AF543" s="2">
        <f t="shared" si="2230"/>
        <v>0</v>
      </c>
      <c r="AG543" s="2">
        <f t="shared" si="2230"/>
        <v>0</v>
      </c>
      <c r="AH543" s="2">
        <f t="shared" si="2230"/>
        <v>0</v>
      </c>
      <c r="AI543" s="2">
        <f t="shared" si="2230"/>
        <v>0</v>
      </c>
      <c r="AJ543" s="2">
        <f t="shared" si="2230"/>
        <v>0</v>
      </c>
      <c r="AK543" s="2">
        <f t="shared" si="2230"/>
        <v>0</v>
      </c>
      <c r="AL543" s="2">
        <f t="shared" si="2230"/>
        <v>0</v>
      </c>
      <c r="AM543" s="2">
        <f t="shared" si="2230"/>
        <v>0</v>
      </c>
      <c r="AN543" s="2">
        <f t="shared" si="2230"/>
        <v>0</v>
      </c>
      <c r="AO543" s="2">
        <f t="shared" si="2230"/>
        <v>0</v>
      </c>
      <c r="AP543" s="2">
        <f t="shared" si="2230"/>
        <v>0</v>
      </c>
      <c r="AQ543" s="2">
        <f t="shared" si="2230"/>
        <v>0</v>
      </c>
      <c r="AR543" s="2">
        <f t="shared" si="2230"/>
        <v>0</v>
      </c>
      <c r="AS543" s="2">
        <f t="shared" si="2230"/>
        <v>0</v>
      </c>
      <c r="AT543" s="2">
        <f t="shared" si="2230"/>
        <v>0</v>
      </c>
      <c r="AU543" s="2">
        <f t="shared" si="2230"/>
        <v>0</v>
      </c>
      <c r="AV543" s="2">
        <f t="shared" si="2230"/>
        <v>0</v>
      </c>
      <c r="AW543" s="2">
        <f t="shared" si="2230"/>
        <v>0</v>
      </c>
      <c r="AX543" s="2">
        <f t="shared" si="2230"/>
        <v>0</v>
      </c>
      <c r="AY543" s="2">
        <f t="shared" si="2230"/>
        <v>0</v>
      </c>
      <c r="AZ543" s="2">
        <f t="shared" si="2230"/>
        <v>0</v>
      </c>
      <c r="BA543" s="2">
        <f t="shared" si="2230"/>
        <v>0</v>
      </c>
      <c r="BB543" s="2">
        <f t="shared" si="2230"/>
        <v>0</v>
      </c>
      <c r="BC543" s="2">
        <f t="shared" si="2230"/>
        <v>0</v>
      </c>
      <c r="BD543" s="2">
        <f t="shared" si="2230"/>
        <v>0</v>
      </c>
      <c r="BE543" s="2">
        <f t="shared" si="2230"/>
        <v>0</v>
      </c>
      <c r="BF543" s="2">
        <f t="shared" si="2230"/>
        <v>118052.99487804819</v>
      </c>
      <c r="BG543" s="2">
        <f t="shared" si="2230"/>
        <v>599060.98790686252</v>
      </c>
      <c r="BH543" s="2">
        <f t="shared" si="2230"/>
        <v>926039.3090180743</v>
      </c>
      <c r="BI543" s="2">
        <f t="shared" si="2230"/>
        <v>0</v>
      </c>
      <c r="BJ543" s="2">
        <f t="shared" si="2230"/>
        <v>0</v>
      </c>
      <c r="BK543" s="2">
        <f t="shared" si="2230"/>
        <v>0</v>
      </c>
      <c r="BL543" s="2">
        <f t="shared" si="2230"/>
        <v>0</v>
      </c>
      <c r="BM543" s="2">
        <f t="shared" si="2230"/>
        <v>0</v>
      </c>
      <c r="BN543" s="2">
        <f t="shared" si="2230"/>
        <v>0</v>
      </c>
      <c r="BO543" s="2">
        <f t="shared" si="2230"/>
        <v>0</v>
      </c>
    </row>
    <row r="544" spans="1:67" s="10" customFormat="1" ht="12.75" customHeight="1" outlineLevel="2">
      <c r="B544" s="30" t="s">
        <v>41</v>
      </c>
      <c r="E544" s="2">
        <f>MAX(L543:BO543)*(1+$C$8)</f>
        <v>926039.3090180743</v>
      </c>
      <c r="F544" s="152">
        <f>INDEX(Projects,A532,Projects!$E$1)</f>
        <v>30</v>
      </c>
      <c r="G544" s="38">
        <f>+$C$6</f>
        <v>2.9999999999999997E-4</v>
      </c>
      <c r="H544" s="20"/>
      <c r="L544" s="2"/>
      <c r="M544" s="2"/>
      <c r="N544" s="2"/>
      <c r="O544" s="2"/>
      <c r="P544" s="2"/>
      <c r="Q544" s="2"/>
    </row>
    <row r="545" spans="2:67" s="10" customFormat="1" ht="12.75" customHeight="1" outlineLevel="2">
      <c r="B545" s="8"/>
    </row>
    <row r="546" spans="2:67" s="10" customFormat="1" ht="12.75" customHeight="1" outlineLevel="2">
      <c r="B546" s="31" t="s">
        <v>10</v>
      </c>
    </row>
    <row r="547" spans="2:67" s="10" customFormat="1" ht="12.75" customHeight="1" outlineLevel="2">
      <c r="B547" s="30" t="s">
        <v>11</v>
      </c>
      <c r="K547" s="2"/>
      <c r="L547" s="2">
        <f t="shared" ref="L547" si="2231">IF(L$10=$C537,$E544,K549)</f>
        <v>0</v>
      </c>
      <c r="M547" s="2">
        <f t="shared" ref="M547" si="2232">IF(M$10=$C537,$E544,L549)</f>
        <v>0</v>
      </c>
      <c r="N547" s="2">
        <f t="shared" ref="N547" si="2233">IF(N$10=$C537,$E544,M549)</f>
        <v>0</v>
      </c>
      <c r="O547" s="2">
        <f t="shared" ref="O547" si="2234">IF(O$10=$C537,$E544,N549)</f>
        <v>0</v>
      </c>
      <c r="P547" s="2">
        <f t="shared" ref="P547" si="2235">IF(P$10=$C537,$E544,O549)</f>
        <v>0</v>
      </c>
      <c r="Q547" s="2">
        <f t="shared" ref="Q547" si="2236">IF(Q$10=$C537,$E544,P549)</f>
        <v>0</v>
      </c>
      <c r="R547" s="2">
        <f t="shared" ref="R547" si="2237">IF(R$10=$C537,$E544,Q549)</f>
        <v>0</v>
      </c>
      <c r="S547" s="2">
        <f t="shared" ref="S547" si="2238">IF(S$10=$C537,$E544,R549)</f>
        <v>0</v>
      </c>
      <c r="T547" s="2">
        <f t="shared" ref="T547" si="2239">IF(T$10=$C537,$E544,S549)</f>
        <v>0</v>
      </c>
      <c r="U547" s="2">
        <f t="shared" ref="U547" si="2240">IF(U$10=$C537,$E544,T549)</f>
        <v>0</v>
      </c>
      <c r="V547" s="2">
        <f t="shared" ref="V547" si="2241">IF(V$10=$C537,$E544,U549)</f>
        <v>0</v>
      </c>
      <c r="W547" s="2">
        <f t="shared" ref="W547" si="2242">IF(W$10=$C537,$E544,V549)</f>
        <v>0</v>
      </c>
      <c r="X547" s="2">
        <f t="shared" ref="X547" si="2243">IF(X$10=$C537,$E544,W549)</f>
        <v>0</v>
      </c>
      <c r="Y547" s="2">
        <f t="shared" ref="Y547" si="2244">IF(Y$10=$C537,$E544,X549)</f>
        <v>0</v>
      </c>
      <c r="Z547" s="2">
        <f t="shared" ref="Z547" si="2245">IF(Z$10=$C537,$E544,Y549)</f>
        <v>0</v>
      </c>
      <c r="AA547" s="2">
        <f t="shared" ref="AA547" si="2246">IF(AA$10=$C537,$E544,Z549)</f>
        <v>0</v>
      </c>
      <c r="AB547" s="2">
        <f t="shared" ref="AB547" si="2247">IF(AB$10=$C537,$E544,AA549)</f>
        <v>0</v>
      </c>
      <c r="AC547" s="2">
        <f t="shared" ref="AC547" si="2248">IF(AC$10=$C537,$E544,AB549)</f>
        <v>0</v>
      </c>
      <c r="AD547" s="2">
        <f t="shared" ref="AD547" si="2249">IF(AD$10=$C537,$E544,AC549)</f>
        <v>0</v>
      </c>
      <c r="AE547" s="2">
        <f t="shared" ref="AE547" si="2250">IF(AE$10=$C537,$E544,AD549)</f>
        <v>0</v>
      </c>
      <c r="AF547" s="2">
        <f t="shared" ref="AF547" si="2251">IF(AF$10=$C537,$E544,AE549)</f>
        <v>0</v>
      </c>
      <c r="AG547" s="2">
        <f t="shared" ref="AG547" si="2252">IF(AG$10=$C537,$E544,AF549)</f>
        <v>0</v>
      </c>
      <c r="AH547" s="2">
        <f t="shared" ref="AH547" si="2253">IF(AH$10=$C537,$E544,AG549)</f>
        <v>0</v>
      </c>
      <c r="AI547" s="2">
        <f t="shared" ref="AI547" si="2254">IF(AI$10=$C537,$E544,AH549)</f>
        <v>0</v>
      </c>
      <c r="AJ547" s="2">
        <f t="shared" ref="AJ547" si="2255">IF(AJ$10=$C537,$E544,AI549)</f>
        <v>0</v>
      </c>
      <c r="AK547" s="2">
        <f t="shared" ref="AK547" si="2256">IF(AK$10=$C537,$E544,AJ549)</f>
        <v>0</v>
      </c>
      <c r="AL547" s="2">
        <f t="shared" ref="AL547" si="2257">IF(AL$10=$C537,$E544,AK549)</f>
        <v>0</v>
      </c>
      <c r="AM547" s="2">
        <f t="shared" ref="AM547" si="2258">IF(AM$10=$C537,$E544,AL549)</f>
        <v>0</v>
      </c>
      <c r="AN547" s="2">
        <f t="shared" ref="AN547" si="2259">IF(AN$10=$C537,$E544,AM549)</f>
        <v>0</v>
      </c>
      <c r="AO547" s="2">
        <f t="shared" ref="AO547" si="2260">IF(AO$10=$C537,$E544,AN549)</f>
        <v>0</v>
      </c>
      <c r="AP547" s="2">
        <f t="shared" ref="AP547" si="2261">IF(AP$10=$C537,$E544,AO549)</f>
        <v>0</v>
      </c>
      <c r="AQ547" s="2">
        <f t="shared" ref="AQ547" si="2262">IF(AQ$10=$C537,$E544,AP549)</f>
        <v>0</v>
      </c>
      <c r="AR547" s="2">
        <f t="shared" ref="AR547" si="2263">IF(AR$10=$C537,$E544,AQ549)</f>
        <v>0</v>
      </c>
      <c r="AS547" s="2">
        <f t="shared" ref="AS547" si="2264">IF(AS$10=$C537,$E544,AR549)</f>
        <v>0</v>
      </c>
      <c r="AT547" s="2">
        <f t="shared" ref="AT547" si="2265">IF(AT$10=$C537,$E544,AS549)</f>
        <v>0</v>
      </c>
      <c r="AU547" s="2">
        <f t="shared" ref="AU547" si="2266">IF(AU$10=$C537,$E544,AT549)</f>
        <v>0</v>
      </c>
      <c r="AV547" s="2">
        <f t="shared" ref="AV547" si="2267">IF(AV$10=$C537,$E544,AU549)</f>
        <v>0</v>
      </c>
      <c r="AW547" s="2">
        <f t="shared" ref="AW547" si="2268">IF(AW$10=$C537,$E544,AV549)</f>
        <v>0</v>
      </c>
      <c r="AX547" s="2">
        <f t="shared" ref="AX547" si="2269">IF(AX$10=$C537,$E544,AW549)</f>
        <v>0</v>
      </c>
      <c r="AY547" s="2">
        <f t="shared" ref="AY547" si="2270">IF(AY$10=$C537,$E544,AX549)</f>
        <v>0</v>
      </c>
      <c r="AZ547" s="2">
        <f t="shared" ref="AZ547" si="2271">IF(AZ$10=$C537,$E544,AY549)</f>
        <v>0</v>
      </c>
      <c r="BA547" s="2">
        <f t="shared" ref="BA547" si="2272">IF(BA$10=$C537,$E544,AZ549)</f>
        <v>0</v>
      </c>
      <c r="BB547" s="2">
        <f t="shared" ref="BB547" si="2273">IF(BB$10=$C537,$E544,BA549)</f>
        <v>0</v>
      </c>
      <c r="BC547" s="2">
        <f t="shared" ref="BC547" si="2274">IF(BC$10=$C537,$E544,BB549)</f>
        <v>0</v>
      </c>
      <c r="BD547" s="2">
        <f t="shared" ref="BD547" si="2275">IF(BD$10=$C537,$E544,BC549)</f>
        <v>0</v>
      </c>
      <c r="BE547" s="2">
        <f t="shared" ref="BE547" si="2276">IF(BE$10=$C537,$E544,BD549)</f>
        <v>0</v>
      </c>
      <c r="BF547" s="2">
        <f t="shared" ref="BF547" si="2277">IF(BF$10=$C537,$E544,BE549)</f>
        <v>0</v>
      </c>
      <c r="BG547" s="2">
        <f t="shared" ref="BG547" si="2278">IF(BG$10=$C537,$E544,BF549)</f>
        <v>0</v>
      </c>
      <c r="BH547" s="2">
        <f t="shared" ref="BH547" si="2279">IF(BH$10=$C537,$E544,BG549)</f>
        <v>926039.3090180743</v>
      </c>
      <c r="BI547" s="2">
        <f t="shared" ref="BI547" si="2280">IF(BI$10=$C537,$E544,BH549)</f>
        <v>923466.97760413517</v>
      </c>
      <c r="BJ547" s="2">
        <f t="shared" ref="BJ547" si="2281">IF(BJ$10=$C537,$E544,BI549)</f>
        <v>892599.00063686608</v>
      </c>
      <c r="BK547" s="2">
        <f t="shared" ref="BK547" si="2282">IF(BK$10=$C537,$E544,BJ549)</f>
        <v>861731.02366959699</v>
      </c>
      <c r="BL547" s="2">
        <f t="shared" ref="BL547" si="2283">IF(BL$10=$C537,$E544,BK549)</f>
        <v>830863.04670232791</v>
      </c>
      <c r="BM547" s="2">
        <f t="shared" ref="BM547" si="2284">IF(BM$10=$C537,$E544,BL549)</f>
        <v>799995.06973505882</v>
      </c>
      <c r="BN547" s="2">
        <f t="shared" ref="BN547" si="2285">IF(BN$10=$C537,$E544,BM549)</f>
        <v>769127.09276778973</v>
      </c>
      <c r="BO547" s="2">
        <f t="shared" ref="BO547" si="2286">IF(BO$10=$C537,$E544,BN549)</f>
        <v>738259.11580052064</v>
      </c>
    </row>
    <row r="548" spans="2:67" s="10" customFormat="1" ht="12.75" customHeight="1" outlineLevel="2">
      <c r="B548" s="29" t="s">
        <v>12</v>
      </c>
      <c r="K548" s="2"/>
      <c r="L548" s="2">
        <f t="shared" ref="L548" si="2287">IF(L$10=$C537,$E544/$F544*(13-$D537)/12,MIN(K549,$E544/$F544))</f>
        <v>0</v>
      </c>
      <c r="M548" s="2">
        <f t="shared" ref="M548" si="2288">IF(M$10=$C537,$E544/$F544*(13-$D537)/12,MIN(L549,$E544/$F544))</f>
        <v>0</v>
      </c>
      <c r="N548" s="2">
        <f t="shared" ref="N548" si="2289">IF(N$10=$C537,$E544/$F544*(13-$D537)/12,MIN(M549,$E544/$F544))</f>
        <v>0</v>
      </c>
      <c r="O548" s="2">
        <f t="shared" ref="O548" si="2290">IF(O$10=$C537,$E544/$F544*(13-$D537)/12,MIN(N549,$E544/$F544))</f>
        <v>0</v>
      </c>
      <c r="P548" s="2">
        <f t="shared" ref="P548" si="2291">IF(P$10=$C537,$E544/$F544*(13-$D537)/12,MIN(O549,$E544/$F544))</f>
        <v>0</v>
      </c>
      <c r="Q548" s="2">
        <f t="shared" ref="Q548" si="2292">IF(Q$10=$C537,$E544/$F544*(13-$D537)/12,MIN(P549,$E544/$F544))</f>
        <v>0</v>
      </c>
      <c r="R548" s="2">
        <f t="shared" ref="R548" si="2293">IF(R$10=$C537,$E544/$F544*(13-$D537)/12,MIN(Q549,$E544/$F544))</f>
        <v>0</v>
      </c>
      <c r="S548" s="2">
        <f t="shared" ref="S548" si="2294">IF(S$10=$C537,$E544/$F544*(13-$D537)/12,MIN(R549,$E544/$F544))</f>
        <v>0</v>
      </c>
      <c r="T548" s="2">
        <f t="shared" ref="T548" si="2295">IF(T$10=$C537,$E544/$F544*(13-$D537)/12,MIN(S549,$E544/$F544))</f>
        <v>0</v>
      </c>
      <c r="U548" s="2">
        <f t="shared" ref="U548" si="2296">IF(U$10=$C537,$E544/$F544*(13-$D537)/12,MIN(T549,$E544/$F544))</f>
        <v>0</v>
      </c>
      <c r="V548" s="2">
        <f t="shared" ref="V548" si="2297">IF(V$10=$C537,$E544/$F544*(13-$D537)/12,MIN(U549,$E544/$F544))</f>
        <v>0</v>
      </c>
      <c r="W548" s="2">
        <f t="shared" ref="W548" si="2298">IF(W$10=$C537,$E544/$F544*(13-$D537)/12,MIN(V549,$E544/$F544))</f>
        <v>0</v>
      </c>
      <c r="X548" s="2">
        <f t="shared" ref="X548" si="2299">IF(X$10=$C537,$E544/$F544*(13-$D537)/12,MIN(W549,$E544/$F544))</f>
        <v>0</v>
      </c>
      <c r="Y548" s="2">
        <f t="shared" ref="Y548" si="2300">IF(Y$10=$C537,$E544/$F544*(13-$D537)/12,MIN(X549,$E544/$F544))</f>
        <v>0</v>
      </c>
      <c r="Z548" s="2">
        <f t="shared" ref="Z548" si="2301">IF(Z$10=$C537,$E544/$F544*(13-$D537)/12,MIN(Y549,$E544/$F544))</f>
        <v>0</v>
      </c>
      <c r="AA548" s="2">
        <f t="shared" ref="AA548" si="2302">IF(AA$10=$C537,$E544/$F544*(13-$D537)/12,MIN(Z549,$E544/$F544))</f>
        <v>0</v>
      </c>
      <c r="AB548" s="2">
        <f t="shared" ref="AB548" si="2303">IF(AB$10=$C537,$E544/$F544*(13-$D537)/12,MIN(AA549,$E544/$F544))</f>
        <v>0</v>
      </c>
      <c r="AC548" s="2">
        <f t="shared" ref="AC548" si="2304">IF(AC$10=$C537,$E544/$F544*(13-$D537)/12,MIN(AB549,$E544/$F544))</f>
        <v>0</v>
      </c>
      <c r="AD548" s="2">
        <f t="shared" ref="AD548" si="2305">IF(AD$10=$C537,$E544/$F544*(13-$D537)/12,MIN(AC549,$E544/$F544))</f>
        <v>0</v>
      </c>
      <c r="AE548" s="2">
        <f t="shared" ref="AE548" si="2306">IF(AE$10=$C537,$E544/$F544*(13-$D537)/12,MIN(AD549,$E544/$F544))</f>
        <v>0</v>
      </c>
      <c r="AF548" s="2">
        <f t="shared" ref="AF548" si="2307">IF(AF$10=$C537,$E544/$F544*(13-$D537)/12,MIN(AE549,$E544/$F544))</f>
        <v>0</v>
      </c>
      <c r="AG548" s="2">
        <f t="shared" ref="AG548" si="2308">IF(AG$10=$C537,$E544/$F544*(13-$D537)/12,MIN(AF549,$E544/$F544))</f>
        <v>0</v>
      </c>
      <c r="AH548" s="2">
        <f t="shared" ref="AH548" si="2309">IF(AH$10=$C537,$E544/$F544*(13-$D537)/12,MIN(AG549,$E544/$F544))</f>
        <v>0</v>
      </c>
      <c r="AI548" s="2">
        <f t="shared" ref="AI548" si="2310">IF(AI$10=$C537,$E544/$F544*(13-$D537)/12,MIN(AH549,$E544/$F544))</f>
        <v>0</v>
      </c>
      <c r="AJ548" s="2">
        <f t="shared" ref="AJ548" si="2311">IF(AJ$10=$C537,$E544/$F544*(13-$D537)/12,MIN(AI549,$E544/$F544))</f>
        <v>0</v>
      </c>
      <c r="AK548" s="2">
        <f t="shared" ref="AK548" si="2312">IF(AK$10=$C537,$E544/$F544*(13-$D537)/12,MIN(AJ549,$E544/$F544))</f>
        <v>0</v>
      </c>
      <c r="AL548" s="2">
        <f t="shared" ref="AL548" si="2313">IF(AL$10=$C537,$E544/$F544*(13-$D537)/12,MIN(AK549,$E544/$F544))</f>
        <v>0</v>
      </c>
      <c r="AM548" s="2">
        <f t="shared" ref="AM548" si="2314">IF(AM$10=$C537,$E544/$F544*(13-$D537)/12,MIN(AL549,$E544/$F544))</f>
        <v>0</v>
      </c>
      <c r="AN548" s="2">
        <f t="shared" ref="AN548" si="2315">IF(AN$10=$C537,$E544/$F544*(13-$D537)/12,MIN(AM549,$E544/$F544))</f>
        <v>0</v>
      </c>
      <c r="AO548" s="2">
        <f t="shared" ref="AO548" si="2316">IF(AO$10=$C537,$E544/$F544*(13-$D537)/12,MIN(AN549,$E544/$F544))</f>
        <v>0</v>
      </c>
      <c r="AP548" s="2">
        <f t="shared" ref="AP548" si="2317">IF(AP$10=$C537,$E544/$F544*(13-$D537)/12,MIN(AO549,$E544/$F544))</f>
        <v>0</v>
      </c>
      <c r="AQ548" s="2">
        <f t="shared" ref="AQ548" si="2318">IF(AQ$10=$C537,$E544/$F544*(13-$D537)/12,MIN(AP549,$E544/$F544))</f>
        <v>0</v>
      </c>
      <c r="AR548" s="2">
        <f t="shared" ref="AR548" si="2319">IF(AR$10=$C537,$E544/$F544*(13-$D537)/12,MIN(AQ549,$E544/$F544))</f>
        <v>0</v>
      </c>
      <c r="AS548" s="2">
        <f t="shared" ref="AS548" si="2320">IF(AS$10=$C537,$E544/$F544*(13-$D537)/12,MIN(AR549,$E544/$F544))</f>
        <v>0</v>
      </c>
      <c r="AT548" s="2">
        <f t="shared" ref="AT548" si="2321">IF(AT$10=$C537,$E544/$F544*(13-$D537)/12,MIN(AS549,$E544/$F544))</f>
        <v>0</v>
      </c>
      <c r="AU548" s="2">
        <f t="shared" ref="AU548" si="2322">IF(AU$10=$C537,$E544/$F544*(13-$D537)/12,MIN(AT549,$E544/$F544))</f>
        <v>0</v>
      </c>
      <c r="AV548" s="2">
        <f t="shared" ref="AV548" si="2323">IF(AV$10=$C537,$E544/$F544*(13-$D537)/12,MIN(AU549,$E544/$F544))</f>
        <v>0</v>
      </c>
      <c r="AW548" s="2">
        <f t="shared" ref="AW548" si="2324">IF(AW$10=$C537,$E544/$F544*(13-$D537)/12,MIN(AV549,$E544/$F544))</f>
        <v>0</v>
      </c>
      <c r="AX548" s="2">
        <f t="shared" ref="AX548" si="2325">IF(AX$10=$C537,$E544/$F544*(13-$D537)/12,MIN(AW549,$E544/$F544))</f>
        <v>0</v>
      </c>
      <c r="AY548" s="2">
        <f t="shared" ref="AY548" si="2326">IF(AY$10=$C537,$E544/$F544*(13-$D537)/12,MIN(AX549,$E544/$F544))</f>
        <v>0</v>
      </c>
      <c r="AZ548" s="2">
        <f t="shared" ref="AZ548" si="2327">IF(AZ$10=$C537,$E544/$F544*(13-$D537)/12,MIN(AY549,$E544/$F544))</f>
        <v>0</v>
      </c>
      <c r="BA548" s="2">
        <f t="shared" ref="BA548" si="2328">IF(BA$10=$C537,$E544/$F544*(13-$D537)/12,MIN(AZ549,$E544/$F544))</f>
        <v>0</v>
      </c>
      <c r="BB548" s="2">
        <f t="shared" ref="BB548" si="2329">IF(BB$10=$C537,$E544/$F544*(13-$D537)/12,MIN(BA549,$E544/$F544))</f>
        <v>0</v>
      </c>
      <c r="BC548" s="2">
        <f t="shared" ref="BC548" si="2330">IF(BC$10=$C537,$E544/$F544*(13-$D537)/12,MIN(BB549,$E544/$F544))</f>
        <v>0</v>
      </c>
      <c r="BD548" s="2">
        <f t="shared" ref="BD548" si="2331">IF(BD$10=$C537,$E544/$F544*(13-$D537)/12,MIN(BC549,$E544/$F544))</f>
        <v>0</v>
      </c>
      <c r="BE548" s="2">
        <f t="shared" ref="BE548" si="2332">IF(BE$10=$C537,$E544/$F544*(13-$D537)/12,MIN(BD549,$E544/$F544))</f>
        <v>0</v>
      </c>
      <c r="BF548" s="2">
        <f t="shared" ref="BF548" si="2333">IF(BF$10=$C537,$E544/$F544*(13-$D537)/12,MIN(BE549,$E544/$F544))</f>
        <v>0</v>
      </c>
      <c r="BG548" s="2">
        <f t="shared" ref="BG548" si="2334">IF(BG$10=$C537,$E544/$F544*(13-$D537)/12,MIN(BF549,$E544/$F544))</f>
        <v>0</v>
      </c>
      <c r="BH548" s="2">
        <f t="shared" ref="BH548" si="2335">IF(BH$10=$C537,$E544/$F544*(13-$D537)/12,MIN(BG549,$E544/$F544))</f>
        <v>2572.3314139390955</v>
      </c>
      <c r="BI548" s="2">
        <f t="shared" ref="BI548" si="2336">IF(BI$10=$C537,$E544/$F544*(13-$D537)/12,MIN(BH549,$E544/$F544))</f>
        <v>30867.976967269144</v>
      </c>
      <c r="BJ548" s="2">
        <f t="shared" ref="BJ548" si="2337">IF(BJ$10=$C537,$E544/$F544*(13-$D537)/12,MIN(BI549,$E544/$F544))</f>
        <v>30867.976967269144</v>
      </c>
      <c r="BK548" s="2">
        <f t="shared" ref="BK548" si="2338">IF(BK$10=$C537,$E544/$F544*(13-$D537)/12,MIN(BJ549,$E544/$F544))</f>
        <v>30867.976967269144</v>
      </c>
      <c r="BL548" s="2">
        <f t="shared" ref="BL548" si="2339">IF(BL$10=$C537,$E544/$F544*(13-$D537)/12,MIN(BK549,$E544/$F544))</f>
        <v>30867.976967269144</v>
      </c>
      <c r="BM548" s="2">
        <f t="shared" ref="BM548" si="2340">IF(BM$10=$C537,$E544/$F544*(13-$D537)/12,MIN(BL549,$E544/$F544))</f>
        <v>30867.976967269144</v>
      </c>
      <c r="BN548" s="2">
        <f t="shared" ref="BN548" si="2341">IF(BN$10=$C537,$E544/$F544*(13-$D537)/12,MIN(BM549,$E544/$F544))</f>
        <v>30867.976967269144</v>
      </c>
      <c r="BO548" s="2">
        <f t="shared" ref="BO548" si="2342">IF(BO$10=$C537,$E544/$F544*(13-$D537)/12,MIN(BN549,$E544/$F544))</f>
        <v>30867.976967269144</v>
      </c>
    </row>
    <row r="549" spans="2:67" s="10" customFormat="1" ht="12.75" customHeight="1" outlineLevel="2">
      <c r="B549" s="30" t="s">
        <v>13</v>
      </c>
      <c r="K549" s="16">
        <v>0</v>
      </c>
      <c r="L549" s="2">
        <f t="shared" ref="L549:BO549" si="2343">+L547-L548</f>
        <v>0</v>
      </c>
      <c r="M549" s="2">
        <f t="shared" si="2343"/>
        <v>0</v>
      </c>
      <c r="N549" s="2">
        <f t="shared" si="2343"/>
        <v>0</v>
      </c>
      <c r="O549" s="2">
        <f t="shared" si="2343"/>
        <v>0</v>
      </c>
      <c r="P549" s="2">
        <f t="shared" si="2343"/>
        <v>0</v>
      </c>
      <c r="Q549" s="2">
        <f t="shared" si="2343"/>
        <v>0</v>
      </c>
      <c r="R549" s="2">
        <f t="shared" si="2343"/>
        <v>0</v>
      </c>
      <c r="S549" s="2">
        <f t="shared" si="2343"/>
        <v>0</v>
      </c>
      <c r="T549" s="2">
        <f t="shared" si="2343"/>
        <v>0</v>
      </c>
      <c r="U549" s="2">
        <f t="shared" si="2343"/>
        <v>0</v>
      </c>
      <c r="V549" s="2">
        <f t="shared" si="2343"/>
        <v>0</v>
      </c>
      <c r="W549" s="2">
        <f t="shared" si="2343"/>
        <v>0</v>
      </c>
      <c r="X549" s="2">
        <f t="shared" si="2343"/>
        <v>0</v>
      </c>
      <c r="Y549" s="2">
        <f t="shared" si="2343"/>
        <v>0</v>
      </c>
      <c r="Z549" s="2">
        <f t="shared" si="2343"/>
        <v>0</v>
      </c>
      <c r="AA549" s="2">
        <f t="shared" si="2343"/>
        <v>0</v>
      </c>
      <c r="AB549" s="2">
        <f t="shared" si="2343"/>
        <v>0</v>
      </c>
      <c r="AC549" s="2">
        <f t="shared" si="2343"/>
        <v>0</v>
      </c>
      <c r="AD549" s="2">
        <f t="shared" si="2343"/>
        <v>0</v>
      </c>
      <c r="AE549" s="2">
        <f t="shared" si="2343"/>
        <v>0</v>
      </c>
      <c r="AF549" s="2">
        <f t="shared" si="2343"/>
        <v>0</v>
      </c>
      <c r="AG549" s="2">
        <f t="shared" si="2343"/>
        <v>0</v>
      </c>
      <c r="AH549" s="2">
        <f t="shared" si="2343"/>
        <v>0</v>
      </c>
      <c r="AI549" s="2">
        <f t="shared" si="2343"/>
        <v>0</v>
      </c>
      <c r="AJ549" s="2">
        <f t="shared" si="2343"/>
        <v>0</v>
      </c>
      <c r="AK549" s="2">
        <f t="shared" si="2343"/>
        <v>0</v>
      </c>
      <c r="AL549" s="2">
        <f t="shared" si="2343"/>
        <v>0</v>
      </c>
      <c r="AM549" s="2">
        <f t="shared" si="2343"/>
        <v>0</v>
      </c>
      <c r="AN549" s="2">
        <f t="shared" si="2343"/>
        <v>0</v>
      </c>
      <c r="AO549" s="2">
        <f t="shared" si="2343"/>
        <v>0</v>
      </c>
      <c r="AP549" s="2">
        <f t="shared" si="2343"/>
        <v>0</v>
      </c>
      <c r="AQ549" s="2">
        <f t="shared" si="2343"/>
        <v>0</v>
      </c>
      <c r="AR549" s="2">
        <f t="shared" si="2343"/>
        <v>0</v>
      </c>
      <c r="AS549" s="2">
        <f t="shared" si="2343"/>
        <v>0</v>
      </c>
      <c r="AT549" s="2">
        <f t="shared" si="2343"/>
        <v>0</v>
      </c>
      <c r="AU549" s="2">
        <f t="shared" si="2343"/>
        <v>0</v>
      </c>
      <c r="AV549" s="2">
        <f t="shared" si="2343"/>
        <v>0</v>
      </c>
      <c r="AW549" s="2">
        <f t="shared" si="2343"/>
        <v>0</v>
      </c>
      <c r="AX549" s="2">
        <f t="shared" si="2343"/>
        <v>0</v>
      </c>
      <c r="AY549" s="2">
        <f t="shared" si="2343"/>
        <v>0</v>
      </c>
      <c r="AZ549" s="2">
        <f t="shared" si="2343"/>
        <v>0</v>
      </c>
      <c r="BA549" s="2">
        <f t="shared" si="2343"/>
        <v>0</v>
      </c>
      <c r="BB549" s="2">
        <f t="shared" si="2343"/>
        <v>0</v>
      </c>
      <c r="BC549" s="2">
        <f t="shared" si="2343"/>
        <v>0</v>
      </c>
      <c r="BD549" s="2">
        <f t="shared" si="2343"/>
        <v>0</v>
      </c>
      <c r="BE549" s="2">
        <f t="shared" si="2343"/>
        <v>0</v>
      </c>
      <c r="BF549" s="2">
        <f t="shared" si="2343"/>
        <v>0</v>
      </c>
      <c r="BG549" s="2">
        <f t="shared" si="2343"/>
        <v>0</v>
      </c>
      <c r="BH549" s="2">
        <f t="shared" si="2343"/>
        <v>923466.97760413517</v>
      </c>
      <c r="BI549" s="2">
        <f t="shared" si="2343"/>
        <v>892599.00063686608</v>
      </c>
      <c r="BJ549" s="2">
        <f t="shared" si="2343"/>
        <v>861731.02366959699</v>
      </c>
      <c r="BK549" s="2">
        <f t="shared" si="2343"/>
        <v>830863.04670232791</v>
      </c>
      <c r="BL549" s="2">
        <f t="shared" si="2343"/>
        <v>799995.06973505882</v>
      </c>
      <c r="BM549" s="2">
        <f t="shared" si="2343"/>
        <v>769127.09276778973</v>
      </c>
      <c r="BN549" s="2">
        <f t="shared" si="2343"/>
        <v>738259.11580052064</v>
      </c>
      <c r="BO549" s="2">
        <f t="shared" si="2343"/>
        <v>707391.13883325155</v>
      </c>
    </row>
    <row r="550" spans="2:67" s="10" customFormat="1" ht="12.75" customHeight="1" outlineLevel="2">
      <c r="B550" s="29" t="s">
        <v>14</v>
      </c>
      <c r="L550" s="2">
        <f t="shared" ref="L550:BO550" si="2344">IF(L$10=$C537,(L547+L549)/2*(13-$D537)/12,(L547+L549)/2)</f>
        <v>0</v>
      </c>
      <c r="M550" s="2">
        <f t="shared" si="2344"/>
        <v>0</v>
      </c>
      <c r="N550" s="2">
        <f t="shared" si="2344"/>
        <v>0</v>
      </c>
      <c r="O550" s="2">
        <f t="shared" si="2344"/>
        <v>0</v>
      </c>
      <c r="P550" s="2">
        <f t="shared" si="2344"/>
        <v>0</v>
      </c>
      <c r="Q550" s="2">
        <f t="shared" si="2344"/>
        <v>0</v>
      </c>
      <c r="R550" s="2">
        <f t="shared" si="2344"/>
        <v>0</v>
      </c>
      <c r="S550" s="2">
        <f t="shared" si="2344"/>
        <v>0</v>
      </c>
      <c r="T550" s="2">
        <f t="shared" si="2344"/>
        <v>0</v>
      </c>
      <c r="U550" s="2">
        <f t="shared" si="2344"/>
        <v>0</v>
      </c>
      <c r="V550" s="2">
        <f t="shared" si="2344"/>
        <v>0</v>
      </c>
      <c r="W550" s="2">
        <f t="shared" si="2344"/>
        <v>0</v>
      </c>
      <c r="X550" s="2">
        <f t="shared" si="2344"/>
        <v>0</v>
      </c>
      <c r="Y550" s="2">
        <f t="shared" si="2344"/>
        <v>0</v>
      </c>
      <c r="Z550" s="2">
        <f t="shared" si="2344"/>
        <v>0</v>
      </c>
      <c r="AA550" s="2">
        <f t="shared" si="2344"/>
        <v>0</v>
      </c>
      <c r="AB550" s="2">
        <f t="shared" si="2344"/>
        <v>0</v>
      </c>
      <c r="AC550" s="2">
        <f t="shared" si="2344"/>
        <v>0</v>
      </c>
      <c r="AD550" s="2">
        <f t="shared" si="2344"/>
        <v>0</v>
      </c>
      <c r="AE550" s="2">
        <f t="shared" si="2344"/>
        <v>0</v>
      </c>
      <c r="AF550" s="2">
        <f t="shared" si="2344"/>
        <v>0</v>
      </c>
      <c r="AG550" s="2">
        <f t="shared" si="2344"/>
        <v>0</v>
      </c>
      <c r="AH550" s="2">
        <f t="shared" si="2344"/>
        <v>0</v>
      </c>
      <c r="AI550" s="2">
        <f t="shared" si="2344"/>
        <v>0</v>
      </c>
      <c r="AJ550" s="2">
        <f t="shared" si="2344"/>
        <v>0</v>
      </c>
      <c r="AK550" s="2">
        <f t="shared" si="2344"/>
        <v>0</v>
      </c>
      <c r="AL550" s="2">
        <f t="shared" si="2344"/>
        <v>0</v>
      </c>
      <c r="AM550" s="2">
        <f t="shared" si="2344"/>
        <v>0</v>
      </c>
      <c r="AN550" s="2">
        <f t="shared" si="2344"/>
        <v>0</v>
      </c>
      <c r="AO550" s="2">
        <f t="shared" si="2344"/>
        <v>0</v>
      </c>
      <c r="AP550" s="2">
        <f t="shared" si="2344"/>
        <v>0</v>
      </c>
      <c r="AQ550" s="2">
        <f t="shared" si="2344"/>
        <v>0</v>
      </c>
      <c r="AR550" s="2">
        <f t="shared" si="2344"/>
        <v>0</v>
      </c>
      <c r="AS550" s="2">
        <f t="shared" si="2344"/>
        <v>0</v>
      </c>
      <c r="AT550" s="2">
        <f t="shared" si="2344"/>
        <v>0</v>
      </c>
      <c r="AU550" s="2">
        <f t="shared" si="2344"/>
        <v>0</v>
      </c>
      <c r="AV550" s="2">
        <f t="shared" si="2344"/>
        <v>0</v>
      </c>
      <c r="AW550" s="2">
        <f t="shared" si="2344"/>
        <v>0</v>
      </c>
      <c r="AX550" s="2">
        <f t="shared" si="2344"/>
        <v>0</v>
      </c>
      <c r="AY550" s="2">
        <f t="shared" si="2344"/>
        <v>0</v>
      </c>
      <c r="AZ550" s="2">
        <f t="shared" si="2344"/>
        <v>0</v>
      </c>
      <c r="BA550" s="2">
        <f t="shared" si="2344"/>
        <v>0</v>
      </c>
      <c r="BB550" s="2">
        <f t="shared" si="2344"/>
        <v>0</v>
      </c>
      <c r="BC550" s="2">
        <f t="shared" si="2344"/>
        <v>0</v>
      </c>
      <c r="BD550" s="2">
        <f t="shared" si="2344"/>
        <v>0</v>
      </c>
      <c r="BE550" s="2">
        <f t="shared" si="2344"/>
        <v>0</v>
      </c>
      <c r="BF550" s="2">
        <f t="shared" si="2344"/>
        <v>0</v>
      </c>
      <c r="BG550" s="2">
        <f t="shared" si="2344"/>
        <v>0</v>
      </c>
      <c r="BH550" s="2">
        <f t="shared" si="2344"/>
        <v>77062.761942592057</v>
      </c>
      <c r="BI550" s="2">
        <f t="shared" si="2344"/>
        <v>908032.98912050063</v>
      </c>
      <c r="BJ550" s="2">
        <f t="shared" si="2344"/>
        <v>877165.01215323154</v>
      </c>
      <c r="BK550" s="2">
        <f t="shared" si="2344"/>
        <v>846297.03518596245</v>
      </c>
      <c r="BL550" s="2">
        <f t="shared" si="2344"/>
        <v>815429.05821869336</v>
      </c>
      <c r="BM550" s="2">
        <f t="shared" si="2344"/>
        <v>784561.08125142427</v>
      </c>
      <c r="BN550" s="2">
        <f t="shared" si="2344"/>
        <v>753693.10428415518</v>
      </c>
      <c r="BO550" s="2">
        <f t="shared" si="2344"/>
        <v>722825.12731688609</v>
      </c>
    </row>
    <row r="551" spans="2:67" s="10" customFormat="1" ht="12.75" customHeight="1" outlineLevel="2">
      <c r="B551" s="29" t="s">
        <v>15</v>
      </c>
      <c r="L551" s="21">
        <f t="shared" ref="L551:AQ551" si="2345">+L550*$C$5</f>
        <v>0</v>
      </c>
      <c r="M551" s="21">
        <f t="shared" si="2345"/>
        <v>0</v>
      </c>
      <c r="N551" s="21">
        <f t="shared" si="2345"/>
        <v>0</v>
      </c>
      <c r="O551" s="21">
        <f t="shared" si="2345"/>
        <v>0</v>
      </c>
      <c r="P551" s="21">
        <f t="shared" si="2345"/>
        <v>0</v>
      </c>
      <c r="Q551" s="21">
        <f t="shared" si="2345"/>
        <v>0</v>
      </c>
      <c r="R551" s="21">
        <f t="shared" si="2345"/>
        <v>0</v>
      </c>
      <c r="S551" s="21">
        <f t="shared" si="2345"/>
        <v>0</v>
      </c>
      <c r="T551" s="21">
        <f t="shared" si="2345"/>
        <v>0</v>
      </c>
      <c r="U551" s="21">
        <f t="shared" si="2345"/>
        <v>0</v>
      </c>
      <c r="V551" s="21">
        <f t="shared" si="2345"/>
        <v>0</v>
      </c>
      <c r="W551" s="21">
        <f t="shared" si="2345"/>
        <v>0</v>
      </c>
      <c r="X551" s="21">
        <f t="shared" si="2345"/>
        <v>0</v>
      </c>
      <c r="Y551" s="21">
        <f t="shared" si="2345"/>
        <v>0</v>
      </c>
      <c r="Z551" s="21">
        <f t="shared" si="2345"/>
        <v>0</v>
      </c>
      <c r="AA551" s="21">
        <f t="shared" si="2345"/>
        <v>0</v>
      </c>
      <c r="AB551" s="21">
        <f t="shared" si="2345"/>
        <v>0</v>
      </c>
      <c r="AC551" s="21">
        <f t="shared" si="2345"/>
        <v>0</v>
      </c>
      <c r="AD551" s="21">
        <f t="shared" si="2345"/>
        <v>0</v>
      </c>
      <c r="AE551" s="21">
        <f t="shared" si="2345"/>
        <v>0</v>
      </c>
      <c r="AF551" s="21">
        <f t="shared" si="2345"/>
        <v>0</v>
      </c>
      <c r="AG551" s="21">
        <f t="shared" si="2345"/>
        <v>0</v>
      </c>
      <c r="AH551" s="21">
        <f t="shared" si="2345"/>
        <v>0</v>
      </c>
      <c r="AI551" s="21">
        <f t="shared" si="2345"/>
        <v>0</v>
      </c>
      <c r="AJ551" s="21">
        <f t="shared" si="2345"/>
        <v>0</v>
      </c>
      <c r="AK551" s="21">
        <f t="shared" si="2345"/>
        <v>0</v>
      </c>
      <c r="AL551" s="21">
        <f t="shared" si="2345"/>
        <v>0</v>
      </c>
      <c r="AM551" s="21">
        <f t="shared" si="2345"/>
        <v>0</v>
      </c>
      <c r="AN551" s="21">
        <f t="shared" si="2345"/>
        <v>0</v>
      </c>
      <c r="AO551" s="21">
        <f t="shared" si="2345"/>
        <v>0</v>
      </c>
      <c r="AP551" s="21">
        <f t="shared" si="2345"/>
        <v>0</v>
      </c>
      <c r="AQ551" s="21">
        <f t="shared" si="2345"/>
        <v>0</v>
      </c>
      <c r="AR551" s="21">
        <f t="shared" ref="AR551:BO551" si="2346">+AR550*$C$5</f>
        <v>0</v>
      </c>
      <c r="AS551" s="21">
        <f t="shared" si="2346"/>
        <v>0</v>
      </c>
      <c r="AT551" s="21">
        <f t="shared" si="2346"/>
        <v>0</v>
      </c>
      <c r="AU551" s="21">
        <f t="shared" si="2346"/>
        <v>0</v>
      </c>
      <c r="AV551" s="21">
        <f t="shared" si="2346"/>
        <v>0</v>
      </c>
      <c r="AW551" s="21">
        <f t="shared" si="2346"/>
        <v>0</v>
      </c>
      <c r="AX551" s="21">
        <f t="shared" si="2346"/>
        <v>0</v>
      </c>
      <c r="AY551" s="21">
        <f t="shared" si="2346"/>
        <v>0</v>
      </c>
      <c r="AZ551" s="21">
        <f t="shared" si="2346"/>
        <v>0</v>
      </c>
      <c r="BA551" s="21">
        <f t="shared" si="2346"/>
        <v>0</v>
      </c>
      <c r="BB551" s="21">
        <f t="shared" si="2346"/>
        <v>0</v>
      </c>
      <c r="BC551" s="21">
        <f t="shared" si="2346"/>
        <v>0</v>
      </c>
      <c r="BD551" s="21">
        <f t="shared" si="2346"/>
        <v>0</v>
      </c>
      <c r="BE551" s="21">
        <f t="shared" si="2346"/>
        <v>0</v>
      </c>
      <c r="BF551" s="21">
        <f t="shared" si="2346"/>
        <v>0</v>
      </c>
      <c r="BG551" s="21">
        <f t="shared" si="2346"/>
        <v>0</v>
      </c>
      <c r="BH551" s="21">
        <f t="shared" si="2346"/>
        <v>5394.3933359814446</v>
      </c>
      <c r="BI551" s="21">
        <f t="shared" si="2346"/>
        <v>63562.309238435053</v>
      </c>
      <c r="BJ551" s="21">
        <f t="shared" si="2346"/>
        <v>61401.550850726213</v>
      </c>
      <c r="BK551" s="21">
        <f t="shared" si="2346"/>
        <v>59240.79246301738</v>
      </c>
      <c r="BL551" s="21">
        <f t="shared" si="2346"/>
        <v>57080.03407530854</v>
      </c>
      <c r="BM551" s="21">
        <f t="shared" si="2346"/>
        <v>54919.275687599707</v>
      </c>
      <c r="BN551" s="21">
        <f t="shared" si="2346"/>
        <v>52758.517299890867</v>
      </c>
      <c r="BO551" s="21">
        <f t="shared" si="2346"/>
        <v>50597.758912182035</v>
      </c>
    </row>
    <row r="552" spans="2:67" s="10" customFormat="1" ht="12.75" customHeight="1" outlineLevel="2">
      <c r="B552" s="8" t="s">
        <v>20</v>
      </c>
      <c r="L552" s="23">
        <f t="shared" ref="L552:BO552" si="2347">IF(OR(L$10&lt;$C537,L$10&gt;$C537+$F544),0,IF(L$10=$C537,$E544*(13-$D537)/12,IF(L$10=$C537+$F544,$E544*($D537-1)/12,$E544)))</f>
        <v>0</v>
      </c>
      <c r="M552" s="23">
        <f t="shared" si="2347"/>
        <v>0</v>
      </c>
      <c r="N552" s="23">
        <f t="shared" si="2347"/>
        <v>0</v>
      </c>
      <c r="O552" s="23">
        <f t="shared" si="2347"/>
        <v>0</v>
      </c>
      <c r="P552" s="23">
        <f t="shared" si="2347"/>
        <v>0</v>
      </c>
      <c r="Q552" s="23">
        <f t="shared" si="2347"/>
        <v>0</v>
      </c>
      <c r="R552" s="23">
        <f t="shared" si="2347"/>
        <v>0</v>
      </c>
      <c r="S552" s="23">
        <f t="shared" si="2347"/>
        <v>0</v>
      </c>
      <c r="T552" s="23">
        <f t="shared" si="2347"/>
        <v>0</v>
      </c>
      <c r="U552" s="23">
        <f t="shared" si="2347"/>
        <v>0</v>
      </c>
      <c r="V552" s="23">
        <f t="shared" si="2347"/>
        <v>0</v>
      </c>
      <c r="W552" s="23">
        <f t="shared" si="2347"/>
        <v>0</v>
      </c>
      <c r="X552" s="23">
        <f t="shared" si="2347"/>
        <v>0</v>
      </c>
      <c r="Y552" s="23">
        <f t="shared" si="2347"/>
        <v>0</v>
      </c>
      <c r="Z552" s="23">
        <f t="shared" si="2347"/>
        <v>0</v>
      </c>
      <c r="AA552" s="23">
        <f t="shared" si="2347"/>
        <v>0</v>
      </c>
      <c r="AB552" s="23">
        <f t="shared" si="2347"/>
        <v>0</v>
      </c>
      <c r="AC552" s="23">
        <f t="shared" si="2347"/>
        <v>0</v>
      </c>
      <c r="AD552" s="23">
        <f t="shared" si="2347"/>
        <v>0</v>
      </c>
      <c r="AE552" s="23">
        <f t="shared" si="2347"/>
        <v>0</v>
      </c>
      <c r="AF552" s="23">
        <f t="shared" si="2347"/>
        <v>0</v>
      </c>
      <c r="AG552" s="23">
        <f t="shared" si="2347"/>
        <v>0</v>
      </c>
      <c r="AH552" s="23">
        <f t="shared" si="2347"/>
        <v>0</v>
      </c>
      <c r="AI552" s="23">
        <f t="shared" si="2347"/>
        <v>0</v>
      </c>
      <c r="AJ552" s="23">
        <f t="shared" si="2347"/>
        <v>0</v>
      </c>
      <c r="AK552" s="23">
        <f t="shared" si="2347"/>
        <v>0</v>
      </c>
      <c r="AL552" s="23">
        <f t="shared" si="2347"/>
        <v>0</v>
      </c>
      <c r="AM552" s="23">
        <f t="shared" si="2347"/>
        <v>0</v>
      </c>
      <c r="AN552" s="23">
        <f t="shared" si="2347"/>
        <v>0</v>
      </c>
      <c r="AO552" s="23">
        <f t="shared" si="2347"/>
        <v>0</v>
      </c>
      <c r="AP552" s="23">
        <f t="shared" si="2347"/>
        <v>0</v>
      </c>
      <c r="AQ552" s="23">
        <f t="shared" si="2347"/>
        <v>0</v>
      </c>
      <c r="AR552" s="23">
        <f t="shared" si="2347"/>
        <v>0</v>
      </c>
      <c r="AS552" s="23">
        <f t="shared" si="2347"/>
        <v>0</v>
      </c>
      <c r="AT552" s="23">
        <f t="shared" si="2347"/>
        <v>0</v>
      </c>
      <c r="AU552" s="23">
        <f t="shared" si="2347"/>
        <v>0</v>
      </c>
      <c r="AV552" s="23">
        <f t="shared" si="2347"/>
        <v>0</v>
      </c>
      <c r="AW552" s="23">
        <f t="shared" si="2347"/>
        <v>0</v>
      </c>
      <c r="AX552" s="23">
        <f t="shared" si="2347"/>
        <v>0</v>
      </c>
      <c r="AY552" s="23">
        <f t="shared" si="2347"/>
        <v>0</v>
      </c>
      <c r="AZ552" s="23">
        <f t="shared" si="2347"/>
        <v>0</v>
      </c>
      <c r="BA552" s="23">
        <f t="shared" si="2347"/>
        <v>0</v>
      </c>
      <c r="BB552" s="23">
        <f t="shared" si="2347"/>
        <v>0</v>
      </c>
      <c r="BC552" s="23">
        <f t="shared" si="2347"/>
        <v>0</v>
      </c>
      <c r="BD552" s="23">
        <f t="shared" si="2347"/>
        <v>0</v>
      </c>
      <c r="BE552" s="23">
        <f t="shared" si="2347"/>
        <v>0</v>
      </c>
      <c r="BF552" s="23">
        <f t="shared" si="2347"/>
        <v>0</v>
      </c>
      <c r="BG552" s="23">
        <f t="shared" si="2347"/>
        <v>0</v>
      </c>
      <c r="BH552" s="23">
        <f t="shared" si="2347"/>
        <v>77169.942418172854</v>
      </c>
      <c r="BI552" s="23">
        <f t="shared" si="2347"/>
        <v>926039.3090180743</v>
      </c>
      <c r="BJ552" s="23">
        <f t="shared" si="2347"/>
        <v>926039.3090180743</v>
      </c>
      <c r="BK552" s="23">
        <f t="shared" si="2347"/>
        <v>926039.3090180743</v>
      </c>
      <c r="BL552" s="23">
        <f t="shared" si="2347"/>
        <v>926039.3090180743</v>
      </c>
      <c r="BM552" s="23">
        <f t="shared" si="2347"/>
        <v>926039.3090180743</v>
      </c>
      <c r="BN552" s="23">
        <f t="shared" si="2347"/>
        <v>926039.3090180743</v>
      </c>
      <c r="BO552" s="23">
        <f t="shared" si="2347"/>
        <v>926039.3090180743</v>
      </c>
    </row>
    <row r="553" spans="2:67" s="10" customFormat="1" ht="12.75" customHeight="1" outlineLevel="2">
      <c r="B553" s="8" t="s">
        <v>16</v>
      </c>
      <c r="J553" s="2"/>
      <c r="L553" s="25">
        <f>+L552*$G544</f>
        <v>0</v>
      </c>
      <c r="M553" s="25">
        <f t="shared" ref="M553:BO553" si="2348">+M552*$G544</f>
        <v>0</v>
      </c>
      <c r="N553" s="25">
        <f t="shared" si="2348"/>
        <v>0</v>
      </c>
      <c r="O553" s="25">
        <f t="shared" si="2348"/>
        <v>0</v>
      </c>
      <c r="P553" s="25">
        <f t="shared" si="2348"/>
        <v>0</v>
      </c>
      <c r="Q553" s="25">
        <f t="shared" si="2348"/>
        <v>0</v>
      </c>
      <c r="R553" s="25">
        <f t="shared" si="2348"/>
        <v>0</v>
      </c>
      <c r="S553" s="25">
        <f t="shared" si="2348"/>
        <v>0</v>
      </c>
      <c r="T553" s="25">
        <f t="shared" si="2348"/>
        <v>0</v>
      </c>
      <c r="U553" s="25">
        <f t="shared" si="2348"/>
        <v>0</v>
      </c>
      <c r="V553" s="25">
        <f t="shared" si="2348"/>
        <v>0</v>
      </c>
      <c r="W553" s="25">
        <f t="shared" si="2348"/>
        <v>0</v>
      </c>
      <c r="X553" s="25">
        <f t="shared" si="2348"/>
        <v>0</v>
      </c>
      <c r="Y553" s="25">
        <f t="shared" si="2348"/>
        <v>0</v>
      </c>
      <c r="Z553" s="25">
        <f t="shared" si="2348"/>
        <v>0</v>
      </c>
      <c r="AA553" s="25">
        <f t="shared" si="2348"/>
        <v>0</v>
      </c>
      <c r="AB553" s="25">
        <f t="shared" si="2348"/>
        <v>0</v>
      </c>
      <c r="AC553" s="25">
        <f t="shared" si="2348"/>
        <v>0</v>
      </c>
      <c r="AD553" s="25">
        <f t="shared" si="2348"/>
        <v>0</v>
      </c>
      <c r="AE553" s="25">
        <f t="shared" si="2348"/>
        <v>0</v>
      </c>
      <c r="AF553" s="25">
        <f t="shared" si="2348"/>
        <v>0</v>
      </c>
      <c r="AG553" s="25">
        <f t="shared" si="2348"/>
        <v>0</v>
      </c>
      <c r="AH553" s="25">
        <f t="shared" si="2348"/>
        <v>0</v>
      </c>
      <c r="AI553" s="25">
        <f t="shared" si="2348"/>
        <v>0</v>
      </c>
      <c r="AJ553" s="25">
        <f t="shared" si="2348"/>
        <v>0</v>
      </c>
      <c r="AK553" s="25">
        <f t="shared" si="2348"/>
        <v>0</v>
      </c>
      <c r="AL553" s="25">
        <f t="shared" si="2348"/>
        <v>0</v>
      </c>
      <c r="AM553" s="25">
        <f t="shared" si="2348"/>
        <v>0</v>
      </c>
      <c r="AN553" s="25">
        <f t="shared" si="2348"/>
        <v>0</v>
      </c>
      <c r="AO553" s="25">
        <f t="shared" si="2348"/>
        <v>0</v>
      </c>
      <c r="AP553" s="25">
        <f t="shared" si="2348"/>
        <v>0</v>
      </c>
      <c r="AQ553" s="25">
        <f t="shared" si="2348"/>
        <v>0</v>
      </c>
      <c r="AR553" s="25">
        <f t="shared" si="2348"/>
        <v>0</v>
      </c>
      <c r="AS553" s="25">
        <f t="shared" si="2348"/>
        <v>0</v>
      </c>
      <c r="AT553" s="25">
        <f t="shared" si="2348"/>
        <v>0</v>
      </c>
      <c r="AU553" s="25">
        <f t="shared" si="2348"/>
        <v>0</v>
      </c>
      <c r="AV553" s="25">
        <f t="shared" si="2348"/>
        <v>0</v>
      </c>
      <c r="AW553" s="25">
        <f t="shared" si="2348"/>
        <v>0</v>
      </c>
      <c r="AX553" s="25">
        <f t="shared" si="2348"/>
        <v>0</v>
      </c>
      <c r="AY553" s="25">
        <f t="shared" si="2348"/>
        <v>0</v>
      </c>
      <c r="AZ553" s="25">
        <f t="shared" si="2348"/>
        <v>0</v>
      </c>
      <c r="BA553" s="25">
        <f t="shared" si="2348"/>
        <v>0</v>
      </c>
      <c r="BB553" s="25">
        <f t="shared" si="2348"/>
        <v>0</v>
      </c>
      <c r="BC553" s="25">
        <f t="shared" si="2348"/>
        <v>0</v>
      </c>
      <c r="BD553" s="25">
        <f t="shared" si="2348"/>
        <v>0</v>
      </c>
      <c r="BE553" s="25">
        <f t="shared" si="2348"/>
        <v>0</v>
      </c>
      <c r="BF553" s="25">
        <f t="shared" si="2348"/>
        <v>0</v>
      </c>
      <c r="BG553" s="25">
        <f t="shared" si="2348"/>
        <v>0</v>
      </c>
      <c r="BH553" s="25">
        <f t="shared" si="2348"/>
        <v>23.150982725451854</v>
      </c>
      <c r="BI553" s="25">
        <f t="shared" si="2348"/>
        <v>277.81179270542225</v>
      </c>
      <c r="BJ553" s="25">
        <f t="shared" si="2348"/>
        <v>277.81179270542225</v>
      </c>
      <c r="BK553" s="25">
        <f t="shared" si="2348"/>
        <v>277.81179270542225</v>
      </c>
      <c r="BL553" s="25">
        <f t="shared" si="2348"/>
        <v>277.81179270542225</v>
      </c>
      <c r="BM553" s="25">
        <f t="shared" si="2348"/>
        <v>277.81179270542225</v>
      </c>
      <c r="BN553" s="25">
        <f t="shared" si="2348"/>
        <v>277.81179270542225</v>
      </c>
      <c r="BO553" s="25">
        <f t="shared" si="2348"/>
        <v>277.81179270542225</v>
      </c>
    </row>
    <row r="554" spans="2:67" s="10" customFormat="1" ht="13.5" customHeight="1" outlineLevel="2" thickBot="1">
      <c r="B554" s="8" t="s">
        <v>17</v>
      </c>
      <c r="J554" s="2"/>
      <c r="L554" s="24">
        <f t="shared" ref="L554:BO554" si="2349">SUM(L548,L551,L553)</f>
        <v>0</v>
      </c>
      <c r="M554" s="24">
        <f t="shared" si="2349"/>
        <v>0</v>
      </c>
      <c r="N554" s="24">
        <f t="shared" si="2349"/>
        <v>0</v>
      </c>
      <c r="O554" s="24">
        <f t="shared" si="2349"/>
        <v>0</v>
      </c>
      <c r="P554" s="24">
        <f t="shared" si="2349"/>
        <v>0</v>
      </c>
      <c r="Q554" s="24">
        <f t="shared" si="2349"/>
        <v>0</v>
      </c>
      <c r="R554" s="24">
        <f t="shared" si="2349"/>
        <v>0</v>
      </c>
      <c r="S554" s="24">
        <f t="shared" si="2349"/>
        <v>0</v>
      </c>
      <c r="T554" s="24">
        <f t="shared" si="2349"/>
        <v>0</v>
      </c>
      <c r="U554" s="24">
        <f t="shared" si="2349"/>
        <v>0</v>
      </c>
      <c r="V554" s="24">
        <f t="shared" si="2349"/>
        <v>0</v>
      </c>
      <c r="W554" s="24">
        <f t="shared" si="2349"/>
        <v>0</v>
      </c>
      <c r="X554" s="24">
        <f t="shared" si="2349"/>
        <v>0</v>
      </c>
      <c r="Y554" s="24">
        <f t="shared" si="2349"/>
        <v>0</v>
      </c>
      <c r="Z554" s="24">
        <f t="shared" si="2349"/>
        <v>0</v>
      </c>
      <c r="AA554" s="24">
        <f t="shared" si="2349"/>
        <v>0</v>
      </c>
      <c r="AB554" s="24">
        <f t="shared" si="2349"/>
        <v>0</v>
      </c>
      <c r="AC554" s="24">
        <f t="shared" si="2349"/>
        <v>0</v>
      </c>
      <c r="AD554" s="24">
        <f t="shared" si="2349"/>
        <v>0</v>
      </c>
      <c r="AE554" s="24">
        <f t="shared" si="2349"/>
        <v>0</v>
      </c>
      <c r="AF554" s="24">
        <f t="shared" si="2349"/>
        <v>0</v>
      </c>
      <c r="AG554" s="24">
        <f t="shared" si="2349"/>
        <v>0</v>
      </c>
      <c r="AH554" s="24">
        <f t="shared" si="2349"/>
        <v>0</v>
      </c>
      <c r="AI554" s="24">
        <f t="shared" si="2349"/>
        <v>0</v>
      </c>
      <c r="AJ554" s="24">
        <f t="shared" si="2349"/>
        <v>0</v>
      </c>
      <c r="AK554" s="24">
        <f t="shared" si="2349"/>
        <v>0</v>
      </c>
      <c r="AL554" s="24">
        <f t="shared" si="2349"/>
        <v>0</v>
      </c>
      <c r="AM554" s="24">
        <f t="shared" si="2349"/>
        <v>0</v>
      </c>
      <c r="AN554" s="24">
        <f t="shared" si="2349"/>
        <v>0</v>
      </c>
      <c r="AO554" s="24">
        <f t="shared" si="2349"/>
        <v>0</v>
      </c>
      <c r="AP554" s="24">
        <f t="shared" si="2349"/>
        <v>0</v>
      </c>
      <c r="AQ554" s="24">
        <f t="shared" si="2349"/>
        <v>0</v>
      </c>
      <c r="AR554" s="24">
        <f t="shared" si="2349"/>
        <v>0</v>
      </c>
      <c r="AS554" s="24">
        <f t="shared" si="2349"/>
        <v>0</v>
      </c>
      <c r="AT554" s="24">
        <f t="shared" si="2349"/>
        <v>0</v>
      </c>
      <c r="AU554" s="24">
        <f t="shared" si="2349"/>
        <v>0</v>
      </c>
      <c r="AV554" s="24">
        <f t="shared" si="2349"/>
        <v>0</v>
      </c>
      <c r="AW554" s="24">
        <f t="shared" si="2349"/>
        <v>0</v>
      </c>
      <c r="AX554" s="24">
        <f t="shared" si="2349"/>
        <v>0</v>
      </c>
      <c r="AY554" s="24">
        <f t="shared" si="2349"/>
        <v>0</v>
      </c>
      <c r="AZ554" s="24">
        <f t="shared" si="2349"/>
        <v>0</v>
      </c>
      <c r="BA554" s="24">
        <f t="shared" si="2349"/>
        <v>0</v>
      </c>
      <c r="BB554" s="24">
        <f t="shared" si="2349"/>
        <v>0</v>
      </c>
      <c r="BC554" s="24">
        <f t="shared" si="2349"/>
        <v>0</v>
      </c>
      <c r="BD554" s="24">
        <f t="shared" si="2349"/>
        <v>0</v>
      </c>
      <c r="BE554" s="24">
        <f t="shared" si="2349"/>
        <v>0</v>
      </c>
      <c r="BF554" s="24">
        <f t="shared" si="2349"/>
        <v>0</v>
      </c>
      <c r="BG554" s="24">
        <f t="shared" si="2349"/>
        <v>0</v>
      </c>
      <c r="BH554" s="24">
        <f t="shared" si="2349"/>
        <v>7989.8757326459927</v>
      </c>
      <c r="BI554" s="24">
        <f t="shared" si="2349"/>
        <v>94708.097998409619</v>
      </c>
      <c r="BJ554" s="24">
        <f t="shared" si="2349"/>
        <v>92547.339610700787</v>
      </c>
      <c r="BK554" s="24">
        <f t="shared" si="2349"/>
        <v>90386.581222991954</v>
      </c>
      <c r="BL554" s="24">
        <f t="shared" si="2349"/>
        <v>88225.822835283107</v>
      </c>
      <c r="BM554" s="24">
        <f t="shared" si="2349"/>
        <v>86065.064447574274</v>
      </c>
      <c r="BN554" s="24">
        <f t="shared" si="2349"/>
        <v>83904.306059865441</v>
      </c>
      <c r="BO554" s="24">
        <f t="shared" si="2349"/>
        <v>81743.547672156608</v>
      </c>
    </row>
    <row r="555" spans="2:67" s="10" customFormat="1" ht="12.75" customHeight="1" outlineLevel="2">
      <c r="B555" s="8"/>
    </row>
    <row r="556" spans="2:67" s="10" customFormat="1" ht="12.75" customHeight="1" outlineLevel="2">
      <c r="B556" s="8"/>
    </row>
    <row r="557" spans="2:67" s="10" customFormat="1" ht="12.75" customHeight="1" outlineLevel="2">
      <c r="B557" s="8"/>
    </row>
    <row r="558" spans="2:67" s="10" customFormat="1" ht="12.75" customHeight="1" outlineLevel="2">
      <c r="B558" s="8"/>
    </row>
    <row r="559" spans="2:67" s="10" customFormat="1" ht="12.75" customHeight="1" outlineLevel="2">
      <c r="B559" s="8"/>
    </row>
    <row r="560" spans="2:67" s="10" customFormat="1" ht="12.75" customHeight="1" outlineLevel="2">
      <c r="B560" s="8"/>
    </row>
    <row r="561" spans="1:67" s="10" customFormat="1" ht="12.75" customHeight="1" outlineLevel="2">
      <c r="B561" s="8"/>
    </row>
    <row r="562" spans="1:67" s="10" customFormat="1" outlineLevel="1">
      <c r="A562" s="10">
        <f>A532+1</f>
        <v>19</v>
      </c>
      <c r="B562" s="27" t="str">
        <f>INDEX(Projects,A562,1)</f>
        <v>Holyrood CP5</v>
      </c>
      <c r="C562" s="19"/>
      <c r="G562" s="152" t="str">
        <f>INDEX(Projects,$A562,Projects!R$1)</f>
        <v>HRD</v>
      </c>
      <c r="H562" s="11">
        <f>+C567</f>
        <v>2062</v>
      </c>
      <c r="I562" s="2">
        <f>+E574</f>
        <v>58549.608201781761</v>
      </c>
      <c r="J562" s="2">
        <f>NPV($C$4,M562:BO562)+L562</f>
        <v>699.86798080391623</v>
      </c>
      <c r="L562" s="2">
        <f>+L584</f>
        <v>0</v>
      </c>
      <c r="M562" s="2">
        <f t="shared" ref="M562:BO562" si="2350">+M584</f>
        <v>0</v>
      </c>
      <c r="N562" s="2">
        <f t="shared" si="2350"/>
        <v>0</v>
      </c>
      <c r="O562" s="2">
        <f t="shared" si="2350"/>
        <v>0</v>
      </c>
      <c r="P562" s="2">
        <f t="shared" si="2350"/>
        <v>0</v>
      </c>
      <c r="Q562" s="2">
        <f t="shared" si="2350"/>
        <v>0</v>
      </c>
      <c r="R562" s="2">
        <f t="shared" si="2350"/>
        <v>0</v>
      </c>
      <c r="S562" s="2">
        <f t="shared" si="2350"/>
        <v>0</v>
      </c>
      <c r="T562" s="2">
        <f t="shared" si="2350"/>
        <v>0</v>
      </c>
      <c r="U562" s="2">
        <f t="shared" si="2350"/>
        <v>0</v>
      </c>
      <c r="V562" s="2">
        <f t="shared" si="2350"/>
        <v>0</v>
      </c>
      <c r="W562" s="2">
        <f t="shared" si="2350"/>
        <v>0</v>
      </c>
      <c r="X562" s="2">
        <f t="shared" si="2350"/>
        <v>0</v>
      </c>
      <c r="Y562" s="2">
        <f t="shared" si="2350"/>
        <v>0</v>
      </c>
      <c r="Z562" s="2">
        <f t="shared" si="2350"/>
        <v>0</v>
      </c>
      <c r="AA562" s="2">
        <f t="shared" si="2350"/>
        <v>0</v>
      </c>
      <c r="AB562" s="2">
        <f t="shared" si="2350"/>
        <v>0</v>
      </c>
      <c r="AC562" s="2">
        <f t="shared" si="2350"/>
        <v>0</v>
      </c>
      <c r="AD562" s="2">
        <f t="shared" si="2350"/>
        <v>0</v>
      </c>
      <c r="AE562" s="2">
        <f t="shared" si="2350"/>
        <v>0</v>
      </c>
      <c r="AF562" s="2">
        <f t="shared" si="2350"/>
        <v>0</v>
      </c>
      <c r="AG562" s="2">
        <f t="shared" si="2350"/>
        <v>0</v>
      </c>
      <c r="AH562" s="2">
        <f t="shared" si="2350"/>
        <v>0</v>
      </c>
      <c r="AI562" s="2">
        <f t="shared" si="2350"/>
        <v>0</v>
      </c>
      <c r="AJ562" s="2">
        <f t="shared" si="2350"/>
        <v>0</v>
      </c>
      <c r="AK562" s="2">
        <f t="shared" si="2350"/>
        <v>0</v>
      </c>
      <c r="AL562" s="2">
        <f t="shared" si="2350"/>
        <v>0</v>
      </c>
      <c r="AM562" s="2">
        <f t="shared" si="2350"/>
        <v>0</v>
      </c>
      <c r="AN562" s="2">
        <f t="shared" si="2350"/>
        <v>0</v>
      </c>
      <c r="AO562" s="2">
        <f t="shared" si="2350"/>
        <v>0</v>
      </c>
      <c r="AP562" s="2">
        <f t="shared" si="2350"/>
        <v>0</v>
      </c>
      <c r="AQ562" s="2">
        <f t="shared" si="2350"/>
        <v>0</v>
      </c>
      <c r="AR562" s="2">
        <f t="shared" si="2350"/>
        <v>0</v>
      </c>
      <c r="AS562" s="2">
        <f t="shared" si="2350"/>
        <v>0</v>
      </c>
      <c r="AT562" s="2">
        <f t="shared" si="2350"/>
        <v>0</v>
      </c>
      <c r="AU562" s="2">
        <f t="shared" si="2350"/>
        <v>0</v>
      </c>
      <c r="AV562" s="2">
        <f t="shared" si="2350"/>
        <v>0</v>
      </c>
      <c r="AW562" s="2">
        <f t="shared" si="2350"/>
        <v>0</v>
      </c>
      <c r="AX562" s="2">
        <f t="shared" si="2350"/>
        <v>0</v>
      </c>
      <c r="AY562" s="2">
        <f t="shared" si="2350"/>
        <v>0</v>
      </c>
      <c r="AZ562" s="2">
        <f t="shared" si="2350"/>
        <v>0</v>
      </c>
      <c r="BA562" s="2">
        <f t="shared" si="2350"/>
        <v>0</v>
      </c>
      <c r="BB562" s="2">
        <f t="shared" si="2350"/>
        <v>0</v>
      </c>
      <c r="BC562" s="2">
        <f t="shared" si="2350"/>
        <v>0</v>
      </c>
      <c r="BD562" s="2">
        <f t="shared" si="2350"/>
        <v>0</v>
      </c>
      <c r="BE562" s="2">
        <f t="shared" si="2350"/>
        <v>0</v>
      </c>
      <c r="BF562" s="2">
        <f t="shared" si="2350"/>
        <v>0</v>
      </c>
      <c r="BG562" s="2">
        <f t="shared" si="2350"/>
        <v>0</v>
      </c>
      <c r="BH562" s="2">
        <f t="shared" si="2350"/>
        <v>0</v>
      </c>
      <c r="BI562" s="2">
        <f t="shared" si="2350"/>
        <v>0</v>
      </c>
      <c r="BJ562" s="2">
        <f t="shared" si="2350"/>
        <v>424.08484153653984</v>
      </c>
      <c r="BK562" s="2">
        <f t="shared" si="2350"/>
        <v>5052.017998810963</v>
      </c>
      <c r="BL562" s="2">
        <f t="shared" si="2350"/>
        <v>4983.7101225755514</v>
      </c>
      <c r="BM562" s="2">
        <f t="shared" si="2350"/>
        <v>4915.4022463401388</v>
      </c>
      <c r="BN562" s="2">
        <f t="shared" si="2350"/>
        <v>4847.0943701047272</v>
      </c>
      <c r="BO562" s="2">
        <f t="shared" si="2350"/>
        <v>4778.7864938693147</v>
      </c>
    </row>
    <row r="563" spans="1:67" s="10" customFormat="1" outlineLevel="2">
      <c r="B563" s="28" t="str">
        <f>"Jan "&amp;$L$10&amp;" $"</f>
        <v>Jan 2012 $</v>
      </c>
      <c r="C563" s="151">
        <f>INDEX(Projects,A562,Projects!$H$1)</f>
        <v>17500</v>
      </c>
      <c r="D563" s="152"/>
      <c r="E563" s="152"/>
      <c r="F563" s="152"/>
      <c r="G563" s="152"/>
      <c r="H563" s="17"/>
    </row>
    <row r="564" spans="1:67" s="10" customFormat="1" outlineLevel="2">
      <c r="B564" s="8" t="s">
        <v>8</v>
      </c>
      <c r="C564" s="153">
        <f>INDEX(Projects,$A562,Projects!I$1)</f>
        <v>0.2</v>
      </c>
      <c r="D564" s="153">
        <f>INDEX(Projects,$A562,Projects!J$1)</f>
        <v>0.2</v>
      </c>
      <c r="E564" s="153">
        <f>INDEX(Projects,$A562,Projects!K$1)</f>
        <v>0.2</v>
      </c>
      <c r="F564" s="153">
        <f>INDEX(Projects,$A562,Projects!L$1)</f>
        <v>0.2</v>
      </c>
      <c r="G564" s="153">
        <f>INDEX(Projects,$A562,Projects!M$1)</f>
        <v>0.2</v>
      </c>
      <c r="H564" s="18"/>
      <c r="I564" s="14"/>
      <c r="J564" s="14"/>
      <c r="K564" s="14"/>
    </row>
    <row r="565" spans="1:67" s="10" customFormat="1" outlineLevel="2">
      <c r="B565" s="8" t="s">
        <v>1</v>
      </c>
      <c r="C565" s="154">
        <f>INDEX(Projects,$A562,Projects!$N$1)</f>
        <v>2.52E-2</v>
      </c>
      <c r="D565" s="152"/>
      <c r="E565" s="152"/>
      <c r="F565" s="152"/>
      <c r="G565" s="152"/>
    </row>
    <row r="566" spans="1:67" s="10" customFormat="1" outlineLevel="2">
      <c r="B566" s="8" t="s">
        <v>2</v>
      </c>
      <c r="C566" s="152">
        <f>INDEX(Projects,A562,Projects!$F$1)</f>
        <v>2058</v>
      </c>
      <c r="D566" s="152">
        <f>INDEX(Projects,A562,Projects!$G$1)</f>
        <v>1</v>
      </c>
      <c r="E566" s="152"/>
      <c r="F566" s="152"/>
      <c r="G566" s="152"/>
    </row>
    <row r="567" spans="1:67" s="10" customFormat="1" outlineLevel="2">
      <c r="B567" s="8" t="s">
        <v>3</v>
      </c>
      <c r="C567" s="152">
        <f>INDEX(Projects,A562,Projects!$C$1)</f>
        <v>2062</v>
      </c>
      <c r="D567" s="152">
        <f>INDEX(Projects,A562,Projects!$D$1)</f>
        <v>12</v>
      </c>
      <c r="E567" s="152"/>
      <c r="F567" s="152"/>
      <c r="G567" s="152"/>
    </row>
    <row r="568" spans="1:67" s="10" customFormat="1" outlineLevel="2">
      <c r="B568" s="7" t="s">
        <v>4</v>
      </c>
      <c r="L568" s="9">
        <f t="shared" ref="L568:AQ568" si="2351">(1+$C565)^L$21</f>
        <v>1.0125216047077712</v>
      </c>
      <c r="M568" s="9">
        <f t="shared" si="2351"/>
        <v>1.0380371491464069</v>
      </c>
      <c r="N568" s="9">
        <f t="shared" si="2351"/>
        <v>1.0641956853048962</v>
      </c>
      <c r="O568" s="9">
        <f t="shared" si="2351"/>
        <v>1.0910134165745795</v>
      </c>
      <c r="P568" s="9">
        <f t="shared" si="2351"/>
        <v>1.1185069546722588</v>
      </c>
      <c r="Q568" s="9">
        <f t="shared" si="2351"/>
        <v>1.1466933299299995</v>
      </c>
      <c r="R568" s="9">
        <f t="shared" si="2351"/>
        <v>1.1755900018442353</v>
      </c>
      <c r="S568" s="9">
        <f t="shared" si="2351"/>
        <v>1.2052148698907099</v>
      </c>
      <c r="T568" s="9">
        <f t="shared" si="2351"/>
        <v>1.2355862846119556</v>
      </c>
      <c r="U568" s="9">
        <f t="shared" si="2351"/>
        <v>1.2667230589841769</v>
      </c>
      <c r="V568" s="9">
        <f t="shared" si="2351"/>
        <v>1.2986444800705779</v>
      </c>
      <c r="W568" s="9">
        <f t="shared" si="2351"/>
        <v>1.3313703209683565</v>
      </c>
      <c r="X568" s="9">
        <f t="shared" si="2351"/>
        <v>1.3649208530567589</v>
      </c>
      <c r="Y568" s="9">
        <f t="shared" si="2351"/>
        <v>1.399316858553789</v>
      </c>
      <c r="Z568" s="9">
        <f t="shared" si="2351"/>
        <v>1.4345796433893443</v>
      </c>
      <c r="AA568" s="9">
        <f t="shared" si="2351"/>
        <v>1.4707310504027555</v>
      </c>
      <c r="AB568" s="9">
        <f t="shared" si="2351"/>
        <v>1.507793472872905</v>
      </c>
      <c r="AC568" s="9">
        <f t="shared" si="2351"/>
        <v>1.5457898683893019</v>
      </c>
      <c r="AD568" s="9">
        <f t="shared" si="2351"/>
        <v>1.5847437730727121</v>
      </c>
      <c r="AE568" s="9">
        <f t="shared" si="2351"/>
        <v>1.6246793161541444</v>
      </c>
      <c r="AF568" s="9">
        <f t="shared" si="2351"/>
        <v>1.6656212349212287</v>
      </c>
      <c r="AG568" s="9">
        <f t="shared" si="2351"/>
        <v>1.7075948900412434</v>
      </c>
      <c r="AH568" s="9">
        <f t="shared" si="2351"/>
        <v>1.7506262812702824</v>
      </c>
      <c r="AI568" s="9">
        <f t="shared" si="2351"/>
        <v>1.7947420635582936</v>
      </c>
      <c r="AJ568" s="9">
        <f t="shared" si="2351"/>
        <v>1.8399695635599622</v>
      </c>
      <c r="AK568" s="9">
        <f t="shared" si="2351"/>
        <v>1.8863367965616731</v>
      </c>
      <c r="AL568" s="9">
        <f t="shared" si="2351"/>
        <v>1.933872483835027</v>
      </c>
      <c r="AM568" s="9">
        <f t="shared" si="2351"/>
        <v>1.9826060704276696</v>
      </c>
      <c r="AN568" s="9">
        <f t="shared" si="2351"/>
        <v>2.0325677434024465</v>
      </c>
      <c r="AO568" s="9">
        <f t="shared" si="2351"/>
        <v>2.0837884505361881</v>
      </c>
      <c r="AP568" s="9">
        <f t="shared" si="2351"/>
        <v>2.1362999194896997</v>
      </c>
      <c r="AQ568" s="9">
        <f t="shared" si="2351"/>
        <v>2.1901346774608399</v>
      </c>
      <c r="AR568" s="9">
        <f t="shared" ref="AR568:BO568" si="2352">(1+$C565)^AR$21</f>
        <v>2.2453260713328529</v>
      </c>
      <c r="AS568" s="9">
        <f t="shared" si="2352"/>
        <v>2.3019082883304405</v>
      </c>
      <c r="AT568" s="9">
        <f t="shared" si="2352"/>
        <v>2.3599163771963672</v>
      </c>
      <c r="AU568" s="9">
        <f t="shared" si="2352"/>
        <v>2.4193862699017155</v>
      </c>
      <c r="AV568" s="9">
        <f t="shared" si="2352"/>
        <v>2.4803548039032384</v>
      </c>
      <c r="AW568" s="9">
        <f t="shared" si="2352"/>
        <v>2.5428597449615999</v>
      </c>
      <c r="AX568" s="9">
        <f t="shared" si="2352"/>
        <v>2.606939810534632</v>
      </c>
      <c r="AY568" s="9">
        <f t="shared" si="2352"/>
        <v>2.672634693760104</v>
      </c>
      <c r="AZ568" s="9">
        <f t="shared" si="2352"/>
        <v>2.7399850880428587</v>
      </c>
      <c r="BA568" s="9">
        <f t="shared" si="2352"/>
        <v>2.8090327122615379</v>
      </c>
      <c r="BB568" s="9">
        <f t="shared" si="2352"/>
        <v>2.8798203366105284</v>
      </c>
      <c r="BC568" s="9">
        <f t="shared" si="2352"/>
        <v>2.9523918090931134</v>
      </c>
      <c r="BD568" s="9">
        <f t="shared" si="2352"/>
        <v>3.0267920826822596</v>
      </c>
      <c r="BE568" s="9">
        <f t="shared" si="2352"/>
        <v>3.1030672431658526</v>
      </c>
      <c r="BF568" s="9">
        <f t="shared" si="2352"/>
        <v>3.1812645376936315</v>
      </c>
      <c r="BG568" s="9">
        <f t="shared" si="2352"/>
        <v>3.2614324040435108</v>
      </c>
      <c r="BH568" s="9">
        <f t="shared" si="2352"/>
        <v>3.3436205006254069</v>
      </c>
      <c r="BI568" s="9">
        <f t="shared" si="2352"/>
        <v>3.4278797372411671</v>
      </c>
      <c r="BJ568" s="9">
        <f t="shared" si="2352"/>
        <v>3.5142623066196435</v>
      </c>
      <c r="BK568" s="9">
        <f t="shared" si="2352"/>
        <v>3.6028217167464582</v>
      </c>
      <c r="BL568" s="9">
        <f t="shared" si="2352"/>
        <v>3.6936128240084685</v>
      </c>
      <c r="BM568" s="9">
        <f t="shared" si="2352"/>
        <v>3.7866918671734817</v>
      </c>
      <c r="BN568" s="9">
        <f t="shared" si="2352"/>
        <v>3.8821165022262529</v>
      </c>
      <c r="BO568" s="9">
        <f t="shared" si="2352"/>
        <v>3.979945838082354</v>
      </c>
    </row>
    <row r="569" spans="1:67" s="10" customFormat="1" outlineLevel="2">
      <c r="B569" s="8" t="s">
        <v>9</v>
      </c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</row>
    <row r="570" spans="1:67" s="10" customFormat="1" outlineLevel="2">
      <c r="B570" s="29" t="s">
        <v>5</v>
      </c>
      <c r="L570" s="2">
        <f t="shared" ref="L570" si="2353">IF(L$10&gt;$C567,0,+K573)</f>
        <v>0</v>
      </c>
      <c r="M570" s="2">
        <f t="shared" ref="M570" si="2354">IF(M$10&gt;$C567,0,+L573)</f>
        <v>0</v>
      </c>
      <c r="N570" s="2">
        <f t="shared" ref="N570" si="2355">IF(N$10&gt;$C567,0,+M573)</f>
        <v>0</v>
      </c>
      <c r="O570" s="2">
        <f t="shared" ref="O570" si="2356">IF(O$10&gt;$C567,0,+N573)</f>
        <v>0</v>
      </c>
      <c r="P570" s="2">
        <f t="shared" ref="P570" si="2357">IF(P$10&gt;$C567,0,+O573)</f>
        <v>0</v>
      </c>
      <c r="Q570" s="2">
        <f t="shared" ref="Q570" si="2358">IF(Q$10&gt;$C567,0,+P573)</f>
        <v>0</v>
      </c>
      <c r="R570" s="2">
        <f t="shared" ref="R570" si="2359">IF(R$10&gt;$C567,0,+Q573)</f>
        <v>0</v>
      </c>
      <c r="S570" s="2">
        <f t="shared" ref="S570" si="2360">IF(S$10&gt;$C567,0,+R573)</f>
        <v>0</v>
      </c>
      <c r="T570" s="2">
        <f t="shared" ref="T570" si="2361">IF(T$10&gt;$C567,0,+S573)</f>
        <v>0</v>
      </c>
      <c r="U570" s="2">
        <f t="shared" ref="U570" si="2362">IF(U$10&gt;$C567,0,+T573)</f>
        <v>0</v>
      </c>
      <c r="V570" s="2">
        <f t="shared" ref="V570" si="2363">IF(V$10&gt;$C567,0,+U573)</f>
        <v>0</v>
      </c>
      <c r="W570" s="2">
        <f t="shared" ref="W570" si="2364">IF(W$10&gt;$C567,0,+V573)</f>
        <v>0</v>
      </c>
      <c r="X570" s="2">
        <f t="shared" ref="X570" si="2365">IF(X$10&gt;$C567,0,+W573)</f>
        <v>0</v>
      </c>
      <c r="Y570" s="2">
        <f t="shared" ref="Y570" si="2366">IF(Y$10&gt;$C567,0,+X573)</f>
        <v>0</v>
      </c>
      <c r="Z570" s="2">
        <f t="shared" ref="Z570" si="2367">IF(Z$10&gt;$C567,0,+Y573)</f>
        <v>0</v>
      </c>
      <c r="AA570" s="2">
        <f t="shared" ref="AA570" si="2368">IF(AA$10&gt;$C567,0,+Z573)</f>
        <v>0</v>
      </c>
      <c r="AB570" s="2">
        <f t="shared" ref="AB570" si="2369">IF(AB$10&gt;$C567,0,+AA573)</f>
        <v>0</v>
      </c>
      <c r="AC570" s="2">
        <f t="shared" ref="AC570" si="2370">IF(AC$10&gt;$C567,0,+AB573)</f>
        <v>0</v>
      </c>
      <c r="AD570" s="2">
        <f t="shared" ref="AD570" si="2371">IF(AD$10&gt;$C567,0,+AC573)</f>
        <v>0</v>
      </c>
      <c r="AE570" s="2">
        <f t="shared" ref="AE570" si="2372">IF(AE$10&gt;$C567,0,+AD573)</f>
        <v>0</v>
      </c>
      <c r="AF570" s="2">
        <f t="shared" ref="AF570" si="2373">IF(AF$10&gt;$C567,0,+AE573)</f>
        <v>0</v>
      </c>
      <c r="AG570" s="2">
        <f t="shared" ref="AG570" si="2374">IF(AG$10&gt;$C567,0,+AF573)</f>
        <v>0</v>
      </c>
      <c r="AH570" s="2">
        <f t="shared" ref="AH570" si="2375">IF(AH$10&gt;$C567,0,+AG573)</f>
        <v>0</v>
      </c>
      <c r="AI570" s="2">
        <f t="shared" ref="AI570" si="2376">IF(AI$10&gt;$C567,0,+AH573)</f>
        <v>0</v>
      </c>
      <c r="AJ570" s="2">
        <f t="shared" ref="AJ570" si="2377">IF(AJ$10&gt;$C567,0,+AI573)</f>
        <v>0</v>
      </c>
      <c r="AK570" s="2">
        <f t="shared" ref="AK570" si="2378">IF(AK$10&gt;$C567,0,+AJ573)</f>
        <v>0</v>
      </c>
      <c r="AL570" s="2">
        <f t="shared" ref="AL570" si="2379">IF(AL$10&gt;$C567,0,+AK573)</f>
        <v>0</v>
      </c>
      <c r="AM570" s="2">
        <f t="shared" ref="AM570" si="2380">IF(AM$10&gt;$C567,0,+AL573)</f>
        <v>0</v>
      </c>
      <c r="AN570" s="2">
        <f t="shared" ref="AN570" si="2381">IF(AN$10&gt;$C567,0,+AM573)</f>
        <v>0</v>
      </c>
      <c r="AO570" s="2">
        <f t="shared" ref="AO570" si="2382">IF(AO$10&gt;$C567,0,+AN573)</f>
        <v>0</v>
      </c>
      <c r="AP570" s="2">
        <f t="shared" ref="AP570" si="2383">IF(AP$10&gt;$C567,0,+AO573)</f>
        <v>0</v>
      </c>
      <c r="AQ570" s="2">
        <f t="shared" ref="AQ570" si="2384">IF(AQ$10&gt;$C567,0,+AP573)</f>
        <v>0</v>
      </c>
      <c r="AR570" s="2">
        <f t="shared" ref="AR570" si="2385">IF(AR$10&gt;$C567,0,+AQ573)</f>
        <v>0</v>
      </c>
      <c r="AS570" s="2">
        <f t="shared" ref="AS570" si="2386">IF(AS$10&gt;$C567,0,+AR573)</f>
        <v>0</v>
      </c>
      <c r="AT570" s="2">
        <f t="shared" ref="AT570" si="2387">IF(AT$10&gt;$C567,0,+AS573)</f>
        <v>0</v>
      </c>
      <c r="AU570" s="2">
        <f t="shared" ref="AU570" si="2388">IF(AU$10&gt;$C567,0,+AT573)</f>
        <v>0</v>
      </c>
      <c r="AV570" s="2">
        <f t="shared" ref="AV570" si="2389">IF(AV$10&gt;$C567,0,+AU573)</f>
        <v>0</v>
      </c>
      <c r="AW570" s="2">
        <f t="shared" ref="AW570" si="2390">IF(AW$10&gt;$C567,0,+AV573)</f>
        <v>0</v>
      </c>
      <c r="AX570" s="2">
        <f t="shared" ref="AX570" si="2391">IF(AX$10&gt;$C567,0,+AW573)</f>
        <v>0</v>
      </c>
      <c r="AY570" s="2">
        <f t="shared" ref="AY570" si="2392">IF(AY$10&gt;$C567,0,+AX573)</f>
        <v>0</v>
      </c>
      <c r="AZ570" s="2">
        <f t="shared" ref="AZ570" si="2393">IF(AZ$10&gt;$C567,0,+AY573)</f>
        <v>0</v>
      </c>
      <c r="BA570" s="2">
        <f t="shared" ref="BA570" si="2394">IF(BA$10&gt;$C567,0,+AZ573)</f>
        <v>0</v>
      </c>
      <c r="BB570" s="2">
        <f t="shared" ref="BB570" si="2395">IF(BB$10&gt;$C567,0,+BA573)</f>
        <v>0</v>
      </c>
      <c r="BC570" s="2">
        <f t="shared" ref="BC570" si="2396">IF(BC$10&gt;$C567,0,+BB573)</f>
        <v>0</v>
      </c>
      <c r="BD570" s="2">
        <f t="shared" ref="BD570" si="2397">IF(BD$10&gt;$C567,0,+BC573)</f>
        <v>0</v>
      </c>
      <c r="BE570" s="2">
        <f t="shared" ref="BE570" si="2398">IF(BE$10&gt;$C567,0,+BD573)</f>
        <v>0</v>
      </c>
      <c r="BF570" s="2">
        <f t="shared" ref="BF570" si="2399">IF(BF$10&gt;$C567,0,+BE573)</f>
        <v>0</v>
      </c>
      <c r="BG570" s="2">
        <f t="shared" ref="BG570" si="2400">IF(BG$10&gt;$C567,0,+BF573)</f>
        <v>11134.425881927711</v>
      </c>
      <c r="BH570" s="2">
        <f t="shared" ref="BH570" si="2401">IF(BH$10&gt;$C567,0,+BG573)</f>
        <v>22549.43929608</v>
      </c>
      <c r="BI570" s="2">
        <f t="shared" ref="BI570" si="2402">IF(BI$10&gt;$C567,0,+BH573)</f>
        <v>34252.111048268926</v>
      </c>
      <c r="BJ570" s="2">
        <f t="shared" ref="BJ570" si="2403">IF(BJ$10&gt;$C567,0,+BI573)</f>
        <v>46249.690128613009</v>
      </c>
      <c r="BK570" s="2">
        <f t="shared" ref="BK570" si="2404">IF(BK$10&gt;$C567,0,+BJ573)</f>
        <v>0</v>
      </c>
      <c r="BL570" s="2">
        <f t="shared" ref="BL570" si="2405">IF(BL$10&gt;$C567,0,+BK573)</f>
        <v>0</v>
      </c>
      <c r="BM570" s="2">
        <f t="shared" ref="BM570" si="2406">IF(BM$10&gt;$C567,0,+BL573)</f>
        <v>0</v>
      </c>
      <c r="BN570" s="2">
        <f t="shared" ref="BN570" si="2407">IF(BN$10&gt;$C567,0,+BM573)</f>
        <v>0</v>
      </c>
      <c r="BO570" s="2">
        <f t="shared" ref="BO570" si="2408">IF(BO$10&gt;$C567,0,+BN573)</f>
        <v>0</v>
      </c>
    </row>
    <row r="571" spans="1:67" s="10" customFormat="1" outlineLevel="2">
      <c r="B571" s="29" t="s">
        <v>6</v>
      </c>
      <c r="L571" s="2">
        <f t="shared" ref="L571:BO571" si="2409">IF(AND(L$10&gt;=$C566,L$10&lt;=$C567),INDEX($C564:$G564,1,L$10-$C566+1)*$C563*L568,0)</f>
        <v>0</v>
      </c>
      <c r="M571" s="2">
        <f t="shared" si="2409"/>
        <v>0</v>
      </c>
      <c r="N571" s="2">
        <f t="shared" si="2409"/>
        <v>0</v>
      </c>
      <c r="O571" s="2">
        <f t="shared" si="2409"/>
        <v>0</v>
      </c>
      <c r="P571" s="2">
        <f t="shared" si="2409"/>
        <v>0</v>
      </c>
      <c r="Q571" s="2">
        <f t="shared" si="2409"/>
        <v>0</v>
      </c>
      <c r="R571" s="2">
        <f t="shared" si="2409"/>
        <v>0</v>
      </c>
      <c r="S571" s="2">
        <f t="shared" si="2409"/>
        <v>0</v>
      </c>
      <c r="T571" s="2">
        <f t="shared" si="2409"/>
        <v>0</v>
      </c>
      <c r="U571" s="2">
        <f t="shared" si="2409"/>
        <v>0</v>
      </c>
      <c r="V571" s="2">
        <f t="shared" si="2409"/>
        <v>0</v>
      </c>
      <c r="W571" s="2">
        <f t="shared" si="2409"/>
        <v>0</v>
      </c>
      <c r="X571" s="2">
        <f t="shared" si="2409"/>
        <v>0</v>
      </c>
      <c r="Y571" s="2">
        <f t="shared" si="2409"/>
        <v>0</v>
      </c>
      <c r="Z571" s="2">
        <f t="shared" si="2409"/>
        <v>0</v>
      </c>
      <c r="AA571" s="2">
        <f t="shared" si="2409"/>
        <v>0</v>
      </c>
      <c r="AB571" s="2">
        <f t="shared" si="2409"/>
        <v>0</v>
      </c>
      <c r="AC571" s="2">
        <f t="shared" si="2409"/>
        <v>0</v>
      </c>
      <c r="AD571" s="2">
        <f t="shared" si="2409"/>
        <v>0</v>
      </c>
      <c r="AE571" s="2">
        <f t="shared" si="2409"/>
        <v>0</v>
      </c>
      <c r="AF571" s="2">
        <f t="shared" si="2409"/>
        <v>0</v>
      </c>
      <c r="AG571" s="2">
        <f t="shared" si="2409"/>
        <v>0</v>
      </c>
      <c r="AH571" s="2">
        <f t="shared" si="2409"/>
        <v>0</v>
      </c>
      <c r="AI571" s="2">
        <f t="shared" si="2409"/>
        <v>0</v>
      </c>
      <c r="AJ571" s="2">
        <f t="shared" si="2409"/>
        <v>0</v>
      </c>
      <c r="AK571" s="2">
        <f t="shared" si="2409"/>
        <v>0</v>
      </c>
      <c r="AL571" s="2">
        <f t="shared" si="2409"/>
        <v>0</v>
      </c>
      <c r="AM571" s="2">
        <f t="shared" si="2409"/>
        <v>0</v>
      </c>
      <c r="AN571" s="2">
        <f t="shared" si="2409"/>
        <v>0</v>
      </c>
      <c r="AO571" s="2">
        <f t="shared" si="2409"/>
        <v>0</v>
      </c>
      <c r="AP571" s="2">
        <f t="shared" si="2409"/>
        <v>0</v>
      </c>
      <c r="AQ571" s="2">
        <f t="shared" si="2409"/>
        <v>0</v>
      </c>
      <c r="AR571" s="2">
        <f t="shared" si="2409"/>
        <v>0</v>
      </c>
      <c r="AS571" s="2">
        <f t="shared" si="2409"/>
        <v>0</v>
      </c>
      <c r="AT571" s="2">
        <f t="shared" si="2409"/>
        <v>0</v>
      </c>
      <c r="AU571" s="2">
        <f t="shared" si="2409"/>
        <v>0</v>
      </c>
      <c r="AV571" s="2">
        <f t="shared" si="2409"/>
        <v>0</v>
      </c>
      <c r="AW571" s="2">
        <f t="shared" si="2409"/>
        <v>0</v>
      </c>
      <c r="AX571" s="2">
        <f t="shared" si="2409"/>
        <v>0</v>
      </c>
      <c r="AY571" s="2">
        <f t="shared" si="2409"/>
        <v>0</v>
      </c>
      <c r="AZ571" s="2">
        <f t="shared" si="2409"/>
        <v>0</v>
      </c>
      <c r="BA571" s="2">
        <f t="shared" si="2409"/>
        <v>0</v>
      </c>
      <c r="BB571" s="2">
        <f t="shared" si="2409"/>
        <v>0</v>
      </c>
      <c r="BC571" s="2">
        <f t="shared" si="2409"/>
        <v>0</v>
      </c>
      <c r="BD571" s="2">
        <f t="shared" si="2409"/>
        <v>0</v>
      </c>
      <c r="BE571" s="2">
        <f t="shared" si="2409"/>
        <v>0</v>
      </c>
      <c r="BF571" s="2">
        <f t="shared" si="2409"/>
        <v>11134.425881927711</v>
      </c>
      <c r="BG571" s="2">
        <f t="shared" si="2409"/>
        <v>11415.013414152289</v>
      </c>
      <c r="BH571" s="2">
        <f t="shared" si="2409"/>
        <v>11702.671752188924</v>
      </c>
      <c r="BI571" s="2">
        <f t="shared" si="2409"/>
        <v>11997.579080344085</v>
      </c>
      <c r="BJ571" s="2">
        <f t="shared" si="2409"/>
        <v>12299.918073168752</v>
      </c>
      <c r="BK571" s="2">
        <f t="shared" si="2409"/>
        <v>0</v>
      </c>
      <c r="BL571" s="2">
        <f t="shared" si="2409"/>
        <v>0</v>
      </c>
      <c r="BM571" s="2">
        <f t="shared" si="2409"/>
        <v>0</v>
      </c>
      <c r="BN571" s="2">
        <f t="shared" si="2409"/>
        <v>0</v>
      </c>
      <c r="BO571" s="2">
        <f t="shared" si="2409"/>
        <v>0</v>
      </c>
    </row>
    <row r="572" spans="1:67" s="10" customFormat="1" outlineLevel="2">
      <c r="B572" s="29" t="s">
        <v>0</v>
      </c>
      <c r="C572" s="154">
        <f>INDEX(Projects,A562,Projects!$O$1)</f>
        <v>0</v>
      </c>
      <c r="L572" s="2">
        <f t="shared" ref="L572:BO572" si="2410">SUM(L570,L571/2)*$C572*IF(L$10=$C566,(13-$D566)/12,IF(L$10=$C567,($D567-1)/12,1))</f>
        <v>0</v>
      </c>
      <c r="M572" s="2">
        <f t="shared" si="2410"/>
        <v>0</v>
      </c>
      <c r="N572" s="2">
        <f t="shared" si="2410"/>
        <v>0</v>
      </c>
      <c r="O572" s="2">
        <f t="shared" si="2410"/>
        <v>0</v>
      </c>
      <c r="P572" s="2">
        <f t="shared" si="2410"/>
        <v>0</v>
      </c>
      <c r="Q572" s="2">
        <f t="shared" si="2410"/>
        <v>0</v>
      </c>
      <c r="R572" s="2">
        <f t="shared" si="2410"/>
        <v>0</v>
      </c>
      <c r="S572" s="2">
        <f t="shared" si="2410"/>
        <v>0</v>
      </c>
      <c r="T572" s="2">
        <f t="shared" si="2410"/>
        <v>0</v>
      </c>
      <c r="U572" s="2">
        <f t="shared" si="2410"/>
        <v>0</v>
      </c>
      <c r="V572" s="2">
        <f t="shared" si="2410"/>
        <v>0</v>
      </c>
      <c r="W572" s="2">
        <f t="shared" si="2410"/>
        <v>0</v>
      </c>
      <c r="X572" s="2">
        <f t="shared" si="2410"/>
        <v>0</v>
      </c>
      <c r="Y572" s="2">
        <f t="shared" si="2410"/>
        <v>0</v>
      </c>
      <c r="Z572" s="2">
        <f t="shared" si="2410"/>
        <v>0</v>
      </c>
      <c r="AA572" s="2">
        <f t="shared" si="2410"/>
        <v>0</v>
      </c>
      <c r="AB572" s="2">
        <f t="shared" si="2410"/>
        <v>0</v>
      </c>
      <c r="AC572" s="2">
        <f t="shared" si="2410"/>
        <v>0</v>
      </c>
      <c r="AD572" s="2">
        <f t="shared" si="2410"/>
        <v>0</v>
      </c>
      <c r="AE572" s="2">
        <f t="shared" si="2410"/>
        <v>0</v>
      </c>
      <c r="AF572" s="2">
        <f t="shared" si="2410"/>
        <v>0</v>
      </c>
      <c r="AG572" s="2">
        <f t="shared" si="2410"/>
        <v>0</v>
      </c>
      <c r="AH572" s="2">
        <f t="shared" si="2410"/>
        <v>0</v>
      </c>
      <c r="AI572" s="2">
        <f t="shared" si="2410"/>
        <v>0</v>
      </c>
      <c r="AJ572" s="2">
        <f t="shared" si="2410"/>
        <v>0</v>
      </c>
      <c r="AK572" s="2">
        <f t="shared" si="2410"/>
        <v>0</v>
      </c>
      <c r="AL572" s="2">
        <f t="shared" si="2410"/>
        <v>0</v>
      </c>
      <c r="AM572" s="2">
        <f t="shared" si="2410"/>
        <v>0</v>
      </c>
      <c r="AN572" s="2">
        <f t="shared" si="2410"/>
        <v>0</v>
      </c>
      <c r="AO572" s="2">
        <f t="shared" si="2410"/>
        <v>0</v>
      </c>
      <c r="AP572" s="2">
        <f t="shared" si="2410"/>
        <v>0</v>
      </c>
      <c r="AQ572" s="2">
        <f t="shared" si="2410"/>
        <v>0</v>
      </c>
      <c r="AR572" s="2">
        <f t="shared" si="2410"/>
        <v>0</v>
      </c>
      <c r="AS572" s="2">
        <f t="shared" si="2410"/>
        <v>0</v>
      </c>
      <c r="AT572" s="2">
        <f t="shared" si="2410"/>
        <v>0</v>
      </c>
      <c r="AU572" s="2">
        <f t="shared" si="2410"/>
        <v>0</v>
      </c>
      <c r="AV572" s="2">
        <f t="shared" si="2410"/>
        <v>0</v>
      </c>
      <c r="AW572" s="2">
        <f t="shared" si="2410"/>
        <v>0</v>
      </c>
      <c r="AX572" s="2">
        <f t="shared" si="2410"/>
        <v>0</v>
      </c>
      <c r="AY572" s="2">
        <f t="shared" si="2410"/>
        <v>0</v>
      </c>
      <c r="AZ572" s="2">
        <f t="shared" si="2410"/>
        <v>0</v>
      </c>
      <c r="BA572" s="2">
        <f t="shared" si="2410"/>
        <v>0</v>
      </c>
      <c r="BB572" s="2">
        <f t="shared" si="2410"/>
        <v>0</v>
      </c>
      <c r="BC572" s="2">
        <f t="shared" si="2410"/>
        <v>0</v>
      </c>
      <c r="BD572" s="2">
        <f t="shared" si="2410"/>
        <v>0</v>
      </c>
      <c r="BE572" s="2">
        <f t="shared" si="2410"/>
        <v>0</v>
      </c>
      <c r="BF572" s="2">
        <f t="shared" si="2410"/>
        <v>0</v>
      </c>
      <c r="BG572" s="2">
        <f t="shared" si="2410"/>
        <v>0</v>
      </c>
      <c r="BH572" s="2">
        <f t="shared" si="2410"/>
        <v>0</v>
      </c>
      <c r="BI572" s="2">
        <f t="shared" si="2410"/>
        <v>0</v>
      </c>
      <c r="BJ572" s="2">
        <f t="shared" si="2410"/>
        <v>0</v>
      </c>
      <c r="BK572" s="2">
        <f t="shared" si="2410"/>
        <v>0</v>
      </c>
      <c r="BL572" s="2">
        <f t="shared" si="2410"/>
        <v>0</v>
      </c>
      <c r="BM572" s="2">
        <f t="shared" si="2410"/>
        <v>0</v>
      </c>
      <c r="BN572" s="2">
        <f t="shared" si="2410"/>
        <v>0</v>
      </c>
      <c r="BO572" s="2">
        <f t="shared" si="2410"/>
        <v>0</v>
      </c>
    </row>
    <row r="573" spans="1:67" s="10" customFormat="1" outlineLevel="2">
      <c r="B573" s="29" t="s">
        <v>7</v>
      </c>
      <c r="K573" s="16"/>
      <c r="L573" s="2">
        <f t="shared" ref="L573" si="2411">SUM(L570:L572)</f>
        <v>0</v>
      </c>
      <c r="M573" s="2">
        <f t="shared" ref="M573:BO573" si="2412">SUM(M570:M572)</f>
        <v>0</v>
      </c>
      <c r="N573" s="2">
        <f t="shared" si="2412"/>
        <v>0</v>
      </c>
      <c r="O573" s="2">
        <f t="shared" si="2412"/>
        <v>0</v>
      </c>
      <c r="P573" s="2">
        <f t="shared" si="2412"/>
        <v>0</v>
      </c>
      <c r="Q573" s="2">
        <f t="shared" si="2412"/>
        <v>0</v>
      </c>
      <c r="R573" s="2">
        <f t="shared" si="2412"/>
        <v>0</v>
      </c>
      <c r="S573" s="2">
        <f t="shared" si="2412"/>
        <v>0</v>
      </c>
      <c r="T573" s="2">
        <f t="shared" si="2412"/>
        <v>0</v>
      </c>
      <c r="U573" s="2">
        <f t="shared" si="2412"/>
        <v>0</v>
      </c>
      <c r="V573" s="2">
        <f t="shared" si="2412"/>
        <v>0</v>
      </c>
      <c r="W573" s="2">
        <f t="shared" si="2412"/>
        <v>0</v>
      </c>
      <c r="X573" s="2">
        <f t="shared" si="2412"/>
        <v>0</v>
      </c>
      <c r="Y573" s="2">
        <f t="shared" si="2412"/>
        <v>0</v>
      </c>
      <c r="Z573" s="2">
        <f t="shared" si="2412"/>
        <v>0</v>
      </c>
      <c r="AA573" s="2">
        <f t="shared" si="2412"/>
        <v>0</v>
      </c>
      <c r="AB573" s="2">
        <f t="shared" si="2412"/>
        <v>0</v>
      </c>
      <c r="AC573" s="2">
        <f t="shared" si="2412"/>
        <v>0</v>
      </c>
      <c r="AD573" s="2">
        <f t="shared" si="2412"/>
        <v>0</v>
      </c>
      <c r="AE573" s="2">
        <f t="shared" si="2412"/>
        <v>0</v>
      </c>
      <c r="AF573" s="2">
        <f t="shared" si="2412"/>
        <v>0</v>
      </c>
      <c r="AG573" s="2">
        <f t="shared" si="2412"/>
        <v>0</v>
      </c>
      <c r="AH573" s="2">
        <f t="shared" si="2412"/>
        <v>0</v>
      </c>
      <c r="AI573" s="2">
        <f t="shared" si="2412"/>
        <v>0</v>
      </c>
      <c r="AJ573" s="2">
        <f t="shared" si="2412"/>
        <v>0</v>
      </c>
      <c r="AK573" s="2">
        <f t="shared" si="2412"/>
        <v>0</v>
      </c>
      <c r="AL573" s="2">
        <f t="shared" si="2412"/>
        <v>0</v>
      </c>
      <c r="AM573" s="2">
        <f t="shared" si="2412"/>
        <v>0</v>
      </c>
      <c r="AN573" s="2">
        <f t="shared" si="2412"/>
        <v>0</v>
      </c>
      <c r="AO573" s="2">
        <f t="shared" si="2412"/>
        <v>0</v>
      </c>
      <c r="AP573" s="2">
        <f t="shared" si="2412"/>
        <v>0</v>
      </c>
      <c r="AQ573" s="2">
        <f t="shared" si="2412"/>
        <v>0</v>
      </c>
      <c r="AR573" s="2">
        <f t="shared" si="2412"/>
        <v>0</v>
      </c>
      <c r="AS573" s="2">
        <f t="shared" si="2412"/>
        <v>0</v>
      </c>
      <c r="AT573" s="2">
        <f t="shared" si="2412"/>
        <v>0</v>
      </c>
      <c r="AU573" s="2">
        <f t="shared" si="2412"/>
        <v>0</v>
      </c>
      <c r="AV573" s="2">
        <f t="shared" si="2412"/>
        <v>0</v>
      </c>
      <c r="AW573" s="2">
        <f t="shared" si="2412"/>
        <v>0</v>
      </c>
      <c r="AX573" s="2">
        <f t="shared" si="2412"/>
        <v>0</v>
      </c>
      <c r="AY573" s="2">
        <f t="shared" si="2412"/>
        <v>0</v>
      </c>
      <c r="AZ573" s="2">
        <f t="shared" si="2412"/>
        <v>0</v>
      </c>
      <c r="BA573" s="2">
        <f t="shared" si="2412"/>
        <v>0</v>
      </c>
      <c r="BB573" s="2">
        <f t="shared" si="2412"/>
        <v>0</v>
      </c>
      <c r="BC573" s="2">
        <f t="shared" si="2412"/>
        <v>0</v>
      </c>
      <c r="BD573" s="2">
        <f t="shared" si="2412"/>
        <v>0</v>
      </c>
      <c r="BE573" s="2">
        <f t="shared" si="2412"/>
        <v>0</v>
      </c>
      <c r="BF573" s="2">
        <f t="shared" si="2412"/>
        <v>11134.425881927711</v>
      </c>
      <c r="BG573" s="2">
        <f t="shared" si="2412"/>
        <v>22549.43929608</v>
      </c>
      <c r="BH573" s="2">
        <f t="shared" si="2412"/>
        <v>34252.111048268926</v>
      </c>
      <c r="BI573" s="2">
        <f t="shared" si="2412"/>
        <v>46249.690128613009</v>
      </c>
      <c r="BJ573" s="2">
        <f t="shared" si="2412"/>
        <v>58549.608201781761</v>
      </c>
      <c r="BK573" s="2">
        <f t="shared" si="2412"/>
        <v>0</v>
      </c>
      <c r="BL573" s="2">
        <f t="shared" si="2412"/>
        <v>0</v>
      </c>
      <c r="BM573" s="2">
        <f t="shared" si="2412"/>
        <v>0</v>
      </c>
      <c r="BN573" s="2">
        <f t="shared" si="2412"/>
        <v>0</v>
      </c>
      <c r="BO573" s="2">
        <f t="shared" si="2412"/>
        <v>0</v>
      </c>
    </row>
    <row r="574" spans="1:67" s="10" customFormat="1" outlineLevel="2">
      <c r="B574" s="30" t="s">
        <v>41</v>
      </c>
      <c r="E574" s="2">
        <f>MAX(L573:BO573)*(1+$C$8)</f>
        <v>58549.608201781761</v>
      </c>
      <c r="F574" s="152">
        <f>INDEX(Projects,A562,Projects!$E$1)</f>
        <v>60</v>
      </c>
      <c r="G574" s="38">
        <f>+$C$6</f>
        <v>2.9999999999999997E-4</v>
      </c>
      <c r="H574" s="20"/>
      <c r="L574" s="2"/>
      <c r="M574" s="2"/>
      <c r="N574" s="2"/>
      <c r="O574" s="2"/>
      <c r="P574" s="2"/>
      <c r="Q574" s="2"/>
    </row>
    <row r="575" spans="1:67" s="10" customFormat="1" outlineLevel="2">
      <c r="B575" s="8"/>
    </row>
    <row r="576" spans="1:67" s="10" customFormat="1" outlineLevel="2">
      <c r="B576" s="31" t="s">
        <v>10</v>
      </c>
    </row>
    <row r="577" spans="1:67" s="10" customFormat="1" outlineLevel="2">
      <c r="B577" s="30" t="s">
        <v>11</v>
      </c>
      <c r="K577" s="2"/>
      <c r="L577" s="2">
        <f t="shared" ref="L577" si="2413">IF(L$10=$C567,$E574,K579)</f>
        <v>0</v>
      </c>
      <c r="M577" s="2">
        <f t="shared" ref="M577" si="2414">IF(M$10=$C567,$E574,L579)</f>
        <v>0</v>
      </c>
      <c r="N577" s="2">
        <f t="shared" ref="N577" si="2415">IF(N$10=$C567,$E574,M579)</f>
        <v>0</v>
      </c>
      <c r="O577" s="2">
        <f t="shared" ref="O577" si="2416">IF(O$10=$C567,$E574,N579)</f>
        <v>0</v>
      </c>
      <c r="P577" s="2">
        <f t="shared" ref="P577" si="2417">IF(P$10=$C567,$E574,O579)</f>
        <v>0</v>
      </c>
      <c r="Q577" s="2">
        <f t="shared" ref="Q577" si="2418">IF(Q$10=$C567,$E574,P579)</f>
        <v>0</v>
      </c>
      <c r="R577" s="2">
        <f t="shared" ref="R577" si="2419">IF(R$10=$C567,$E574,Q579)</f>
        <v>0</v>
      </c>
      <c r="S577" s="2">
        <f t="shared" ref="S577" si="2420">IF(S$10=$C567,$E574,R579)</f>
        <v>0</v>
      </c>
      <c r="T577" s="2">
        <f t="shared" ref="T577" si="2421">IF(T$10=$C567,$E574,S579)</f>
        <v>0</v>
      </c>
      <c r="U577" s="2">
        <f t="shared" ref="U577" si="2422">IF(U$10=$C567,$E574,T579)</f>
        <v>0</v>
      </c>
      <c r="V577" s="2">
        <f t="shared" ref="V577" si="2423">IF(V$10=$C567,$E574,U579)</f>
        <v>0</v>
      </c>
      <c r="W577" s="2">
        <f t="shared" ref="W577" si="2424">IF(W$10=$C567,$E574,V579)</f>
        <v>0</v>
      </c>
      <c r="X577" s="2">
        <f t="shared" ref="X577" si="2425">IF(X$10=$C567,$E574,W579)</f>
        <v>0</v>
      </c>
      <c r="Y577" s="2">
        <f t="shared" ref="Y577" si="2426">IF(Y$10=$C567,$E574,X579)</f>
        <v>0</v>
      </c>
      <c r="Z577" s="2">
        <f t="shared" ref="Z577" si="2427">IF(Z$10=$C567,$E574,Y579)</f>
        <v>0</v>
      </c>
      <c r="AA577" s="2">
        <f t="shared" ref="AA577" si="2428">IF(AA$10=$C567,$E574,Z579)</f>
        <v>0</v>
      </c>
      <c r="AB577" s="2">
        <f t="shared" ref="AB577" si="2429">IF(AB$10=$C567,$E574,AA579)</f>
        <v>0</v>
      </c>
      <c r="AC577" s="2">
        <f t="shared" ref="AC577" si="2430">IF(AC$10=$C567,$E574,AB579)</f>
        <v>0</v>
      </c>
      <c r="AD577" s="2">
        <f t="shared" ref="AD577" si="2431">IF(AD$10=$C567,$E574,AC579)</f>
        <v>0</v>
      </c>
      <c r="AE577" s="2">
        <f t="shared" ref="AE577" si="2432">IF(AE$10=$C567,$E574,AD579)</f>
        <v>0</v>
      </c>
      <c r="AF577" s="2">
        <f t="shared" ref="AF577" si="2433">IF(AF$10=$C567,$E574,AE579)</f>
        <v>0</v>
      </c>
      <c r="AG577" s="2">
        <f t="shared" ref="AG577" si="2434">IF(AG$10=$C567,$E574,AF579)</f>
        <v>0</v>
      </c>
      <c r="AH577" s="2">
        <f t="shared" ref="AH577" si="2435">IF(AH$10=$C567,$E574,AG579)</f>
        <v>0</v>
      </c>
      <c r="AI577" s="2">
        <f t="shared" ref="AI577" si="2436">IF(AI$10=$C567,$E574,AH579)</f>
        <v>0</v>
      </c>
      <c r="AJ577" s="2">
        <f t="shared" ref="AJ577" si="2437">IF(AJ$10=$C567,$E574,AI579)</f>
        <v>0</v>
      </c>
      <c r="AK577" s="2">
        <f t="shared" ref="AK577" si="2438">IF(AK$10=$C567,$E574,AJ579)</f>
        <v>0</v>
      </c>
      <c r="AL577" s="2">
        <f t="shared" ref="AL577" si="2439">IF(AL$10=$C567,$E574,AK579)</f>
        <v>0</v>
      </c>
      <c r="AM577" s="2">
        <f t="shared" ref="AM577" si="2440">IF(AM$10=$C567,$E574,AL579)</f>
        <v>0</v>
      </c>
      <c r="AN577" s="2">
        <f t="shared" ref="AN577" si="2441">IF(AN$10=$C567,$E574,AM579)</f>
        <v>0</v>
      </c>
      <c r="AO577" s="2">
        <f t="shared" ref="AO577" si="2442">IF(AO$10=$C567,$E574,AN579)</f>
        <v>0</v>
      </c>
      <c r="AP577" s="2">
        <f t="shared" ref="AP577" si="2443">IF(AP$10=$C567,$E574,AO579)</f>
        <v>0</v>
      </c>
      <c r="AQ577" s="2">
        <f t="shared" ref="AQ577" si="2444">IF(AQ$10=$C567,$E574,AP579)</f>
        <v>0</v>
      </c>
      <c r="AR577" s="2">
        <f t="shared" ref="AR577" si="2445">IF(AR$10=$C567,$E574,AQ579)</f>
        <v>0</v>
      </c>
      <c r="AS577" s="2">
        <f t="shared" ref="AS577" si="2446">IF(AS$10=$C567,$E574,AR579)</f>
        <v>0</v>
      </c>
      <c r="AT577" s="2">
        <f t="shared" ref="AT577" si="2447">IF(AT$10=$C567,$E574,AS579)</f>
        <v>0</v>
      </c>
      <c r="AU577" s="2">
        <f t="shared" ref="AU577" si="2448">IF(AU$10=$C567,$E574,AT579)</f>
        <v>0</v>
      </c>
      <c r="AV577" s="2">
        <f t="shared" ref="AV577" si="2449">IF(AV$10=$C567,$E574,AU579)</f>
        <v>0</v>
      </c>
      <c r="AW577" s="2">
        <f t="shared" ref="AW577" si="2450">IF(AW$10=$C567,$E574,AV579)</f>
        <v>0</v>
      </c>
      <c r="AX577" s="2">
        <f t="shared" ref="AX577" si="2451">IF(AX$10=$C567,$E574,AW579)</f>
        <v>0</v>
      </c>
      <c r="AY577" s="2">
        <f t="shared" ref="AY577" si="2452">IF(AY$10=$C567,$E574,AX579)</f>
        <v>0</v>
      </c>
      <c r="AZ577" s="2">
        <f t="shared" ref="AZ577" si="2453">IF(AZ$10=$C567,$E574,AY579)</f>
        <v>0</v>
      </c>
      <c r="BA577" s="2">
        <f t="shared" ref="BA577" si="2454">IF(BA$10=$C567,$E574,AZ579)</f>
        <v>0</v>
      </c>
      <c r="BB577" s="2">
        <f t="shared" ref="BB577" si="2455">IF(BB$10=$C567,$E574,BA579)</f>
        <v>0</v>
      </c>
      <c r="BC577" s="2">
        <f t="shared" ref="BC577" si="2456">IF(BC$10=$C567,$E574,BB579)</f>
        <v>0</v>
      </c>
      <c r="BD577" s="2">
        <f t="shared" ref="BD577" si="2457">IF(BD$10=$C567,$E574,BC579)</f>
        <v>0</v>
      </c>
      <c r="BE577" s="2">
        <f t="shared" ref="BE577" si="2458">IF(BE$10=$C567,$E574,BD579)</f>
        <v>0</v>
      </c>
      <c r="BF577" s="2">
        <f t="shared" ref="BF577" si="2459">IF(BF$10=$C567,$E574,BE579)</f>
        <v>0</v>
      </c>
      <c r="BG577" s="2">
        <f t="shared" ref="BG577" si="2460">IF(BG$10=$C567,$E574,BF579)</f>
        <v>0</v>
      </c>
      <c r="BH577" s="2">
        <f t="shared" ref="BH577" si="2461">IF(BH$10=$C567,$E574,BG579)</f>
        <v>0</v>
      </c>
      <c r="BI577" s="2">
        <f t="shared" ref="BI577" si="2462">IF(BI$10=$C567,$E574,BH579)</f>
        <v>0</v>
      </c>
      <c r="BJ577" s="2">
        <f t="shared" ref="BJ577" si="2463">IF(BJ$10=$C567,$E574,BI579)</f>
        <v>58549.608201781761</v>
      </c>
      <c r="BK577" s="2">
        <f t="shared" ref="BK577" si="2464">IF(BK$10=$C567,$E574,BJ579)</f>
        <v>58468.289301501507</v>
      </c>
      <c r="BL577" s="2">
        <f t="shared" ref="BL577" si="2465">IF(BL$10=$C567,$E574,BK579)</f>
        <v>57492.462498138477</v>
      </c>
      <c r="BM577" s="2">
        <f t="shared" ref="BM577" si="2466">IF(BM$10=$C567,$E574,BL579)</f>
        <v>56516.635694775447</v>
      </c>
      <c r="BN577" s="2">
        <f t="shared" ref="BN577" si="2467">IF(BN$10=$C567,$E574,BM579)</f>
        <v>55540.808891412416</v>
      </c>
      <c r="BO577" s="2">
        <f t="shared" ref="BO577" si="2468">IF(BO$10=$C567,$E574,BN579)</f>
        <v>54564.982088049386</v>
      </c>
    </row>
    <row r="578" spans="1:67" s="10" customFormat="1" outlineLevel="2">
      <c r="B578" s="29" t="s">
        <v>12</v>
      </c>
      <c r="K578" s="2"/>
      <c r="L578" s="2">
        <f t="shared" ref="L578" si="2469">IF(L$10=$C567,$E574/$F574*(13-$D567)/12,MIN(K579,$E574/$F574))</f>
        <v>0</v>
      </c>
      <c r="M578" s="2">
        <f t="shared" ref="M578" si="2470">IF(M$10=$C567,$E574/$F574*(13-$D567)/12,MIN(L579,$E574/$F574))</f>
        <v>0</v>
      </c>
      <c r="N578" s="2">
        <f t="shared" ref="N578" si="2471">IF(N$10=$C567,$E574/$F574*(13-$D567)/12,MIN(M579,$E574/$F574))</f>
        <v>0</v>
      </c>
      <c r="O578" s="2">
        <f t="shared" ref="O578" si="2472">IF(O$10=$C567,$E574/$F574*(13-$D567)/12,MIN(N579,$E574/$F574))</f>
        <v>0</v>
      </c>
      <c r="P578" s="2">
        <f t="shared" ref="P578" si="2473">IF(P$10=$C567,$E574/$F574*(13-$D567)/12,MIN(O579,$E574/$F574))</f>
        <v>0</v>
      </c>
      <c r="Q578" s="2">
        <f t="shared" ref="Q578" si="2474">IF(Q$10=$C567,$E574/$F574*(13-$D567)/12,MIN(P579,$E574/$F574))</f>
        <v>0</v>
      </c>
      <c r="R578" s="2">
        <f t="shared" ref="R578" si="2475">IF(R$10=$C567,$E574/$F574*(13-$D567)/12,MIN(Q579,$E574/$F574))</f>
        <v>0</v>
      </c>
      <c r="S578" s="2">
        <f t="shared" ref="S578" si="2476">IF(S$10=$C567,$E574/$F574*(13-$D567)/12,MIN(R579,$E574/$F574))</f>
        <v>0</v>
      </c>
      <c r="T578" s="2">
        <f t="shared" ref="T578" si="2477">IF(T$10=$C567,$E574/$F574*(13-$D567)/12,MIN(S579,$E574/$F574))</f>
        <v>0</v>
      </c>
      <c r="U578" s="2">
        <f t="shared" ref="U578" si="2478">IF(U$10=$C567,$E574/$F574*(13-$D567)/12,MIN(T579,$E574/$F574))</f>
        <v>0</v>
      </c>
      <c r="V578" s="2">
        <f t="shared" ref="V578" si="2479">IF(V$10=$C567,$E574/$F574*(13-$D567)/12,MIN(U579,$E574/$F574))</f>
        <v>0</v>
      </c>
      <c r="W578" s="2">
        <f t="shared" ref="W578" si="2480">IF(W$10=$C567,$E574/$F574*(13-$D567)/12,MIN(V579,$E574/$F574))</f>
        <v>0</v>
      </c>
      <c r="X578" s="2">
        <f t="shared" ref="X578" si="2481">IF(X$10=$C567,$E574/$F574*(13-$D567)/12,MIN(W579,$E574/$F574))</f>
        <v>0</v>
      </c>
      <c r="Y578" s="2">
        <f t="shared" ref="Y578" si="2482">IF(Y$10=$C567,$E574/$F574*(13-$D567)/12,MIN(X579,$E574/$F574))</f>
        <v>0</v>
      </c>
      <c r="Z578" s="2">
        <f t="shared" ref="Z578" si="2483">IF(Z$10=$C567,$E574/$F574*(13-$D567)/12,MIN(Y579,$E574/$F574))</f>
        <v>0</v>
      </c>
      <c r="AA578" s="2">
        <f t="shared" ref="AA578" si="2484">IF(AA$10=$C567,$E574/$F574*(13-$D567)/12,MIN(Z579,$E574/$F574))</f>
        <v>0</v>
      </c>
      <c r="AB578" s="2">
        <f t="shared" ref="AB578" si="2485">IF(AB$10=$C567,$E574/$F574*(13-$D567)/12,MIN(AA579,$E574/$F574))</f>
        <v>0</v>
      </c>
      <c r="AC578" s="2">
        <f t="shared" ref="AC578" si="2486">IF(AC$10=$C567,$E574/$F574*(13-$D567)/12,MIN(AB579,$E574/$F574))</f>
        <v>0</v>
      </c>
      <c r="AD578" s="2">
        <f t="shared" ref="AD578" si="2487">IF(AD$10=$C567,$E574/$F574*(13-$D567)/12,MIN(AC579,$E574/$F574))</f>
        <v>0</v>
      </c>
      <c r="AE578" s="2">
        <f t="shared" ref="AE578" si="2488">IF(AE$10=$C567,$E574/$F574*(13-$D567)/12,MIN(AD579,$E574/$F574))</f>
        <v>0</v>
      </c>
      <c r="AF578" s="2">
        <f t="shared" ref="AF578" si="2489">IF(AF$10=$C567,$E574/$F574*(13-$D567)/12,MIN(AE579,$E574/$F574))</f>
        <v>0</v>
      </c>
      <c r="AG578" s="2">
        <f t="shared" ref="AG578" si="2490">IF(AG$10=$C567,$E574/$F574*(13-$D567)/12,MIN(AF579,$E574/$F574))</f>
        <v>0</v>
      </c>
      <c r="AH578" s="2">
        <f t="shared" ref="AH578" si="2491">IF(AH$10=$C567,$E574/$F574*(13-$D567)/12,MIN(AG579,$E574/$F574))</f>
        <v>0</v>
      </c>
      <c r="AI578" s="2">
        <f t="shared" ref="AI578" si="2492">IF(AI$10=$C567,$E574/$F574*(13-$D567)/12,MIN(AH579,$E574/$F574))</f>
        <v>0</v>
      </c>
      <c r="AJ578" s="2">
        <f t="shared" ref="AJ578" si="2493">IF(AJ$10=$C567,$E574/$F574*(13-$D567)/12,MIN(AI579,$E574/$F574))</f>
        <v>0</v>
      </c>
      <c r="AK578" s="2">
        <f t="shared" ref="AK578" si="2494">IF(AK$10=$C567,$E574/$F574*(13-$D567)/12,MIN(AJ579,$E574/$F574))</f>
        <v>0</v>
      </c>
      <c r="AL578" s="2">
        <f t="shared" ref="AL578" si="2495">IF(AL$10=$C567,$E574/$F574*(13-$D567)/12,MIN(AK579,$E574/$F574))</f>
        <v>0</v>
      </c>
      <c r="AM578" s="2">
        <f t="shared" ref="AM578" si="2496">IF(AM$10=$C567,$E574/$F574*(13-$D567)/12,MIN(AL579,$E574/$F574))</f>
        <v>0</v>
      </c>
      <c r="AN578" s="2">
        <f t="shared" ref="AN578" si="2497">IF(AN$10=$C567,$E574/$F574*(13-$D567)/12,MIN(AM579,$E574/$F574))</f>
        <v>0</v>
      </c>
      <c r="AO578" s="2">
        <f t="shared" ref="AO578" si="2498">IF(AO$10=$C567,$E574/$F574*(13-$D567)/12,MIN(AN579,$E574/$F574))</f>
        <v>0</v>
      </c>
      <c r="AP578" s="2">
        <f t="shared" ref="AP578" si="2499">IF(AP$10=$C567,$E574/$F574*(13-$D567)/12,MIN(AO579,$E574/$F574))</f>
        <v>0</v>
      </c>
      <c r="AQ578" s="2">
        <f t="shared" ref="AQ578" si="2500">IF(AQ$10=$C567,$E574/$F574*(13-$D567)/12,MIN(AP579,$E574/$F574))</f>
        <v>0</v>
      </c>
      <c r="AR578" s="2">
        <f t="shared" ref="AR578" si="2501">IF(AR$10=$C567,$E574/$F574*(13-$D567)/12,MIN(AQ579,$E574/$F574))</f>
        <v>0</v>
      </c>
      <c r="AS578" s="2">
        <f t="shared" ref="AS578" si="2502">IF(AS$10=$C567,$E574/$F574*(13-$D567)/12,MIN(AR579,$E574/$F574))</f>
        <v>0</v>
      </c>
      <c r="AT578" s="2">
        <f t="shared" ref="AT578" si="2503">IF(AT$10=$C567,$E574/$F574*(13-$D567)/12,MIN(AS579,$E574/$F574))</f>
        <v>0</v>
      </c>
      <c r="AU578" s="2">
        <f t="shared" ref="AU578" si="2504">IF(AU$10=$C567,$E574/$F574*(13-$D567)/12,MIN(AT579,$E574/$F574))</f>
        <v>0</v>
      </c>
      <c r="AV578" s="2">
        <f t="shared" ref="AV578" si="2505">IF(AV$10=$C567,$E574/$F574*(13-$D567)/12,MIN(AU579,$E574/$F574))</f>
        <v>0</v>
      </c>
      <c r="AW578" s="2">
        <f t="shared" ref="AW578" si="2506">IF(AW$10=$C567,$E574/$F574*(13-$D567)/12,MIN(AV579,$E574/$F574))</f>
        <v>0</v>
      </c>
      <c r="AX578" s="2">
        <f t="shared" ref="AX578" si="2507">IF(AX$10=$C567,$E574/$F574*(13-$D567)/12,MIN(AW579,$E574/$F574))</f>
        <v>0</v>
      </c>
      <c r="AY578" s="2">
        <f t="shared" ref="AY578" si="2508">IF(AY$10=$C567,$E574/$F574*(13-$D567)/12,MIN(AX579,$E574/$F574))</f>
        <v>0</v>
      </c>
      <c r="AZ578" s="2">
        <f t="shared" ref="AZ578" si="2509">IF(AZ$10=$C567,$E574/$F574*(13-$D567)/12,MIN(AY579,$E574/$F574))</f>
        <v>0</v>
      </c>
      <c r="BA578" s="2">
        <f t="shared" ref="BA578" si="2510">IF(BA$10=$C567,$E574/$F574*(13-$D567)/12,MIN(AZ579,$E574/$F574))</f>
        <v>0</v>
      </c>
      <c r="BB578" s="2">
        <f t="shared" ref="BB578" si="2511">IF(BB$10=$C567,$E574/$F574*(13-$D567)/12,MIN(BA579,$E574/$F574))</f>
        <v>0</v>
      </c>
      <c r="BC578" s="2">
        <f t="shared" ref="BC578" si="2512">IF(BC$10=$C567,$E574/$F574*(13-$D567)/12,MIN(BB579,$E574/$F574))</f>
        <v>0</v>
      </c>
      <c r="BD578" s="2">
        <f t="shared" ref="BD578" si="2513">IF(BD$10=$C567,$E574/$F574*(13-$D567)/12,MIN(BC579,$E574/$F574))</f>
        <v>0</v>
      </c>
      <c r="BE578" s="2">
        <f t="shared" ref="BE578" si="2514">IF(BE$10=$C567,$E574/$F574*(13-$D567)/12,MIN(BD579,$E574/$F574))</f>
        <v>0</v>
      </c>
      <c r="BF578" s="2">
        <f t="shared" ref="BF578" si="2515">IF(BF$10=$C567,$E574/$F574*(13-$D567)/12,MIN(BE579,$E574/$F574))</f>
        <v>0</v>
      </c>
      <c r="BG578" s="2">
        <f t="shared" ref="BG578" si="2516">IF(BG$10=$C567,$E574/$F574*(13-$D567)/12,MIN(BF579,$E574/$F574))</f>
        <v>0</v>
      </c>
      <c r="BH578" s="2">
        <f t="shared" ref="BH578" si="2517">IF(BH$10=$C567,$E574/$F574*(13-$D567)/12,MIN(BG579,$E574/$F574))</f>
        <v>0</v>
      </c>
      <c r="BI578" s="2">
        <f t="shared" ref="BI578" si="2518">IF(BI$10=$C567,$E574/$F574*(13-$D567)/12,MIN(BH579,$E574/$F574))</f>
        <v>0</v>
      </c>
      <c r="BJ578" s="2">
        <f t="shared" ref="BJ578" si="2519">IF(BJ$10=$C567,$E574/$F574*(13-$D567)/12,MIN(BI579,$E574/$F574))</f>
        <v>81.31890028025245</v>
      </c>
      <c r="BK578" s="2">
        <f t="shared" ref="BK578" si="2520">IF(BK$10=$C567,$E574/$F574*(13-$D567)/12,MIN(BJ579,$E574/$F574))</f>
        <v>975.8268033630294</v>
      </c>
      <c r="BL578" s="2">
        <f t="shared" ref="BL578" si="2521">IF(BL$10=$C567,$E574/$F574*(13-$D567)/12,MIN(BK579,$E574/$F574))</f>
        <v>975.8268033630294</v>
      </c>
      <c r="BM578" s="2">
        <f t="shared" ref="BM578" si="2522">IF(BM$10=$C567,$E574/$F574*(13-$D567)/12,MIN(BL579,$E574/$F574))</f>
        <v>975.8268033630294</v>
      </c>
      <c r="BN578" s="2">
        <f t="shared" ref="BN578" si="2523">IF(BN$10=$C567,$E574/$F574*(13-$D567)/12,MIN(BM579,$E574/$F574))</f>
        <v>975.8268033630294</v>
      </c>
      <c r="BO578" s="2">
        <f t="shared" ref="BO578" si="2524">IF(BO$10=$C567,$E574/$F574*(13-$D567)/12,MIN(BN579,$E574/$F574))</f>
        <v>975.8268033630294</v>
      </c>
    </row>
    <row r="579" spans="1:67" s="10" customFormat="1" outlineLevel="2">
      <c r="B579" s="30" t="s">
        <v>13</v>
      </c>
      <c r="K579" s="16">
        <v>0</v>
      </c>
      <c r="L579" s="2">
        <f t="shared" ref="L579:BO579" si="2525">+L577-L578</f>
        <v>0</v>
      </c>
      <c r="M579" s="2">
        <f t="shared" si="2525"/>
        <v>0</v>
      </c>
      <c r="N579" s="2">
        <f t="shared" si="2525"/>
        <v>0</v>
      </c>
      <c r="O579" s="2">
        <f t="shared" si="2525"/>
        <v>0</v>
      </c>
      <c r="P579" s="2">
        <f t="shared" si="2525"/>
        <v>0</v>
      </c>
      <c r="Q579" s="2">
        <f t="shared" si="2525"/>
        <v>0</v>
      </c>
      <c r="R579" s="2">
        <f t="shared" si="2525"/>
        <v>0</v>
      </c>
      <c r="S579" s="2">
        <f t="shared" si="2525"/>
        <v>0</v>
      </c>
      <c r="T579" s="2">
        <f t="shared" si="2525"/>
        <v>0</v>
      </c>
      <c r="U579" s="2">
        <f t="shared" si="2525"/>
        <v>0</v>
      </c>
      <c r="V579" s="2">
        <f t="shared" si="2525"/>
        <v>0</v>
      </c>
      <c r="W579" s="2">
        <f t="shared" si="2525"/>
        <v>0</v>
      </c>
      <c r="X579" s="2">
        <f t="shared" si="2525"/>
        <v>0</v>
      </c>
      <c r="Y579" s="2">
        <f t="shared" si="2525"/>
        <v>0</v>
      </c>
      <c r="Z579" s="2">
        <f t="shared" si="2525"/>
        <v>0</v>
      </c>
      <c r="AA579" s="2">
        <f t="shared" si="2525"/>
        <v>0</v>
      </c>
      <c r="AB579" s="2">
        <f t="shared" si="2525"/>
        <v>0</v>
      </c>
      <c r="AC579" s="2">
        <f t="shared" si="2525"/>
        <v>0</v>
      </c>
      <c r="AD579" s="2">
        <f t="shared" si="2525"/>
        <v>0</v>
      </c>
      <c r="AE579" s="2">
        <f t="shared" si="2525"/>
        <v>0</v>
      </c>
      <c r="AF579" s="2">
        <f t="shared" si="2525"/>
        <v>0</v>
      </c>
      <c r="AG579" s="2">
        <f t="shared" si="2525"/>
        <v>0</v>
      </c>
      <c r="AH579" s="2">
        <f t="shared" si="2525"/>
        <v>0</v>
      </c>
      <c r="AI579" s="2">
        <f t="shared" si="2525"/>
        <v>0</v>
      </c>
      <c r="AJ579" s="2">
        <f t="shared" si="2525"/>
        <v>0</v>
      </c>
      <c r="AK579" s="2">
        <f t="shared" si="2525"/>
        <v>0</v>
      </c>
      <c r="AL579" s="2">
        <f t="shared" si="2525"/>
        <v>0</v>
      </c>
      <c r="AM579" s="2">
        <f t="shared" si="2525"/>
        <v>0</v>
      </c>
      <c r="AN579" s="2">
        <f t="shared" si="2525"/>
        <v>0</v>
      </c>
      <c r="AO579" s="2">
        <f t="shared" si="2525"/>
        <v>0</v>
      </c>
      <c r="AP579" s="2">
        <f t="shared" si="2525"/>
        <v>0</v>
      </c>
      <c r="AQ579" s="2">
        <f t="shared" si="2525"/>
        <v>0</v>
      </c>
      <c r="AR579" s="2">
        <f t="shared" si="2525"/>
        <v>0</v>
      </c>
      <c r="AS579" s="2">
        <f t="shared" si="2525"/>
        <v>0</v>
      </c>
      <c r="AT579" s="2">
        <f t="shared" si="2525"/>
        <v>0</v>
      </c>
      <c r="AU579" s="2">
        <f t="shared" si="2525"/>
        <v>0</v>
      </c>
      <c r="AV579" s="2">
        <f t="shared" si="2525"/>
        <v>0</v>
      </c>
      <c r="AW579" s="2">
        <f t="shared" si="2525"/>
        <v>0</v>
      </c>
      <c r="AX579" s="2">
        <f t="shared" si="2525"/>
        <v>0</v>
      </c>
      <c r="AY579" s="2">
        <f t="shared" si="2525"/>
        <v>0</v>
      </c>
      <c r="AZ579" s="2">
        <f t="shared" si="2525"/>
        <v>0</v>
      </c>
      <c r="BA579" s="2">
        <f t="shared" si="2525"/>
        <v>0</v>
      </c>
      <c r="BB579" s="2">
        <f t="shared" si="2525"/>
        <v>0</v>
      </c>
      <c r="BC579" s="2">
        <f t="shared" si="2525"/>
        <v>0</v>
      </c>
      <c r="BD579" s="2">
        <f t="shared" si="2525"/>
        <v>0</v>
      </c>
      <c r="BE579" s="2">
        <f t="shared" si="2525"/>
        <v>0</v>
      </c>
      <c r="BF579" s="2">
        <f t="shared" si="2525"/>
        <v>0</v>
      </c>
      <c r="BG579" s="2">
        <f t="shared" si="2525"/>
        <v>0</v>
      </c>
      <c r="BH579" s="2">
        <f t="shared" si="2525"/>
        <v>0</v>
      </c>
      <c r="BI579" s="2">
        <f t="shared" si="2525"/>
        <v>0</v>
      </c>
      <c r="BJ579" s="2">
        <f t="shared" si="2525"/>
        <v>58468.289301501507</v>
      </c>
      <c r="BK579" s="2">
        <f t="shared" si="2525"/>
        <v>57492.462498138477</v>
      </c>
      <c r="BL579" s="2">
        <f t="shared" si="2525"/>
        <v>56516.635694775447</v>
      </c>
      <c r="BM579" s="2">
        <f t="shared" si="2525"/>
        <v>55540.808891412416</v>
      </c>
      <c r="BN579" s="2">
        <f t="shared" si="2525"/>
        <v>54564.982088049386</v>
      </c>
      <c r="BO579" s="2">
        <f t="shared" si="2525"/>
        <v>53589.155284686356</v>
      </c>
    </row>
    <row r="580" spans="1:67" s="10" customFormat="1" outlineLevel="2">
      <c r="B580" s="29" t="s">
        <v>14</v>
      </c>
      <c r="L580" s="2">
        <f t="shared" ref="L580:BO580" si="2526">IF(L$10=$C567,(L577+L579)/2*(13-$D567)/12,(L577+L579)/2)</f>
        <v>0</v>
      </c>
      <c r="M580" s="2">
        <f t="shared" si="2526"/>
        <v>0</v>
      </c>
      <c r="N580" s="2">
        <f t="shared" si="2526"/>
        <v>0</v>
      </c>
      <c r="O580" s="2">
        <f t="shared" si="2526"/>
        <v>0</v>
      </c>
      <c r="P580" s="2">
        <f t="shared" si="2526"/>
        <v>0</v>
      </c>
      <c r="Q580" s="2">
        <f t="shared" si="2526"/>
        <v>0</v>
      </c>
      <c r="R580" s="2">
        <f t="shared" si="2526"/>
        <v>0</v>
      </c>
      <c r="S580" s="2">
        <f t="shared" si="2526"/>
        <v>0</v>
      </c>
      <c r="T580" s="2">
        <f t="shared" si="2526"/>
        <v>0</v>
      </c>
      <c r="U580" s="2">
        <f t="shared" si="2526"/>
        <v>0</v>
      </c>
      <c r="V580" s="2">
        <f t="shared" si="2526"/>
        <v>0</v>
      </c>
      <c r="W580" s="2">
        <f t="shared" si="2526"/>
        <v>0</v>
      </c>
      <c r="X580" s="2">
        <f t="shared" si="2526"/>
        <v>0</v>
      </c>
      <c r="Y580" s="2">
        <f t="shared" si="2526"/>
        <v>0</v>
      </c>
      <c r="Z580" s="2">
        <f t="shared" si="2526"/>
        <v>0</v>
      </c>
      <c r="AA580" s="2">
        <f t="shared" si="2526"/>
        <v>0</v>
      </c>
      <c r="AB580" s="2">
        <f t="shared" si="2526"/>
        <v>0</v>
      </c>
      <c r="AC580" s="2">
        <f t="shared" si="2526"/>
        <v>0</v>
      </c>
      <c r="AD580" s="2">
        <f t="shared" si="2526"/>
        <v>0</v>
      </c>
      <c r="AE580" s="2">
        <f t="shared" si="2526"/>
        <v>0</v>
      </c>
      <c r="AF580" s="2">
        <f t="shared" si="2526"/>
        <v>0</v>
      </c>
      <c r="AG580" s="2">
        <f t="shared" si="2526"/>
        <v>0</v>
      </c>
      <c r="AH580" s="2">
        <f t="shared" si="2526"/>
        <v>0</v>
      </c>
      <c r="AI580" s="2">
        <f t="shared" si="2526"/>
        <v>0</v>
      </c>
      <c r="AJ580" s="2">
        <f t="shared" si="2526"/>
        <v>0</v>
      </c>
      <c r="AK580" s="2">
        <f t="shared" si="2526"/>
        <v>0</v>
      </c>
      <c r="AL580" s="2">
        <f t="shared" si="2526"/>
        <v>0</v>
      </c>
      <c r="AM580" s="2">
        <f t="shared" si="2526"/>
        <v>0</v>
      </c>
      <c r="AN580" s="2">
        <f t="shared" si="2526"/>
        <v>0</v>
      </c>
      <c r="AO580" s="2">
        <f t="shared" si="2526"/>
        <v>0</v>
      </c>
      <c r="AP580" s="2">
        <f t="shared" si="2526"/>
        <v>0</v>
      </c>
      <c r="AQ580" s="2">
        <f t="shared" si="2526"/>
        <v>0</v>
      </c>
      <c r="AR580" s="2">
        <f t="shared" si="2526"/>
        <v>0</v>
      </c>
      <c r="AS580" s="2">
        <f t="shared" si="2526"/>
        <v>0</v>
      </c>
      <c r="AT580" s="2">
        <f t="shared" si="2526"/>
        <v>0</v>
      </c>
      <c r="AU580" s="2">
        <f t="shared" si="2526"/>
        <v>0</v>
      </c>
      <c r="AV580" s="2">
        <f t="shared" si="2526"/>
        <v>0</v>
      </c>
      <c r="AW580" s="2">
        <f t="shared" si="2526"/>
        <v>0</v>
      </c>
      <c r="AX580" s="2">
        <f t="shared" si="2526"/>
        <v>0</v>
      </c>
      <c r="AY580" s="2">
        <f t="shared" si="2526"/>
        <v>0</v>
      </c>
      <c r="AZ580" s="2">
        <f t="shared" si="2526"/>
        <v>0</v>
      </c>
      <c r="BA580" s="2">
        <f t="shared" si="2526"/>
        <v>0</v>
      </c>
      <c r="BB580" s="2">
        <f t="shared" si="2526"/>
        <v>0</v>
      </c>
      <c r="BC580" s="2">
        <f t="shared" si="2526"/>
        <v>0</v>
      </c>
      <c r="BD580" s="2">
        <f t="shared" si="2526"/>
        <v>0</v>
      </c>
      <c r="BE580" s="2">
        <f t="shared" si="2526"/>
        <v>0</v>
      </c>
      <c r="BF580" s="2">
        <f t="shared" si="2526"/>
        <v>0</v>
      </c>
      <c r="BG580" s="2">
        <f t="shared" si="2526"/>
        <v>0</v>
      </c>
      <c r="BH580" s="2">
        <f t="shared" si="2526"/>
        <v>0</v>
      </c>
      <c r="BI580" s="2">
        <f t="shared" si="2526"/>
        <v>0</v>
      </c>
      <c r="BJ580" s="2">
        <f t="shared" si="2526"/>
        <v>4875.7457293034695</v>
      </c>
      <c r="BK580" s="2">
        <f t="shared" si="2526"/>
        <v>57980.375899819992</v>
      </c>
      <c r="BL580" s="2">
        <f t="shared" si="2526"/>
        <v>57004.549096456962</v>
      </c>
      <c r="BM580" s="2">
        <f t="shared" si="2526"/>
        <v>56028.722293093932</v>
      </c>
      <c r="BN580" s="2">
        <f t="shared" si="2526"/>
        <v>55052.895489730901</v>
      </c>
      <c r="BO580" s="2">
        <f t="shared" si="2526"/>
        <v>54077.068686367871</v>
      </c>
    </row>
    <row r="581" spans="1:67" s="10" customFormat="1" outlineLevel="2">
      <c r="B581" s="29" t="s">
        <v>15</v>
      </c>
      <c r="L581" s="21">
        <f t="shared" ref="L581:AQ581" si="2527">+L580*$C$5</f>
        <v>0</v>
      </c>
      <c r="M581" s="21">
        <f t="shared" si="2527"/>
        <v>0</v>
      </c>
      <c r="N581" s="21">
        <f t="shared" si="2527"/>
        <v>0</v>
      </c>
      <c r="O581" s="21">
        <f t="shared" si="2527"/>
        <v>0</v>
      </c>
      <c r="P581" s="21">
        <f t="shared" si="2527"/>
        <v>0</v>
      </c>
      <c r="Q581" s="21">
        <f t="shared" si="2527"/>
        <v>0</v>
      </c>
      <c r="R581" s="21">
        <f t="shared" si="2527"/>
        <v>0</v>
      </c>
      <c r="S581" s="21">
        <f t="shared" si="2527"/>
        <v>0</v>
      </c>
      <c r="T581" s="21">
        <f t="shared" si="2527"/>
        <v>0</v>
      </c>
      <c r="U581" s="21">
        <f t="shared" si="2527"/>
        <v>0</v>
      </c>
      <c r="V581" s="21">
        <f t="shared" si="2527"/>
        <v>0</v>
      </c>
      <c r="W581" s="21">
        <f t="shared" si="2527"/>
        <v>0</v>
      </c>
      <c r="X581" s="21">
        <f t="shared" si="2527"/>
        <v>0</v>
      </c>
      <c r="Y581" s="21">
        <f t="shared" si="2527"/>
        <v>0</v>
      </c>
      <c r="Z581" s="21">
        <f t="shared" si="2527"/>
        <v>0</v>
      </c>
      <c r="AA581" s="21">
        <f t="shared" si="2527"/>
        <v>0</v>
      </c>
      <c r="AB581" s="21">
        <f t="shared" si="2527"/>
        <v>0</v>
      </c>
      <c r="AC581" s="21">
        <f t="shared" si="2527"/>
        <v>0</v>
      </c>
      <c r="AD581" s="21">
        <f t="shared" si="2527"/>
        <v>0</v>
      </c>
      <c r="AE581" s="21">
        <f t="shared" si="2527"/>
        <v>0</v>
      </c>
      <c r="AF581" s="21">
        <f t="shared" si="2527"/>
        <v>0</v>
      </c>
      <c r="AG581" s="21">
        <f t="shared" si="2527"/>
        <v>0</v>
      </c>
      <c r="AH581" s="21">
        <f t="shared" si="2527"/>
        <v>0</v>
      </c>
      <c r="AI581" s="21">
        <f t="shared" si="2527"/>
        <v>0</v>
      </c>
      <c r="AJ581" s="21">
        <f t="shared" si="2527"/>
        <v>0</v>
      </c>
      <c r="AK581" s="21">
        <f t="shared" si="2527"/>
        <v>0</v>
      </c>
      <c r="AL581" s="21">
        <f t="shared" si="2527"/>
        <v>0</v>
      </c>
      <c r="AM581" s="21">
        <f t="shared" si="2527"/>
        <v>0</v>
      </c>
      <c r="AN581" s="21">
        <f t="shared" si="2527"/>
        <v>0</v>
      </c>
      <c r="AO581" s="21">
        <f t="shared" si="2527"/>
        <v>0</v>
      </c>
      <c r="AP581" s="21">
        <f t="shared" si="2527"/>
        <v>0</v>
      </c>
      <c r="AQ581" s="21">
        <f t="shared" si="2527"/>
        <v>0</v>
      </c>
      <c r="AR581" s="21">
        <f t="shared" ref="AR581:BO581" si="2528">+AR580*$C$5</f>
        <v>0</v>
      </c>
      <c r="AS581" s="21">
        <f t="shared" si="2528"/>
        <v>0</v>
      </c>
      <c r="AT581" s="21">
        <f t="shared" si="2528"/>
        <v>0</v>
      </c>
      <c r="AU581" s="21">
        <f t="shared" si="2528"/>
        <v>0</v>
      </c>
      <c r="AV581" s="21">
        <f t="shared" si="2528"/>
        <v>0</v>
      </c>
      <c r="AW581" s="21">
        <f t="shared" si="2528"/>
        <v>0</v>
      </c>
      <c r="AX581" s="21">
        <f t="shared" si="2528"/>
        <v>0</v>
      </c>
      <c r="AY581" s="21">
        <f t="shared" si="2528"/>
        <v>0</v>
      </c>
      <c r="AZ581" s="21">
        <f t="shared" si="2528"/>
        <v>0</v>
      </c>
      <c r="BA581" s="21">
        <f t="shared" si="2528"/>
        <v>0</v>
      </c>
      <c r="BB581" s="21">
        <f t="shared" si="2528"/>
        <v>0</v>
      </c>
      <c r="BC581" s="21">
        <f t="shared" si="2528"/>
        <v>0</v>
      </c>
      <c r="BD581" s="21">
        <f t="shared" si="2528"/>
        <v>0</v>
      </c>
      <c r="BE581" s="21">
        <f t="shared" si="2528"/>
        <v>0</v>
      </c>
      <c r="BF581" s="21">
        <f t="shared" si="2528"/>
        <v>0</v>
      </c>
      <c r="BG581" s="21">
        <f t="shared" si="2528"/>
        <v>0</v>
      </c>
      <c r="BH581" s="21">
        <f t="shared" si="2528"/>
        <v>0</v>
      </c>
      <c r="BI581" s="21">
        <f t="shared" si="2528"/>
        <v>0</v>
      </c>
      <c r="BJ581" s="21">
        <f t="shared" si="2528"/>
        <v>341.30220105124289</v>
      </c>
      <c r="BK581" s="21">
        <f t="shared" si="2528"/>
        <v>4058.6263129873996</v>
      </c>
      <c r="BL581" s="21">
        <f t="shared" si="2528"/>
        <v>3990.3184367519875</v>
      </c>
      <c r="BM581" s="21">
        <f t="shared" si="2528"/>
        <v>3922.0105605165754</v>
      </c>
      <c r="BN581" s="21">
        <f t="shared" si="2528"/>
        <v>3853.7026842811633</v>
      </c>
      <c r="BO581" s="21">
        <f t="shared" si="2528"/>
        <v>3785.3948080457512</v>
      </c>
    </row>
    <row r="582" spans="1:67" s="10" customFormat="1" outlineLevel="2">
      <c r="B582" s="8" t="s">
        <v>20</v>
      </c>
      <c r="L582" s="23">
        <f t="shared" ref="L582:BO582" si="2529">IF(OR(L$10&lt;$C567,L$10&gt;$C567+$F574),0,IF(L$10=$C567,$E574*(13-$D567)/12,IF(L$10=$C567+$F574,$E574*($D567-1)/12,$E574)))</f>
        <v>0</v>
      </c>
      <c r="M582" s="23">
        <f t="shared" si="2529"/>
        <v>0</v>
      </c>
      <c r="N582" s="23">
        <f t="shared" si="2529"/>
        <v>0</v>
      </c>
      <c r="O582" s="23">
        <f t="shared" si="2529"/>
        <v>0</v>
      </c>
      <c r="P582" s="23">
        <f t="shared" si="2529"/>
        <v>0</v>
      </c>
      <c r="Q582" s="23">
        <f t="shared" si="2529"/>
        <v>0</v>
      </c>
      <c r="R582" s="23">
        <f t="shared" si="2529"/>
        <v>0</v>
      </c>
      <c r="S582" s="23">
        <f t="shared" si="2529"/>
        <v>0</v>
      </c>
      <c r="T582" s="23">
        <f t="shared" si="2529"/>
        <v>0</v>
      </c>
      <c r="U582" s="23">
        <f t="shared" si="2529"/>
        <v>0</v>
      </c>
      <c r="V582" s="23">
        <f t="shared" si="2529"/>
        <v>0</v>
      </c>
      <c r="W582" s="23">
        <f t="shared" si="2529"/>
        <v>0</v>
      </c>
      <c r="X582" s="23">
        <f t="shared" si="2529"/>
        <v>0</v>
      </c>
      <c r="Y582" s="23">
        <f t="shared" si="2529"/>
        <v>0</v>
      </c>
      <c r="Z582" s="23">
        <f t="shared" si="2529"/>
        <v>0</v>
      </c>
      <c r="AA582" s="23">
        <f t="shared" si="2529"/>
        <v>0</v>
      </c>
      <c r="AB582" s="23">
        <f t="shared" si="2529"/>
        <v>0</v>
      </c>
      <c r="AC582" s="23">
        <f t="shared" si="2529"/>
        <v>0</v>
      </c>
      <c r="AD582" s="23">
        <f t="shared" si="2529"/>
        <v>0</v>
      </c>
      <c r="AE582" s="23">
        <f t="shared" si="2529"/>
        <v>0</v>
      </c>
      <c r="AF582" s="23">
        <f t="shared" si="2529"/>
        <v>0</v>
      </c>
      <c r="AG582" s="23">
        <f t="shared" si="2529"/>
        <v>0</v>
      </c>
      <c r="AH582" s="23">
        <f t="shared" si="2529"/>
        <v>0</v>
      </c>
      <c r="AI582" s="23">
        <f t="shared" si="2529"/>
        <v>0</v>
      </c>
      <c r="AJ582" s="23">
        <f t="shared" si="2529"/>
        <v>0</v>
      </c>
      <c r="AK582" s="23">
        <f t="shared" si="2529"/>
        <v>0</v>
      </c>
      <c r="AL582" s="23">
        <f t="shared" si="2529"/>
        <v>0</v>
      </c>
      <c r="AM582" s="23">
        <f t="shared" si="2529"/>
        <v>0</v>
      </c>
      <c r="AN582" s="23">
        <f t="shared" si="2529"/>
        <v>0</v>
      </c>
      <c r="AO582" s="23">
        <f t="shared" si="2529"/>
        <v>0</v>
      </c>
      <c r="AP582" s="23">
        <f t="shared" si="2529"/>
        <v>0</v>
      </c>
      <c r="AQ582" s="23">
        <f t="shared" si="2529"/>
        <v>0</v>
      </c>
      <c r="AR582" s="23">
        <f t="shared" si="2529"/>
        <v>0</v>
      </c>
      <c r="AS582" s="23">
        <f t="shared" si="2529"/>
        <v>0</v>
      </c>
      <c r="AT582" s="23">
        <f t="shared" si="2529"/>
        <v>0</v>
      </c>
      <c r="AU582" s="23">
        <f t="shared" si="2529"/>
        <v>0</v>
      </c>
      <c r="AV582" s="23">
        <f t="shared" si="2529"/>
        <v>0</v>
      </c>
      <c r="AW582" s="23">
        <f t="shared" si="2529"/>
        <v>0</v>
      </c>
      <c r="AX582" s="23">
        <f t="shared" si="2529"/>
        <v>0</v>
      </c>
      <c r="AY582" s="23">
        <f t="shared" si="2529"/>
        <v>0</v>
      </c>
      <c r="AZ582" s="23">
        <f t="shared" si="2529"/>
        <v>0</v>
      </c>
      <c r="BA582" s="23">
        <f t="shared" si="2529"/>
        <v>0</v>
      </c>
      <c r="BB582" s="23">
        <f t="shared" si="2529"/>
        <v>0</v>
      </c>
      <c r="BC582" s="23">
        <f t="shared" si="2529"/>
        <v>0</v>
      </c>
      <c r="BD582" s="23">
        <f t="shared" si="2529"/>
        <v>0</v>
      </c>
      <c r="BE582" s="23">
        <f t="shared" si="2529"/>
        <v>0</v>
      </c>
      <c r="BF582" s="23">
        <f t="shared" si="2529"/>
        <v>0</v>
      </c>
      <c r="BG582" s="23">
        <f t="shared" si="2529"/>
        <v>0</v>
      </c>
      <c r="BH582" s="23">
        <f t="shared" si="2529"/>
        <v>0</v>
      </c>
      <c r="BI582" s="23">
        <f t="shared" si="2529"/>
        <v>0</v>
      </c>
      <c r="BJ582" s="23">
        <f t="shared" si="2529"/>
        <v>4879.1340168151464</v>
      </c>
      <c r="BK582" s="23">
        <f t="shared" si="2529"/>
        <v>58549.608201781761</v>
      </c>
      <c r="BL582" s="23">
        <f t="shared" si="2529"/>
        <v>58549.608201781761</v>
      </c>
      <c r="BM582" s="23">
        <f t="shared" si="2529"/>
        <v>58549.608201781761</v>
      </c>
      <c r="BN582" s="23">
        <f t="shared" si="2529"/>
        <v>58549.608201781761</v>
      </c>
      <c r="BO582" s="23">
        <f t="shared" si="2529"/>
        <v>58549.608201781761</v>
      </c>
    </row>
    <row r="583" spans="1:67" s="10" customFormat="1" outlineLevel="2">
      <c r="B583" s="8" t="s">
        <v>16</v>
      </c>
      <c r="I583" s="2"/>
      <c r="J583" s="2"/>
      <c r="L583" s="25">
        <f>+L582*$G574</f>
        <v>0</v>
      </c>
      <c r="M583" s="25">
        <f t="shared" ref="M583:BO583" si="2530">+M582*$G574</f>
        <v>0</v>
      </c>
      <c r="N583" s="25">
        <f t="shared" si="2530"/>
        <v>0</v>
      </c>
      <c r="O583" s="25">
        <f t="shared" si="2530"/>
        <v>0</v>
      </c>
      <c r="P583" s="25">
        <f t="shared" si="2530"/>
        <v>0</v>
      </c>
      <c r="Q583" s="25">
        <f t="shared" si="2530"/>
        <v>0</v>
      </c>
      <c r="R583" s="25">
        <f t="shared" si="2530"/>
        <v>0</v>
      </c>
      <c r="S583" s="25">
        <f t="shared" si="2530"/>
        <v>0</v>
      </c>
      <c r="T583" s="25">
        <f t="shared" si="2530"/>
        <v>0</v>
      </c>
      <c r="U583" s="25">
        <f t="shared" si="2530"/>
        <v>0</v>
      </c>
      <c r="V583" s="25">
        <f t="shared" si="2530"/>
        <v>0</v>
      </c>
      <c r="W583" s="25">
        <f t="shared" si="2530"/>
        <v>0</v>
      </c>
      <c r="X583" s="25">
        <f t="shared" si="2530"/>
        <v>0</v>
      </c>
      <c r="Y583" s="25">
        <f t="shared" si="2530"/>
        <v>0</v>
      </c>
      <c r="Z583" s="25">
        <f t="shared" si="2530"/>
        <v>0</v>
      </c>
      <c r="AA583" s="25">
        <f t="shared" si="2530"/>
        <v>0</v>
      </c>
      <c r="AB583" s="25">
        <f t="shared" si="2530"/>
        <v>0</v>
      </c>
      <c r="AC583" s="25">
        <f t="shared" si="2530"/>
        <v>0</v>
      </c>
      <c r="AD583" s="25">
        <f t="shared" si="2530"/>
        <v>0</v>
      </c>
      <c r="AE583" s="25">
        <f t="shared" si="2530"/>
        <v>0</v>
      </c>
      <c r="AF583" s="25">
        <f t="shared" si="2530"/>
        <v>0</v>
      </c>
      <c r="AG583" s="25">
        <f t="shared" si="2530"/>
        <v>0</v>
      </c>
      <c r="AH583" s="25">
        <f t="shared" si="2530"/>
        <v>0</v>
      </c>
      <c r="AI583" s="25">
        <f t="shared" si="2530"/>
        <v>0</v>
      </c>
      <c r="AJ583" s="25">
        <f t="shared" si="2530"/>
        <v>0</v>
      </c>
      <c r="AK583" s="25">
        <f t="shared" si="2530"/>
        <v>0</v>
      </c>
      <c r="AL583" s="25">
        <f t="shared" si="2530"/>
        <v>0</v>
      </c>
      <c r="AM583" s="25">
        <f t="shared" si="2530"/>
        <v>0</v>
      </c>
      <c r="AN583" s="25">
        <f t="shared" si="2530"/>
        <v>0</v>
      </c>
      <c r="AO583" s="25">
        <f t="shared" si="2530"/>
        <v>0</v>
      </c>
      <c r="AP583" s="25">
        <f t="shared" si="2530"/>
        <v>0</v>
      </c>
      <c r="AQ583" s="25">
        <f t="shared" si="2530"/>
        <v>0</v>
      </c>
      <c r="AR583" s="25">
        <f t="shared" si="2530"/>
        <v>0</v>
      </c>
      <c r="AS583" s="25">
        <f t="shared" si="2530"/>
        <v>0</v>
      </c>
      <c r="AT583" s="25">
        <f t="shared" si="2530"/>
        <v>0</v>
      </c>
      <c r="AU583" s="25">
        <f t="shared" si="2530"/>
        <v>0</v>
      </c>
      <c r="AV583" s="25">
        <f t="shared" si="2530"/>
        <v>0</v>
      </c>
      <c r="AW583" s="25">
        <f t="shared" si="2530"/>
        <v>0</v>
      </c>
      <c r="AX583" s="25">
        <f t="shared" si="2530"/>
        <v>0</v>
      </c>
      <c r="AY583" s="25">
        <f t="shared" si="2530"/>
        <v>0</v>
      </c>
      <c r="AZ583" s="25">
        <f t="shared" si="2530"/>
        <v>0</v>
      </c>
      <c r="BA583" s="25">
        <f t="shared" si="2530"/>
        <v>0</v>
      </c>
      <c r="BB583" s="25">
        <f t="shared" si="2530"/>
        <v>0</v>
      </c>
      <c r="BC583" s="25">
        <f t="shared" si="2530"/>
        <v>0</v>
      </c>
      <c r="BD583" s="25">
        <f t="shared" si="2530"/>
        <v>0</v>
      </c>
      <c r="BE583" s="25">
        <f t="shared" si="2530"/>
        <v>0</v>
      </c>
      <c r="BF583" s="25">
        <f t="shared" si="2530"/>
        <v>0</v>
      </c>
      <c r="BG583" s="25">
        <f t="shared" si="2530"/>
        <v>0</v>
      </c>
      <c r="BH583" s="25">
        <f t="shared" si="2530"/>
        <v>0</v>
      </c>
      <c r="BI583" s="25">
        <f t="shared" si="2530"/>
        <v>0</v>
      </c>
      <c r="BJ583" s="25">
        <f t="shared" si="2530"/>
        <v>1.4637402050445438</v>
      </c>
      <c r="BK583" s="25">
        <f t="shared" si="2530"/>
        <v>17.564882460534527</v>
      </c>
      <c r="BL583" s="25">
        <f t="shared" si="2530"/>
        <v>17.564882460534527</v>
      </c>
      <c r="BM583" s="25">
        <f t="shared" si="2530"/>
        <v>17.564882460534527</v>
      </c>
      <c r="BN583" s="25">
        <f t="shared" si="2530"/>
        <v>17.564882460534527</v>
      </c>
      <c r="BO583" s="25">
        <f t="shared" si="2530"/>
        <v>17.564882460534527</v>
      </c>
    </row>
    <row r="584" spans="1:67" s="10" customFormat="1" ht="13.5" outlineLevel="2" thickBot="1">
      <c r="B584" s="8" t="s">
        <v>17</v>
      </c>
      <c r="I584" s="2"/>
      <c r="J584" s="2"/>
      <c r="L584" s="24">
        <f t="shared" ref="L584:BO584" si="2531">SUM(L578,L581,L583)</f>
        <v>0</v>
      </c>
      <c r="M584" s="24">
        <f t="shared" si="2531"/>
        <v>0</v>
      </c>
      <c r="N584" s="24">
        <f t="shared" si="2531"/>
        <v>0</v>
      </c>
      <c r="O584" s="24">
        <f t="shared" si="2531"/>
        <v>0</v>
      </c>
      <c r="P584" s="24">
        <f t="shared" si="2531"/>
        <v>0</v>
      </c>
      <c r="Q584" s="24">
        <f t="shared" si="2531"/>
        <v>0</v>
      </c>
      <c r="R584" s="24">
        <f t="shared" si="2531"/>
        <v>0</v>
      </c>
      <c r="S584" s="24">
        <f t="shared" si="2531"/>
        <v>0</v>
      </c>
      <c r="T584" s="24">
        <f t="shared" si="2531"/>
        <v>0</v>
      </c>
      <c r="U584" s="24">
        <f t="shared" si="2531"/>
        <v>0</v>
      </c>
      <c r="V584" s="24">
        <f t="shared" si="2531"/>
        <v>0</v>
      </c>
      <c r="W584" s="24">
        <f t="shared" si="2531"/>
        <v>0</v>
      </c>
      <c r="X584" s="24">
        <f t="shared" si="2531"/>
        <v>0</v>
      </c>
      <c r="Y584" s="24">
        <f t="shared" si="2531"/>
        <v>0</v>
      </c>
      <c r="Z584" s="24">
        <f t="shared" si="2531"/>
        <v>0</v>
      </c>
      <c r="AA584" s="24">
        <f t="shared" si="2531"/>
        <v>0</v>
      </c>
      <c r="AB584" s="24">
        <f t="shared" si="2531"/>
        <v>0</v>
      </c>
      <c r="AC584" s="24">
        <f t="shared" si="2531"/>
        <v>0</v>
      </c>
      <c r="AD584" s="24">
        <f t="shared" si="2531"/>
        <v>0</v>
      </c>
      <c r="AE584" s="24">
        <f t="shared" si="2531"/>
        <v>0</v>
      </c>
      <c r="AF584" s="24">
        <f t="shared" si="2531"/>
        <v>0</v>
      </c>
      <c r="AG584" s="24">
        <f t="shared" si="2531"/>
        <v>0</v>
      </c>
      <c r="AH584" s="24">
        <f t="shared" si="2531"/>
        <v>0</v>
      </c>
      <c r="AI584" s="24">
        <f t="shared" si="2531"/>
        <v>0</v>
      </c>
      <c r="AJ584" s="24">
        <f t="shared" si="2531"/>
        <v>0</v>
      </c>
      <c r="AK584" s="24">
        <f t="shared" si="2531"/>
        <v>0</v>
      </c>
      <c r="AL584" s="24">
        <f t="shared" si="2531"/>
        <v>0</v>
      </c>
      <c r="AM584" s="24">
        <f t="shared" si="2531"/>
        <v>0</v>
      </c>
      <c r="AN584" s="24">
        <f t="shared" si="2531"/>
        <v>0</v>
      </c>
      <c r="AO584" s="24">
        <f t="shared" si="2531"/>
        <v>0</v>
      </c>
      <c r="AP584" s="24">
        <f t="shared" si="2531"/>
        <v>0</v>
      </c>
      <c r="AQ584" s="24">
        <f t="shared" si="2531"/>
        <v>0</v>
      </c>
      <c r="AR584" s="24">
        <f t="shared" si="2531"/>
        <v>0</v>
      </c>
      <c r="AS584" s="24">
        <f t="shared" si="2531"/>
        <v>0</v>
      </c>
      <c r="AT584" s="24">
        <f t="shared" si="2531"/>
        <v>0</v>
      </c>
      <c r="AU584" s="24">
        <f t="shared" si="2531"/>
        <v>0</v>
      </c>
      <c r="AV584" s="24">
        <f t="shared" si="2531"/>
        <v>0</v>
      </c>
      <c r="AW584" s="24">
        <f t="shared" si="2531"/>
        <v>0</v>
      </c>
      <c r="AX584" s="24">
        <f t="shared" si="2531"/>
        <v>0</v>
      </c>
      <c r="AY584" s="24">
        <f t="shared" si="2531"/>
        <v>0</v>
      </c>
      <c r="AZ584" s="24">
        <f t="shared" si="2531"/>
        <v>0</v>
      </c>
      <c r="BA584" s="24">
        <f t="shared" si="2531"/>
        <v>0</v>
      </c>
      <c r="BB584" s="24">
        <f t="shared" si="2531"/>
        <v>0</v>
      </c>
      <c r="BC584" s="24">
        <f t="shared" si="2531"/>
        <v>0</v>
      </c>
      <c r="BD584" s="24">
        <f t="shared" si="2531"/>
        <v>0</v>
      </c>
      <c r="BE584" s="24">
        <f t="shared" si="2531"/>
        <v>0</v>
      </c>
      <c r="BF584" s="24">
        <f t="shared" si="2531"/>
        <v>0</v>
      </c>
      <c r="BG584" s="24">
        <f t="shared" si="2531"/>
        <v>0</v>
      </c>
      <c r="BH584" s="24">
        <f t="shared" si="2531"/>
        <v>0</v>
      </c>
      <c r="BI584" s="24">
        <f t="shared" si="2531"/>
        <v>0</v>
      </c>
      <c r="BJ584" s="24">
        <f t="shared" si="2531"/>
        <v>424.08484153653984</v>
      </c>
      <c r="BK584" s="24">
        <f t="shared" si="2531"/>
        <v>5052.017998810963</v>
      </c>
      <c r="BL584" s="24">
        <f t="shared" si="2531"/>
        <v>4983.7101225755514</v>
      </c>
      <c r="BM584" s="24">
        <f t="shared" si="2531"/>
        <v>4915.4022463401388</v>
      </c>
      <c r="BN584" s="24">
        <f t="shared" si="2531"/>
        <v>4847.0943701047272</v>
      </c>
      <c r="BO584" s="24">
        <f t="shared" si="2531"/>
        <v>4778.7864938693147</v>
      </c>
    </row>
    <row r="585" spans="1:67" s="10" customFormat="1" outlineLevel="2"/>
    <row r="586" spans="1:67" s="10" customFormat="1" outlineLevel="2"/>
    <row r="587" spans="1:67" s="10" customFormat="1" outlineLevel="2"/>
    <row r="588" spans="1:67" s="10" customFormat="1" outlineLevel="2"/>
    <row r="589" spans="1:67" s="10" customFormat="1" outlineLevel="2"/>
    <row r="590" spans="1:67" s="10" customFormat="1" outlineLevel="2"/>
    <row r="591" spans="1:67" s="10" customFormat="1" outlineLevel="2"/>
    <row r="592" spans="1:67" s="10" customFormat="1" outlineLevel="1">
      <c r="A592" s="10">
        <f>A562+1</f>
        <v>20</v>
      </c>
      <c r="B592" s="27" t="str">
        <f>INDEX(Projects,A592,1)</f>
        <v>50MW CT</v>
      </c>
      <c r="C592" s="19"/>
      <c r="G592" s="152" t="str">
        <f>INDEX(Projects,$A592,Projects!R$1)</f>
        <v>NewGT</v>
      </c>
      <c r="H592" s="11">
        <f>+C597</f>
        <v>2065</v>
      </c>
      <c r="I592" s="2">
        <f>+E604</f>
        <v>288022.61865456571</v>
      </c>
      <c r="J592" s="2">
        <f>NPV($C$4,M592:BO592)+L592</f>
        <v>1621.9085910293893</v>
      </c>
      <c r="L592" s="2">
        <f>+L614</f>
        <v>0</v>
      </c>
      <c r="M592" s="2">
        <f t="shared" ref="M592:BO592" si="2532">+M614</f>
        <v>0</v>
      </c>
      <c r="N592" s="2">
        <f t="shared" si="2532"/>
        <v>0</v>
      </c>
      <c r="O592" s="2">
        <f t="shared" si="2532"/>
        <v>0</v>
      </c>
      <c r="P592" s="2">
        <f t="shared" si="2532"/>
        <v>0</v>
      </c>
      <c r="Q592" s="2">
        <f t="shared" si="2532"/>
        <v>0</v>
      </c>
      <c r="R592" s="2">
        <f t="shared" si="2532"/>
        <v>0</v>
      </c>
      <c r="S592" s="2">
        <f t="shared" si="2532"/>
        <v>0</v>
      </c>
      <c r="T592" s="2">
        <f t="shared" si="2532"/>
        <v>0</v>
      </c>
      <c r="U592" s="2">
        <f t="shared" si="2532"/>
        <v>0</v>
      </c>
      <c r="V592" s="2">
        <f t="shared" si="2532"/>
        <v>0</v>
      </c>
      <c r="W592" s="2">
        <f t="shared" si="2532"/>
        <v>0</v>
      </c>
      <c r="X592" s="2">
        <f t="shared" si="2532"/>
        <v>0</v>
      </c>
      <c r="Y592" s="2">
        <f t="shared" si="2532"/>
        <v>0</v>
      </c>
      <c r="Z592" s="2">
        <f t="shared" si="2532"/>
        <v>0</v>
      </c>
      <c r="AA592" s="2">
        <f t="shared" si="2532"/>
        <v>0</v>
      </c>
      <c r="AB592" s="2">
        <f t="shared" si="2532"/>
        <v>0</v>
      </c>
      <c r="AC592" s="2">
        <f t="shared" si="2532"/>
        <v>0</v>
      </c>
      <c r="AD592" s="2">
        <f t="shared" si="2532"/>
        <v>0</v>
      </c>
      <c r="AE592" s="2">
        <f t="shared" si="2532"/>
        <v>0</v>
      </c>
      <c r="AF592" s="2">
        <f t="shared" si="2532"/>
        <v>0</v>
      </c>
      <c r="AG592" s="2">
        <f t="shared" si="2532"/>
        <v>0</v>
      </c>
      <c r="AH592" s="2">
        <f t="shared" si="2532"/>
        <v>0</v>
      </c>
      <c r="AI592" s="2">
        <f t="shared" si="2532"/>
        <v>0</v>
      </c>
      <c r="AJ592" s="2">
        <f t="shared" si="2532"/>
        <v>0</v>
      </c>
      <c r="AK592" s="2">
        <f t="shared" si="2532"/>
        <v>0</v>
      </c>
      <c r="AL592" s="2">
        <f t="shared" si="2532"/>
        <v>0</v>
      </c>
      <c r="AM592" s="2">
        <f t="shared" si="2532"/>
        <v>0</v>
      </c>
      <c r="AN592" s="2">
        <f t="shared" si="2532"/>
        <v>0</v>
      </c>
      <c r="AO592" s="2">
        <f t="shared" si="2532"/>
        <v>0</v>
      </c>
      <c r="AP592" s="2">
        <f t="shared" si="2532"/>
        <v>0</v>
      </c>
      <c r="AQ592" s="2">
        <f t="shared" si="2532"/>
        <v>0</v>
      </c>
      <c r="AR592" s="2">
        <f t="shared" si="2532"/>
        <v>0</v>
      </c>
      <c r="AS592" s="2">
        <f t="shared" si="2532"/>
        <v>0</v>
      </c>
      <c r="AT592" s="2">
        <f t="shared" si="2532"/>
        <v>0</v>
      </c>
      <c r="AU592" s="2">
        <f t="shared" si="2532"/>
        <v>0</v>
      </c>
      <c r="AV592" s="2">
        <f t="shared" si="2532"/>
        <v>0</v>
      </c>
      <c r="AW592" s="2">
        <f t="shared" si="2532"/>
        <v>0</v>
      </c>
      <c r="AX592" s="2">
        <f t="shared" si="2532"/>
        <v>0</v>
      </c>
      <c r="AY592" s="2">
        <f t="shared" si="2532"/>
        <v>0</v>
      </c>
      <c r="AZ592" s="2">
        <f t="shared" si="2532"/>
        <v>0</v>
      </c>
      <c r="BA592" s="2">
        <f t="shared" si="2532"/>
        <v>0</v>
      </c>
      <c r="BB592" s="2">
        <f t="shared" si="2532"/>
        <v>0</v>
      </c>
      <c r="BC592" s="2">
        <f t="shared" si="2532"/>
        <v>0</v>
      </c>
      <c r="BD592" s="2">
        <f t="shared" si="2532"/>
        <v>0</v>
      </c>
      <c r="BE592" s="2">
        <f t="shared" si="2532"/>
        <v>0</v>
      </c>
      <c r="BF592" s="2">
        <f t="shared" si="2532"/>
        <v>0</v>
      </c>
      <c r="BG592" s="2">
        <f t="shared" si="2532"/>
        <v>0</v>
      </c>
      <c r="BH592" s="2">
        <f t="shared" si="2532"/>
        <v>0</v>
      </c>
      <c r="BI592" s="2">
        <f t="shared" si="2532"/>
        <v>0</v>
      </c>
      <c r="BJ592" s="2">
        <f t="shared" si="2532"/>
        <v>0</v>
      </c>
      <c r="BK592" s="2">
        <f t="shared" si="2532"/>
        <v>0</v>
      </c>
      <c r="BL592" s="2">
        <f t="shared" si="2532"/>
        <v>0</v>
      </c>
      <c r="BM592" s="2">
        <f t="shared" si="2532"/>
        <v>2644.6076832296299</v>
      </c>
      <c r="BN592" s="2">
        <f t="shared" si="2532"/>
        <v>31298.457893796138</v>
      </c>
      <c r="BO592" s="2">
        <f t="shared" si="2532"/>
        <v>30491.994561563359</v>
      </c>
    </row>
    <row r="593" spans="2:67" s="10" customFormat="1" ht="12.75" customHeight="1" outlineLevel="2">
      <c r="B593" s="28" t="str">
        <f>"Jan "&amp;$L$10&amp;" $"</f>
        <v>Jan 2012 $</v>
      </c>
      <c r="C593" s="151">
        <f>INDEX(Projects,A592,Projects!$H$1)</f>
        <v>72099.644</v>
      </c>
      <c r="D593" s="152"/>
      <c r="E593" s="152"/>
      <c r="F593" s="152"/>
      <c r="G593" s="152"/>
      <c r="H593" s="17"/>
    </row>
    <row r="594" spans="2:67" s="10" customFormat="1" ht="12.75" customHeight="1" outlineLevel="2">
      <c r="B594" s="8" t="s">
        <v>8</v>
      </c>
      <c r="C594" s="153">
        <f>INDEX(Projects,$A592,Projects!I$1)</f>
        <v>1.0500000000000001E-2</v>
      </c>
      <c r="D594" s="153">
        <f>INDEX(Projects,$A592,Projects!J$1)</f>
        <v>0.26740000000000003</v>
      </c>
      <c r="E594" s="153">
        <f>INDEX(Projects,$A592,Projects!K$1)</f>
        <v>0.72209999999999996</v>
      </c>
      <c r="F594" s="153">
        <f>INDEX(Projects,$A592,Projects!L$1)</f>
        <v>0</v>
      </c>
      <c r="G594" s="153">
        <f>INDEX(Projects,$A592,Projects!M$1)</f>
        <v>0</v>
      </c>
      <c r="H594" s="18"/>
      <c r="J594" s="14"/>
      <c r="K594" s="14"/>
    </row>
    <row r="595" spans="2:67" s="10" customFormat="1" ht="12.75" customHeight="1" outlineLevel="2">
      <c r="B595" s="8" t="s">
        <v>1</v>
      </c>
      <c r="C595" s="154">
        <f>INDEX(Projects,$A592,Projects!$N$1)</f>
        <v>2.5499999999999998E-2</v>
      </c>
      <c r="D595" s="152"/>
      <c r="E595" s="152"/>
      <c r="F595" s="152"/>
      <c r="G595" s="152"/>
    </row>
    <row r="596" spans="2:67" s="10" customFormat="1" ht="12.75" customHeight="1" outlineLevel="2">
      <c r="B596" s="8" t="s">
        <v>2</v>
      </c>
      <c r="C596" s="152">
        <f>INDEX(Projects,A592,Projects!$F$1)</f>
        <v>2063</v>
      </c>
      <c r="D596" s="152">
        <f>INDEX(Projects,A592,Projects!$G$1)</f>
        <v>4</v>
      </c>
      <c r="E596" s="152"/>
      <c r="F596" s="152"/>
      <c r="G596" s="152"/>
    </row>
    <row r="597" spans="2:67" s="10" customFormat="1" ht="12.75" customHeight="1" outlineLevel="2">
      <c r="B597" s="8" t="s">
        <v>3</v>
      </c>
      <c r="C597" s="152">
        <f>INDEX(Projects,A592,Projects!$C$1)</f>
        <v>2065</v>
      </c>
      <c r="D597" s="152">
        <f>INDEX(Projects,A592,Projects!$D$1)</f>
        <v>12</v>
      </c>
      <c r="E597" s="152"/>
      <c r="F597" s="152"/>
      <c r="G597" s="152"/>
    </row>
    <row r="598" spans="2:67" s="10" customFormat="1" ht="12.75" customHeight="1" outlineLevel="2">
      <c r="B598" s="7" t="s">
        <v>4</v>
      </c>
      <c r="L598" s="9">
        <f t="shared" ref="L598:AQ598" si="2533">(1+$C595)^L$21</f>
        <v>1.0126697388586272</v>
      </c>
      <c r="M598" s="9">
        <f t="shared" si="2533"/>
        <v>1.0384928171995222</v>
      </c>
      <c r="N598" s="9">
        <f t="shared" si="2533"/>
        <v>1.0649743840381101</v>
      </c>
      <c r="O598" s="9">
        <f t="shared" si="2533"/>
        <v>1.092131230831082</v>
      </c>
      <c r="P598" s="9">
        <f t="shared" si="2533"/>
        <v>1.1199805772172746</v>
      </c>
      <c r="Q598" s="9">
        <f t="shared" si="2533"/>
        <v>1.1485400819363152</v>
      </c>
      <c r="R598" s="9">
        <f t="shared" si="2533"/>
        <v>1.1778278540256915</v>
      </c>
      <c r="S598" s="9">
        <f t="shared" si="2533"/>
        <v>1.2078624643033467</v>
      </c>
      <c r="T598" s="9">
        <f t="shared" si="2533"/>
        <v>1.2386629571430821</v>
      </c>
      <c r="U598" s="9">
        <f t="shared" si="2533"/>
        <v>1.2702488625502308</v>
      </c>
      <c r="V598" s="9">
        <f t="shared" si="2533"/>
        <v>1.3026402085452617</v>
      </c>
      <c r="W598" s="9">
        <f t="shared" si="2533"/>
        <v>1.335857533863166</v>
      </c>
      <c r="X598" s="9">
        <f t="shared" si="2533"/>
        <v>1.369921900976677</v>
      </c>
      <c r="Y598" s="9">
        <f t="shared" si="2533"/>
        <v>1.4048549094515823</v>
      </c>
      <c r="Z598" s="9">
        <f t="shared" si="2533"/>
        <v>1.4406787096425977</v>
      </c>
      <c r="AA598" s="9">
        <f t="shared" si="2533"/>
        <v>1.477416016738484</v>
      </c>
      <c r="AB598" s="9">
        <f t="shared" si="2533"/>
        <v>1.5150901251653155</v>
      </c>
      <c r="AC598" s="9">
        <f t="shared" si="2533"/>
        <v>1.5537249233570312</v>
      </c>
      <c r="AD598" s="9">
        <f t="shared" si="2533"/>
        <v>1.5933449089026355</v>
      </c>
      <c r="AE598" s="9">
        <f t="shared" si="2533"/>
        <v>1.6339752040796529</v>
      </c>
      <c r="AF598" s="9">
        <f t="shared" si="2533"/>
        <v>1.6756415717836841</v>
      </c>
      <c r="AG598" s="9">
        <f t="shared" si="2533"/>
        <v>1.7183704318641684</v>
      </c>
      <c r="AH598" s="9">
        <f t="shared" si="2533"/>
        <v>1.7621888778767048</v>
      </c>
      <c r="AI598" s="9">
        <f t="shared" si="2533"/>
        <v>1.8071246942625607</v>
      </c>
      <c r="AJ598" s="9">
        <f t="shared" si="2533"/>
        <v>1.8532063739662561</v>
      </c>
      <c r="AK598" s="9">
        <f t="shared" si="2533"/>
        <v>1.9004631365023958</v>
      </c>
      <c r="AL598" s="9">
        <f t="shared" si="2533"/>
        <v>1.9489249464832072</v>
      </c>
      <c r="AM598" s="9">
        <f t="shared" si="2533"/>
        <v>1.998622532618529</v>
      </c>
      <c r="AN598" s="9">
        <f t="shared" si="2533"/>
        <v>2.0495874072003017</v>
      </c>
      <c r="AO598" s="9">
        <f t="shared" si="2533"/>
        <v>2.1018518860839097</v>
      </c>
      <c r="AP598" s="9">
        <f t="shared" si="2533"/>
        <v>2.1554491091790493</v>
      </c>
      <c r="AQ598" s="9">
        <f t="shared" si="2533"/>
        <v>2.2104130614631154</v>
      </c>
      <c r="AR598" s="9">
        <f t="shared" ref="AR598:BO598" si="2534">(1+$C595)^AR$21</f>
        <v>2.2667785945304249</v>
      </c>
      <c r="AS598" s="9">
        <f t="shared" si="2534"/>
        <v>2.3245814486909508</v>
      </c>
      <c r="AT598" s="9">
        <f t="shared" si="2534"/>
        <v>2.3838582756325706</v>
      </c>
      <c r="AU598" s="9">
        <f t="shared" si="2534"/>
        <v>2.444646661661201</v>
      </c>
      <c r="AV598" s="9">
        <f t="shared" si="2534"/>
        <v>2.5069851515335619</v>
      </c>
      <c r="AW598" s="9">
        <f t="shared" si="2534"/>
        <v>2.570913272897668</v>
      </c>
      <c r="AX598" s="9">
        <f t="shared" si="2534"/>
        <v>2.6364715613565588</v>
      </c>
      <c r="AY598" s="9">
        <f t="shared" si="2534"/>
        <v>2.7037015861711513</v>
      </c>
      <c r="AZ598" s="9">
        <f t="shared" si="2534"/>
        <v>2.7726459766185156</v>
      </c>
      <c r="BA598" s="9">
        <f t="shared" si="2534"/>
        <v>2.8433484490222884</v>
      </c>
      <c r="BB598" s="9">
        <f t="shared" si="2534"/>
        <v>2.9158538344723568</v>
      </c>
      <c r="BC598" s="9">
        <f t="shared" si="2534"/>
        <v>2.9902081072514015</v>
      </c>
      <c r="BD598" s="9">
        <f t="shared" si="2534"/>
        <v>3.0664584139863131</v>
      </c>
      <c r="BE598" s="9">
        <f t="shared" si="2534"/>
        <v>3.1446531035429639</v>
      </c>
      <c r="BF598" s="9">
        <f t="shared" si="2534"/>
        <v>3.2248417576833104</v>
      </c>
      <c r="BG598" s="9">
        <f t="shared" si="2534"/>
        <v>3.3070752225042348</v>
      </c>
      <c r="BH598" s="9">
        <f t="shared" si="2534"/>
        <v>3.3914056406780926</v>
      </c>
      <c r="BI598" s="9">
        <f t="shared" si="2534"/>
        <v>3.477886484515385</v>
      </c>
      <c r="BJ598" s="9">
        <f t="shared" si="2534"/>
        <v>3.5665725898705269</v>
      </c>
      <c r="BK598" s="9">
        <f t="shared" si="2534"/>
        <v>3.6575201909122264</v>
      </c>
      <c r="BL598" s="9">
        <f t="shared" si="2534"/>
        <v>3.7507869557804878</v>
      </c>
      <c r="BM598" s="9">
        <f t="shared" si="2534"/>
        <v>3.8464320231528903</v>
      </c>
      <c r="BN598" s="9">
        <f t="shared" si="2534"/>
        <v>3.9445160397432901</v>
      </c>
      <c r="BO598" s="9">
        <f t="shared" si="2534"/>
        <v>4.0451011987567442</v>
      </c>
    </row>
    <row r="599" spans="2:67" s="10" customFormat="1" ht="12.75" customHeight="1" outlineLevel="2">
      <c r="B599" s="8" t="s">
        <v>9</v>
      </c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</row>
    <row r="600" spans="2:67" s="10" customFormat="1" ht="12.75" customHeight="1" outlineLevel="2">
      <c r="B600" s="29" t="s">
        <v>5</v>
      </c>
      <c r="L600" s="2">
        <f t="shared" ref="L600" si="2535">IF(L$10&gt;$C597,0,+K603)</f>
        <v>0</v>
      </c>
      <c r="M600" s="2">
        <f t="shared" ref="M600" si="2536">IF(M$10&gt;$C597,0,+L603)</f>
        <v>0</v>
      </c>
      <c r="N600" s="2">
        <f t="shared" ref="N600" si="2537">IF(N$10&gt;$C597,0,+M603)</f>
        <v>0</v>
      </c>
      <c r="O600" s="2">
        <f t="shared" ref="O600" si="2538">IF(O$10&gt;$C597,0,+N603)</f>
        <v>0</v>
      </c>
      <c r="P600" s="2">
        <f t="shared" ref="P600" si="2539">IF(P$10&gt;$C597,0,+O603)</f>
        <v>0</v>
      </c>
      <c r="Q600" s="2">
        <f t="shared" ref="Q600" si="2540">IF(Q$10&gt;$C597,0,+P603)</f>
        <v>0</v>
      </c>
      <c r="R600" s="2">
        <f t="shared" ref="R600" si="2541">IF(R$10&gt;$C597,0,+Q603)</f>
        <v>0</v>
      </c>
      <c r="S600" s="2">
        <f t="shared" ref="S600" si="2542">IF(S$10&gt;$C597,0,+R603)</f>
        <v>0</v>
      </c>
      <c r="T600" s="2">
        <f t="shared" ref="T600" si="2543">IF(T$10&gt;$C597,0,+S603)</f>
        <v>0</v>
      </c>
      <c r="U600" s="2">
        <f t="shared" ref="U600" si="2544">IF(U$10&gt;$C597,0,+T603)</f>
        <v>0</v>
      </c>
      <c r="V600" s="2">
        <f t="shared" ref="V600" si="2545">IF(V$10&gt;$C597,0,+U603)</f>
        <v>0</v>
      </c>
      <c r="W600" s="2">
        <f t="shared" ref="W600" si="2546">IF(W$10&gt;$C597,0,+V603)</f>
        <v>0</v>
      </c>
      <c r="X600" s="2">
        <f t="shared" ref="X600" si="2547">IF(X$10&gt;$C597,0,+W603)</f>
        <v>0</v>
      </c>
      <c r="Y600" s="2">
        <f t="shared" ref="Y600" si="2548">IF(Y$10&gt;$C597,0,+X603)</f>
        <v>0</v>
      </c>
      <c r="Z600" s="2">
        <f t="shared" ref="Z600" si="2549">IF(Z$10&gt;$C597,0,+Y603)</f>
        <v>0</v>
      </c>
      <c r="AA600" s="2">
        <f t="shared" ref="AA600" si="2550">IF(AA$10&gt;$C597,0,+Z603)</f>
        <v>0</v>
      </c>
      <c r="AB600" s="2">
        <f t="shared" ref="AB600" si="2551">IF(AB$10&gt;$C597,0,+AA603)</f>
        <v>0</v>
      </c>
      <c r="AC600" s="2">
        <f t="shared" ref="AC600" si="2552">IF(AC$10&gt;$C597,0,+AB603)</f>
        <v>0</v>
      </c>
      <c r="AD600" s="2">
        <f t="shared" ref="AD600" si="2553">IF(AD$10&gt;$C597,0,+AC603)</f>
        <v>0</v>
      </c>
      <c r="AE600" s="2">
        <f t="shared" ref="AE600" si="2554">IF(AE$10&gt;$C597,0,+AD603)</f>
        <v>0</v>
      </c>
      <c r="AF600" s="2">
        <f t="shared" ref="AF600" si="2555">IF(AF$10&gt;$C597,0,+AE603)</f>
        <v>0</v>
      </c>
      <c r="AG600" s="2">
        <f t="shared" ref="AG600" si="2556">IF(AG$10&gt;$C597,0,+AF603)</f>
        <v>0</v>
      </c>
      <c r="AH600" s="2">
        <f t="shared" ref="AH600" si="2557">IF(AH$10&gt;$C597,0,+AG603)</f>
        <v>0</v>
      </c>
      <c r="AI600" s="2">
        <f t="shared" ref="AI600" si="2558">IF(AI$10&gt;$C597,0,+AH603)</f>
        <v>0</v>
      </c>
      <c r="AJ600" s="2">
        <f t="shared" ref="AJ600" si="2559">IF(AJ$10&gt;$C597,0,+AI603)</f>
        <v>0</v>
      </c>
      <c r="AK600" s="2">
        <f t="shared" ref="AK600" si="2560">IF(AK$10&gt;$C597,0,+AJ603)</f>
        <v>0</v>
      </c>
      <c r="AL600" s="2">
        <f t="shared" ref="AL600" si="2561">IF(AL$10&gt;$C597,0,+AK603)</f>
        <v>0</v>
      </c>
      <c r="AM600" s="2">
        <f t="shared" ref="AM600" si="2562">IF(AM$10&gt;$C597,0,+AL603)</f>
        <v>0</v>
      </c>
      <c r="AN600" s="2">
        <f t="shared" ref="AN600" si="2563">IF(AN$10&gt;$C597,0,+AM603)</f>
        <v>0</v>
      </c>
      <c r="AO600" s="2">
        <f t="shared" ref="AO600" si="2564">IF(AO$10&gt;$C597,0,+AN603)</f>
        <v>0</v>
      </c>
      <c r="AP600" s="2">
        <f t="shared" ref="AP600" si="2565">IF(AP$10&gt;$C597,0,+AO603)</f>
        <v>0</v>
      </c>
      <c r="AQ600" s="2">
        <f t="shared" ref="AQ600" si="2566">IF(AQ$10&gt;$C597,0,+AP603)</f>
        <v>0</v>
      </c>
      <c r="AR600" s="2">
        <f t="shared" ref="AR600" si="2567">IF(AR$10&gt;$C597,0,+AQ603)</f>
        <v>0</v>
      </c>
      <c r="AS600" s="2">
        <f t="shared" ref="AS600" si="2568">IF(AS$10&gt;$C597,0,+AR603)</f>
        <v>0</v>
      </c>
      <c r="AT600" s="2">
        <f t="shared" ref="AT600" si="2569">IF(AT$10&gt;$C597,0,+AS603)</f>
        <v>0</v>
      </c>
      <c r="AU600" s="2">
        <f t="shared" ref="AU600" si="2570">IF(AU$10&gt;$C597,0,+AT603)</f>
        <v>0</v>
      </c>
      <c r="AV600" s="2">
        <f t="shared" ref="AV600" si="2571">IF(AV$10&gt;$C597,0,+AU603)</f>
        <v>0</v>
      </c>
      <c r="AW600" s="2">
        <f t="shared" ref="AW600" si="2572">IF(AW$10&gt;$C597,0,+AV603)</f>
        <v>0</v>
      </c>
      <c r="AX600" s="2">
        <f t="shared" ref="AX600" si="2573">IF(AX$10&gt;$C597,0,+AW603)</f>
        <v>0</v>
      </c>
      <c r="AY600" s="2">
        <f t="shared" ref="AY600" si="2574">IF(AY$10&gt;$C597,0,+AX603)</f>
        <v>0</v>
      </c>
      <c r="AZ600" s="2">
        <f t="shared" ref="AZ600" si="2575">IF(AZ$10&gt;$C597,0,+AY603)</f>
        <v>0</v>
      </c>
      <c r="BA600" s="2">
        <f t="shared" ref="BA600" si="2576">IF(BA$10&gt;$C597,0,+AZ603)</f>
        <v>0</v>
      </c>
      <c r="BB600" s="2">
        <f t="shared" ref="BB600" si="2577">IF(BB$10&gt;$C597,0,+BA603)</f>
        <v>0</v>
      </c>
      <c r="BC600" s="2">
        <f t="shared" ref="BC600" si="2578">IF(BC$10&gt;$C597,0,+BB603)</f>
        <v>0</v>
      </c>
      <c r="BD600" s="2">
        <f t="shared" ref="BD600" si="2579">IF(BD$10&gt;$C597,0,+BC603)</f>
        <v>0</v>
      </c>
      <c r="BE600" s="2">
        <f t="shared" ref="BE600" si="2580">IF(BE$10&gt;$C597,0,+BD603)</f>
        <v>0</v>
      </c>
      <c r="BF600" s="2">
        <f t="shared" ref="BF600" si="2581">IF(BF$10&gt;$C597,0,+BE603)</f>
        <v>0</v>
      </c>
      <c r="BG600" s="2">
        <f t="shared" ref="BG600" si="2582">IF(BG$10&gt;$C597,0,+BF603)</f>
        <v>0</v>
      </c>
      <c r="BH600" s="2">
        <f t="shared" ref="BH600" si="2583">IF(BH$10&gt;$C597,0,+BG603)</f>
        <v>0</v>
      </c>
      <c r="BI600" s="2">
        <f t="shared" ref="BI600" si="2584">IF(BI$10&gt;$C597,0,+BH603)</f>
        <v>0</v>
      </c>
      <c r="BJ600" s="2">
        <f t="shared" ref="BJ600" si="2585">IF(BJ$10&gt;$C597,0,+BI603)</f>
        <v>0</v>
      </c>
      <c r="BK600" s="2">
        <f t="shared" ref="BK600" si="2586">IF(BK$10&gt;$C597,0,+BJ603)</f>
        <v>0</v>
      </c>
      <c r="BL600" s="2">
        <f t="shared" ref="BL600" si="2587">IF(BL$10&gt;$C597,0,+BK603)</f>
        <v>2833.8083634552436</v>
      </c>
      <c r="BM600" s="2">
        <f t="shared" ref="BM600" si="2588">IF(BM$10&gt;$C597,0,+BL603)</f>
        <v>77583.795543066022</v>
      </c>
      <c r="BN600" s="2">
        <f t="shared" ref="BN600" si="2589">IF(BN$10&gt;$C597,0,+BM603)</f>
        <v>0</v>
      </c>
      <c r="BO600" s="2">
        <f t="shared" ref="BO600" si="2590">IF(BO$10&gt;$C597,0,+BN603)</f>
        <v>0</v>
      </c>
    </row>
    <row r="601" spans="2:67" s="10" customFormat="1" ht="12.75" customHeight="1" outlineLevel="2">
      <c r="B601" s="29" t="s">
        <v>6</v>
      </c>
      <c r="L601" s="2">
        <f t="shared" ref="L601:BO601" si="2591">IF(AND(L$10&gt;=$C596,L$10&lt;=$C597),INDEX($C594:$G594,1,L$10-$C596+1)*$C593*L598,0)</f>
        <v>0</v>
      </c>
      <c r="M601" s="2">
        <f t="shared" si="2591"/>
        <v>0</v>
      </c>
      <c r="N601" s="2">
        <f t="shared" si="2591"/>
        <v>0</v>
      </c>
      <c r="O601" s="2">
        <f t="shared" si="2591"/>
        <v>0</v>
      </c>
      <c r="P601" s="2">
        <f t="shared" si="2591"/>
        <v>0</v>
      </c>
      <c r="Q601" s="2">
        <f t="shared" si="2591"/>
        <v>0</v>
      </c>
      <c r="R601" s="2">
        <f t="shared" si="2591"/>
        <v>0</v>
      </c>
      <c r="S601" s="2">
        <f t="shared" si="2591"/>
        <v>0</v>
      </c>
      <c r="T601" s="2">
        <f t="shared" si="2591"/>
        <v>0</v>
      </c>
      <c r="U601" s="2">
        <f t="shared" si="2591"/>
        <v>0</v>
      </c>
      <c r="V601" s="2">
        <f t="shared" si="2591"/>
        <v>0</v>
      </c>
      <c r="W601" s="2">
        <f t="shared" si="2591"/>
        <v>0</v>
      </c>
      <c r="X601" s="2">
        <f t="shared" si="2591"/>
        <v>0</v>
      </c>
      <c r="Y601" s="2">
        <f t="shared" si="2591"/>
        <v>0</v>
      </c>
      <c r="Z601" s="2">
        <f t="shared" si="2591"/>
        <v>0</v>
      </c>
      <c r="AA601" s="2">
        <f t="shared" si="2591"/>
        <v>0</v>
      </c>
      <c r="AB601" s="2">
        <f t="shared" si="2591"/>
        <v>0</v>
      </c>
      <c r="AC601" s="2">
        <f t="shared" si="2591"/>
        <v>0</v>
      </c>
      <c r="AD601" s="2">
        <f t="shared" si="2591"/>
        <v>0</v>
      </c>
      <c r="AE601" s="2">
        <f t="shared" si="2591"/>
        <v>0</v>
      </c>
      <c r="AF601" s="2">
        <f t="shared" si="2591"/>
        <v>0</v>
      </c>
      <c r="AG601" s="2">
        <f t="shared" si="2591"/>
        <v>0</v>
      </c>
      <c r="AH601" s="2">
        <f t="shared" si="2591"/>
        <v>0</v>
      </c>
      <c r="AI601" s="2">
        <f t="shared" si="2591"/>
        <v>0</v>
      </c>
      <c r="AJ601" s="2">
        <f t="shared" si="2591"/>
        <v>0</v>
      </c>
      <c r="AK601" s="2">
        <f t="shared" si="2591"/>
        <v>0</v>
      </c>
      <c r="AL601" s="2">
        <f t="shared" si="2591"/>
        <v>0</v>
      </c>
      <c r="AM601" s="2">
        <f t="shared" si="2591"/>
        <v>0</v>
      </c>
      <c r="AN601" s="2">
        <f t="shared" si="2591"/>
        <v>0</v>
      </c>
      <c r="AO601" s="2">
        <f t="shared" si="2591"/>
        <v>0</v>
      </c>
      <c r="AP601" s="2">
        <f t="shared" si="2591"/>
        <v>0</v>
      </c>
      <c r="AQ601" s="2">
        <f t="shared" si="2591"/>
        <v>0</v>
      </c>
      <c r="AR601" s="2">
        <f t="shared" si="2591"/>
        <v>0</v>
      </c>
      <c r="AS601" s="2">
        <f t="shared" si="2591"/>
        <v>0</v>
      </c>
      <c r="AT601" s="2">
        <f t="shared" si="2591"/>
        <v>0</v>
      </c>
      <c r="AU601" s="2">
        <f t="shared" si="2591"/>
        <v>0</v>
      </c>
      <c r="AV601" s="2">
        <f t="shared" si="2591"/>
        <v>0</v>
      </c>
      <c r="AW601" s="2">
        <f t="shared" si="2591"/>
        <v>0</v>
      </c>
      <c r="AX601" s="2">
        <f t="shared" si="2591"/>
        <v>0</v>
      </c>
      <c r="AY601" s="2">
        <f t="shared" si="2591"/>
        <v>0</v>
      </c>
      <c r="AZ601" s="2">
        <f t="shared" si="2591"/>
        <v>0</v>
      </c>
      <c r="BA601" s="2">
        <f t="shared" si="2591"/>
        <v>0</v>
      </c>
      <c r="BB601" s="2">
        <f t="shared" si="2591"/>
        <v>0</v>
      </c>
      <c r="BC601" s="2">
        <f t="shared" si="2591"/>
        <v>0</v>
      </c>
      <c r="BD601" s="2">
        <f t="shared" si="2591"/>
        <v>0</v>
      </c>
      <c r="BE601" s="2">
        <f t="shared" si="2591"/>
        <v>0</v>
      </c>
      <c r="BF601" s="2">
        <f t="shared" si="2591"/>
        <v>0</v>
      </c>
      <c r="BG601" s="2">
        <f t="shared" si="2591"/>
        <v>0</v>
      </c>
      <c r="BH601" s="2">
        <f t="shared" si="2591"/>
        <v>0</v>
      </c>
      <c r="BI601" s="2">
        <f t="shared" si="2591"/>
        <v>0</v>
      </c>
      <c r="BJ601" s="2">
        <f t="shared" si="2591"/>
        <v>0</v>
      </c>
      <c r="BK601" s="2">
        <f t="shared" si="2591"/>
        <v>2768.9119887196275</v>
      </c>
      <c r="BL601" s="2">
        <f t="shared" si="2591"/>
        <v>72313.090091534381</v>
      </c>
      <c r="BM601" s="2">
        <f t="shared" si="2591"/>
        <v>200257.37866548967</v>
      </c>
      <c r="BN601" s="2">
        <f t="shared" si="2591"/>
        <v>0</v>
      </c>
      <c r="BO601" s="2">
        <f t="shared" si="2591"/>
        <v>0</v>
      </c>
    </row>
    <row r="602" spans="2:67" s="10" customFormat="1" ht="12.75" customHeight="1" outlineLevel="2">
      <c r="B602" s="29" t="s">
        <v>0</v>
      </c>
      <c r="C602" s="154">
        <f>INDEX(Projects,A592,Projects!$O$1)</f>
        <v>6.25E-2</v>
      </c>
      <c r="L602" s="2">
        <f t="shared" ref="L602:BO602" si="2592">SUM(L600,L601/2)*$C602*IF(L$10=$C596,(13-$D596)/12,IF(L$10=$C597,($D597-1)/12,1))</f>
        <v>0</v>
      </c>
      <c r="M602" s="2">
        <f t="shared" si="2592"/>
        <v>0</v>
      </c>
      <c r="N602" s="2">
        <f t="shared" si="2592"/>
        <v>0</v>
      </c>
      <c r="O602" s="2">
        <f t="shared" si="2592"/>
        <v>0</v>
      </c>
      <c r="P602" s="2">
        <f t="shared" si="2592"/>
        <v>0</v>
      </c>
      <c r="Q602" s="2">
        <f t="shared" si="2592"/>
        <v>0</v>
      </c>
      <c r="R602" s="2">
        <f t="shared" si="2592"/>
        <v>0</v>
      </c>
      <c r="S602" s="2">
        <f t="shared" si="2592"/>
        <v>0</v>
      </c>
      <c r="T602" s="2">
        <f t="shared" si="2592"/>
        <v>0</v>
      </c>
      <c r="U602" s="2">
        <f t="shared" si="2592"/>
        <v>0</v>
      </c>
      <c r="V602" s="2">
        <f t="shared" si="2592"/>
        <v>0</v>
      </c>
      <c r="W602" s="2">
        <f t="shared" si="2592"/>
        <v>0</v>
      </c>
      <c r="X602" s="2">
        <f t="shared" si="2592"/>
        <v>0</v>
      </c>
      <c r="Y602" s="2">
        <f t="shared" si="2592"/>
        <v>0</v>
      </c>
      <c r="Z602" s="2">
        <f t="shared" si="2592"/>
        <v>0</v>
      </c>
      <c r="AA602" s="2">
        <f t="shared" si="2592"/>
        <v>0</v>
      </c>
      <c r="AB602" s="2">
        <f t="shared" si="2592"/>
        <v>0</v>
      </c>
      <c r="AC602" s="2">
        <f t="shared" si="2592"/>
        <v>0</v>
      </c>
      <c r="AD602" s="2">
        <f t="shared" si="2592"/>
        <v>0</v>
      </c>
      <c r="AE602" s="2">
        <f t="shared" si="2592"/>
        <v>0</v>
      </c>
      <c r="AF602" s="2">
        <f t="shared" si="2592"/>
        <v>0</v>
      </c>
      <c r="AG602" s="2">
        <f t="shared" si="2592"/>
        <v>0</v>
      </c>
      <c r="AH602" s="2">
        <f t="shared" si="2592"/>
        <v>0</v>
      </c>
      <c r="AI602" s="2">
        <f t="shared" si="2592"/>
        <v>0</v>
      </c>
      <c r="AJ602" s="2">
        <f t="shared" si="2592"/>
        <v>0</v>
      </c>
      <c r="AK602" s="2">
        <f t="shared" si="2592"/>
        <v>0</v>
      </c>
      <c r="AL602" s="2">
        <f t="shared" si="2592"/>
        <v>0</v>
      </c>
      <c r="AM602" s="2">
        <f t="shared" si="2592"/>
        <v>0</v>
      </c>
      <c r="AN602" s="2">
        <f t="shared" si="2592"/>
        <v>0</v>
      </c>
      <c r="AO602" s="2">
        <f t="shared" si="2592"/>
        <v>0</v>
      </c>
      <c r="AP602" s="2">
        <f t="shared" si="2592"/>
        <v>0</v>
      </c>
      <c r="AQ602" s="2">
        <f t="shared" si="2592"/>
        <v>0</v>
      </c>
      <c r="AR602" s="2">
        <f t="shared" si="2592"/>
        <v>0</v>
      </c>
      <c r="AS602" s="2">
        <f t="shared" si="2592"/>
        <v>0</v>
      </c>
      <c r="AT602" s="2">
        <f t="shared" si="2592"/>
        <v>0</v>
      </c>
      <c r="AU602" s="2">
        <f t="shared" si="2592"/>
        <v>0</v>
      </c>
      <c r="AV602" s="2">
        <f t="shared" si="2592"/>
        <v>0</v>
      </c>
      <c r="AW602" s="2">
        <f t="shared" si="2592"/>
        <v>0</v>
      </c>
      <c r="AX602" s="2">
        <f t="shared" si="2592"/>
        <v>0</v>
      </c>
      <c r="AY602" s="2">
        <f t="shared" si="2592"/>
        <v>0</v>
      </c>
      <c r="AZ602" s="2">
        <f t="shared" si="2592"/>
        <v>0</v>
      </c>
      <c r="BA602" s="2">
        <f t="shared" si="2592"/>
        <v>0</v>
      </c>
      <c r="BB602" s="2">
        <f t="shared" si="2592"/>
        <v>0</v>
      </c>
      <c r="BC602" s="2">
        <f t="shared" si="2592"/>
        <v>0</v>
      </c>
      <c r="BD602" s="2">
        <f t="shared" si="2592"/>
        <v>0</v>
      </c>
      <c r="BE602" s="2">
        <f t="shared" si="2592"/>
        <v>0</v>
      </c>
      <c r="BF602" s="2">
        <f t="shared" si="2592"/>
        <v>0</v>
      </c>
      <c r="BG602" s="2">
        <f t="shared" si="2592"/>
        <v>0</v>
      </c>
      <c r="BH602" s="2">
        <f t="shared" si="2592"/>
        <v>0</v>
      </c>
      <c r="BI602" s="2">
        <f t="shared" si="2592"/>
        <v>0</v>
      </c>
      <c r="BJ602" s="2">
        <f t="shared" si="2592"/>
        <v>0</v>
      </c>
      <c r="BK602" s="2">
        <f t="shared" si="2592"/>
        <v>64.896374735616263</v>
      </c>
      <c r="BL602" s="2">
        <f t="shared" si="2592"/>
        <v>2436.8970880764023</v>
      </c>
      <c r="BM602" s="2">
        <f t="shared" si="2592"/>
        <v>10181.444446009997</v>
      </c>
      <c r="BN602" s="2">
        <f t="shared" si="2592"/>
        <v>0</v>
      </c>
      <c r="BO602" s="2">
        <f t="shared" si="2592"/>
        <v>0</v>
      </c>
    </row>
    <row r="603" spans="2:67" s="10" customFormat="1" ht="12.75" customHeight="1" outlineLevel="2">
      <c r="B603" s="29" t="s">
        <v>7</v>
      </c>
      <c r="K603" s="16"/>
      <c r="L603" s="2">
        <f t="shared" ref="L603" si="2593">SUM(L600:L602)</f>
        <v>0</v>
      </c>
      <c r="M603" s="2">
        <f t="shared" ref="M603:BO603" si="2594">SUM(M600:M602)</f>
        <v>0</v>
      </c>
      <c r="N603" s="2">
        <f t="shared" si="2594"/>
        <v>0</v>
      </c>
      <c r="O603" s="2">
        <f t="shared" si="2594"/>
        <v>0</v>
      </c>
      <c r="P603" s="2">
        <f t="shared" si="2594"/>
        <v>0</v>
      </c>
      <c r="Q603" s="2">
        <f t="shared" si="2594"/>
        <v>0</v>
      </c>
      <c r="R603" s="2">
        <f t="shared" si="2594"/>
        <v>0</v>
      </c>
      <c r="S603" s="2">
        <f t="shared" si="2594"/>
        <v>0</v>
      </c>
      <c r="T603" s="2">
        <f t="shared" si="2594"/>
        <v>0</v>
      </c>
      <c r="U603" s="2">
        <f t="shared" si="2594"/>
        <v>0</v>
      </c>
      <c r="V603" s="2">
        <f t="shared" si="2594"/>
        <v>0</v>
      </c>
      <c r="W603" s="2">
        <f t="shared" si="2594"/>
        <v>0</v>
      </c>
      <c r="X603" s="2">
        <f t="shared" si="2594"/>
        <v>0</v>
      </c>
      <c r="Y603" s="2">
        <f t="shared" si="2594"/>
        <v>0</v>
      </c>
      <c r="Z603" s="2">
        <f t="shared" si="2594"/>
        <v>0</v>
      </c>
      <c r="AA603" s="2">
        <f t="shared" si="2594"/>
        <v>0</v>
      </c>
      <c r="AB603" s="2">
        <f t="shared" si="2594"/>
        <v>0</v>
      </c>
      <c r="AC603" s="2">
        <f t="shared" si="2594"/>
        <v>0</v>
      </c>
      <c r="AD603" s="2">
        <f t="shared" si="2594"/>
        <v>0</v>
      </c>
      <c r="AE603" s="2">
        <f t="shared" si="2594"/>
        <v>0</v>
      </c>
      <c r="AF603" s="2">
        <f t="shared" si="2594"/>
        <v>0</v>
      </c>
      <c r="AG603" s="2">
        <f t="shared" si="2594"/>
        <v>0</v>
      </c>
      <c r="AH603" s="2">
        <f t="shared" si="2594"/>
        <v>0</v>
      </c>
      <c r="AI603" s="2">
        <f t="shared" si="2594"/>
        <v>0</v>
      </c>
      <c r="AJ603" s="2">
        <f t="shared" si="2594"/>
        <v>0</v>
      </c>
      <c r="AK603" s="2">
        <f t="shared" si="2594"/>
        <v>0</v>
      </c>
      <c r="AL603" s="2">
        <f t="shared" si="2594"/>
        <v>0</v>
      </c>
      <c r="AM603" s="2">
        <f t="shared" si="2594"/>
        <v>0</v>
      </c>
      <c r="AN603" s="2">
        <f t="shared" si="2594"/>
        <v>0</v>
      </c>
      <c r="AO603" s="2">
        <f t="shared" si="2594"/>
        <v>0</v>
      </c>
      <c r="AP603" s="2">
        <f t="shared" si="2594"/>
        <v>0</v>
      </c>
      <c r="AQ603" s="2">
        <f t="shared" si="2594"/>
        <v>0</v>
      </c>
      <c r="AR603" s="2">
        <f t="shared" si="2594"/>
        <v>0</v>
      </c>
      <c r="AS603" s="2">
        <f t="shared" si="2594"/>
        <v>0</v>
      </c>
      <c r="AT603" s="2">
        <f t="shared" si="2594"/>
        <v>0</v>
      </c>
      <c r="AU603" s="2">
        <f t="shared" si="2594"/>
        <v>0</v>
      </c>
      <c r="AV603" s="2">
        <f t="shared" si="2594"/>
        <v>0</v>
      </c>
      <c r="AW603" s="2">
        <f t="shared" si="2594"/>
        <v>0</v>
      </c>
      <c r="AX603" s="2">
        <f t="shared" si="2594"/>
        <v>0</v>
      </c>
      <c r="AY603" s="2">
        <f t="shared" si="2594"/>
        <v>0</v>
      </c>
      <c r="AZ603" s="2">
        <f t="shared" si="2594"/>
        <v>0</v>
      </c>
      <c r="BA603" s="2">
        <f t="shared" si="2594"/>
        <v>0</v>
      </c>
      <c r="BB603" s="2">
        <f t="shared" si="2594"/>
        <v>0</v>
      </c>
      <c r="BC603" s="2">
        <f t="shared" si="2594"/>
        <v>0</v>
      </c>
      <c r="BD603" s="2">
        <f t="shared" si="2594"/>
        <v>0</v>
      </c>
      <c r="BE603" s="2">
        <f t="shared" si="2594"/>
        <v>0</v>
      </c>
      <c r="BF603" s="2">
        <f t="shared" si="2594"/>
        <v>0</v>
      </c>
      <c r="BG603" s="2">
        <f t="shared" si="2594"/>
        <v>0</v>
      </c>
      <c r="BH603" s="2">
        <f t="shared" si="2594"/>
        <v>0</v>
      </c>
      <c r="BI603" s="2">
        <f t="shared" si="2594"/>
        <v>0</v>
      </c>
      <c r="BJ603" s="2">
        <f t="shared" si="2594"/>
        <v>0</v>
      </c>
      <c r="BK603" s="2">
        <f t="shared" si="2594"/>
        <v>2833.8083634552436</v>
      </c>
      <c r="BL603" s="2">
        <f t="shared" si="2594"/>
        <v>77583.795543066022</v>
      </c>
      <c r="BM603" s="2">
        <f t="shared" si="2594"/>
        <v>288022.61865456571</v>
      </c>
      <c r="BN603" s="2">
        <f t="shared" si="2594"/>
        <v>0</v>
      </c>
      <c r="BO603" s="2">
        <f t="shared" si="2594"/>
        <v>0</v>
      </c>
    </row>
    <row r="604" spans="2:67" s="10" customFormat="1" ht="12.75" customHeight="1" outlineLevel="2">
      <c r="B604" s="30" t="s">
        <v>41</v>
      </c>
      <c r="E604" s="2">
        <f>MAX(L603:BO603)*(1+$C$8)</f>
        <v>288022.61865456571</v>
      </c>
      <c r="F604" s="152">
        <f>INDEX(Projects,A592,Projects!$E$1)</f>
        <v>25</v>
      </c>
      <c r="G604" s="38">
        <f>+$C$6</f>
        <v>2.9999999999999997E-4</v>
      </c>
      <c r="H604" s="20"/>
      <c r="L604" s="2"/>
      <c r="M604" s="2"/>
      <c r="N604" s="2"/>
      <c r="O604" s="2"/>
      <c r="P604" s="2"/>
      <c r="Q604" s="2"/>
    </row>
    <row r="605" spans="2:67" s="10" customFormat="1" ht="12.75" customHeight="1" outlineLevel="2">
      <c r="B605" s="8"/>
    </row>
    <row r="606" spans="2:67" s="10" customFormat="1" ht="12.75" customHeight="1" outlineLevel="2">
      <c r="B606" s="31" t="s">
        <v>10</v>
      </c>
    </row>
    <row r="607" spans="2:67" s="10" customFormat="1" ht="12.75" customHeight="1" outlineLevel="2">
      <c r="B607" s="30" t="s">
        <v>11</v>
      </c>
      <c r="K607" s="2"/>
      <c r="L607" s="2">
        <f t="shared" ref="L607" si="2595">IF(L$10=$C597,$E604,K609)</f>
        <v>0</v>
      </c>
      <c r="M607" s="2">
        <f t="shared" ref="M607" si="2596">IF(M$10=$C597,$E604,L609)</f>
        <v>0</v>
      </c>
      <c r="N607" s="2">
        <f t="shared" ref="N607" si="2597">IF(N$10=$C597,$E604,M609)</f>
        <v>0</v>
      </c>
      <c r="O607" s="2">
        <f t="shared" ref="O607" si="2598">IF(O$10=$C597,$E604,N609)</f>
        <v>0</v>
      </c>
      <c r="P607" s="2">
        <f t="shared" ref="P607" si="2599">IF(P$10=$C597,$E604,O609)</f>
        <v>0</v>
      </c>
      <c r="Q607" s="2">
        <f t="shared" ref="Q607" si="2600">IF(Q$10=$C597,$E604,P609)</f>
        <v>0</v>
      </c>
      <c r="R607" s="2">
        <f t="shared" ref="R607" si="2601">IF(R$10=$C597,$E604,Q609)</f>
        <v>0</v>
      </c>
      <c r="S607" s="2">
        <f t="shared" ref="S607" si="2602">IF(S$10=$C597,$E604,R609)</f>
        <v>0</v>
      </c>
      <c r="T607" s="2">
        <f t="shared" ref="T607" si="2603">IF(T$10=$C597,$E604,S609)</f>
        <v>0</v>
      </c>
      <c r="U607" s="2">
        <f t="shared" ref="U607" si="2604">IF(U$10=$C597,$E604,T609)</f>
        <v>0</v>
      </c>
      <c r="V607" s="2">
        <f t="shared" ref="V607" si="2605">IF(V$10=$C597,$E604,U609)</f>
        <v>0</v>
      </c>
      <c r="W607" s="2">
        <f t="shared" ref="W607" si="2606">IF(W$10=$C597,$E604,V609)</f>
        <v>0</v>
      </c>
      <c r="X607" s="2">
        <f t="shared" ref="X607" si="2607">IF(X$10=$C597,$E604,W609)</f>
        <v>0</v>
      </c>
      <c r="Y607" s="2">
        <f t="shared" ref="Y607" si="2608">IF(Y$10=$C597,$E604,X609)</f>
        <v>0</v>
      </c>
      <c r="Z607" s="2">
        <f t="shared" ref="Z607" si="2609">IF(Z$10=$C597,$E604,Y609)</f>
        <v>0</v>
      </c>
      <c r="AA607" s="2">
        <f t="shared" ref="AA607" si="2610">IF(AA$10=$C597,$E604,Z609)</f>
        <v>0</v>
      </c>
      <c r="AB607" s="2">
        <f t="shared" ref="AB607" si="2611">IF(AB$10=$C597,$E604,AA609)</f>
        <v>0</v>
      </c>
      <c r="AC607" s="2">
        <f t="shared" ref="AC607" si="2612">IF(AC$10=$C597,$E604,AB609)</f>
        <v>0</v>
      </c>
      <c r="AD607" s="2">
        <f t="shared" ref="AD607" si="2613">IF(AD$10=$C597,$E604,AC609)</f>
        <v>0</v>
      </c>
      <c r="AE607" s="2">
        <f t="shared" ref="AE607" si="2614">IF(AE$10=$C597,$E604,AD609)</f>
        <v>0</v>
      </c>
      <c r="AF607" s="2">
        <f t="shared" ref="AF607" si="2615">IF(AF$10=$C597,$E604,AE609)</f>
        <v>0</v>
      </c>
      <c r="AG607" s="2">
        <f t="shared" ref="AG607" si="2616">IF(AG$10=$C597,$E604,AF609)</f>
        <v>0</v>
      </c>
      <c r="AH607" s="2">
        <f t="shared" ref="AH607" si="2617">IF(AH$10=$C597,$E604,AG609)</f>
        <v>0</v>
      </c>
      <c r="AI607" s="2">
        <f t="shared" ref="AI607" si="2618">IF(AI$10=$C597,$E604,AH609)</f>
        <v>0</v>
      </c>
      <c r="AJ607" s="2">
        <f t="shared" ref="AJ607" si="2619">IF(AJ$10=$C597,$E604,AI609)</f>
        <v>0</v>
      </c>
      <c r="AK607" s="2">
        <f t="shared" ref="AK607" si="2620">IF(AK$10=$C597,$E604,AJ609)</f>
        <v>0</v>
      </c>
      <c r="AL607" s="2">
        <f t="shared" ref="AL607" si="2621">IF(AL$10=$C597,$E604,AK609)</f>
        <v>0</v>
      </c>
      <c r="AM607" s="2">
        <f t="shared" ref="AM607" si="2622">IF(AM$10=$C597,$E604,AL609)</f>
        <v>0</v>
      </c>
      <c r="AN607" s="2">
        <f t="shared" ref="AN607" si="2623">IF(AN$10=$C597,$E604,AM609)</f>
        <v>0</v>
      </c>
      <c r="AO607" s="2">
        <f t="shared" ref="AO607" si="2624">IF(AO$10=$C597,$E604,AN609)</f>
        <v>0</v>
      </c>
      <c r="AP607" s="2">
        <f t="shared" ref="AP607" si="2625">IF(AP$10=$C597,$E604,AO609)</f>
        <v>0</v>
      </c>
      <c r="AQ607" s="2">
        <f t="shared" ref="AQ607" si="2626">IF(AQ$10=$C597,$E604,AP609)</f>
        <v>0</v>
      </c>
      <c r="AR607" s="2">
        <f t="shared" ref="AR607" si="2627">IF(AR$10=$C597,$E604,AQ609)</f>
        <v>0</v>
      </c>
      <c r="AS607" s="2">
        <f t="shared" ref="AS607" si="2628">IF(AS$10=$C597,$E604,AR609)</f>
        <v>0</v>
      </c>
      <c r="AT607" s="2">
        <f t="shared" ref="AT607" si="2629">IF(AT$10=$C597,$E604,AS609)</f>
        <v>0</v>
      </c>
      <c r="AU607" s="2">
        <f t="shared" ref="AU607" si="2630">IF(AU$10=$C597,$E604,AT609)</f>
        <v>0</v>
      </c>
      <c r="AV607" s="2">
        <f t="shared" ref="AV607" si="2631">IF(AV$10=$C597,$E604,AU609)</f>
        <v>0</v>
      </c>
      <c r="AW607" s="2">
        <f t="shared" ref="AW607" si="2632">IF(AW$10=$C597,$E604,AV609)</f>
        <v>0</v>
      </c>
      <c r="AX607" s="2">
        <f t="shared" ref="AX607" si="2633">IF(AX$10=$C597,$E604,AW609)</f>
        <v>0</v>
      </c>
      <c r="AY607" s="2">
        <f t="shared" ref="AY607" si="2634">IF(AY$10=$C597,$E604,AX609)</f>
        <v>0</v>
      </c>
      <c r="AZ607" s="2">
        <f t="shared" ref="AZ607" si="2635">IF(AZ$10=$C597,$E604,AY609)</f>
        <v>0</v>
      </c>
      <c r="BA607" s="2">
        <f t="shared" ref="BA607" si="2636">IF(BA$10=$C597,$E604,AZ609)</f>
        <v>0</v>
      </c>
      <c r="BB607" s="2">
        <f t="shared" ref="BB607" si="2637">IF(BB$10=$C597,$E604,BA609)</f>
        <v>0</v>
      </c>
      <c r="BC607" s="2">
        <f t="shared" ref="BC607" si="2638">IF(BC$10=$C597,$E604,BB609)</f>
        <v>0</v>
      </c>
      <c r="BD607" s="2">
        <f t="shared" ref="BD607" si="2639">IF(BD$10=$C597,$E604,BC609)</f>
        <v>0</v>
      </c>
      <c r="BE607" s="2">
        <f t="shared" ref="BE607" si="2640">IF(BE$10=$C597,$E604,BD609)</f>
        <v>0</v>
      </c>
      <c r="BF607" s="2">
        <f t="shared" ref="BF607" si="2641">IF(BF$10=$C597,$E604,BE609)</f>
        <v>0</v>
      </c>
      <c r="BG607" s="2">
        <f t="shared" ref="BG607" si="2642">IF(BG$10=$C597,$E604,BF609)</f>
        <v>0</v>
      </c>
      <c r="BH607" s="2">
        <f t="shared" ref="BH607" si="2643">IF(BH$10=$C597,$E604,BG609)</f>
        <v>0</v>
      </c>
      <c r="BI607" s="2">
        <f t="shared" ref="BI607" si="2644">IF(BI$10=$C597,$E604,BH609)</f>
        <v>0</v>
      </c>
      <c r="BJ607" s="2">
        <f t="shared" ref="BJ607" si="2645">IF(BJ$10=$C597,$E604,BI609)</f>
        <v>0</v>
      </c>
      <c r="BK607" s="2">
        <f t="shared" ref="BK607" si="2646">IF(BK$10=$C597,$E604,BJ609)</f>
        <v>0</v>
      </c>
      <c r="BL607" s="2">
        <f t="shared" ref="BL607" si="2647">IF(BL$10=$C597,$E604,BK609)</f>
        <v>0</v>
      </c>
      <c r="BM607" s="2">
        <f t="shared" ref="BM607" si="2648">IF(BM$10=$C597,$E604,BL609)</f>
        <v>288022.61865456571</v>
      </c>
      <c r="BN607" s="2">
        <f t="shared" ref="BN607" si="2649">IF(BN$10=$C597,$E604,BM609)</f>
        <v>287062.54325905046</v>
      </c>
      <c r="BO607" s="2">
        <f t="shared" ref="BO607" si="2650">IF(BO$10=$C597,$E604,BN609)</f>
        <v>275541.63851286785</v>
      </c>
    </row>
    <row r="608" spans="2:67" s="10" customFormat="1" ht="12.75" customHeight="1" outlineLevel="2">
      <c r="B608" s="29" t="s">
        <v>12</v>
      </c>
      <c r="K608" s="2"/>
      <c r="L608" s="2">
        <f t="shared" ref="L608" si="2651">IF(L$10=$C597,$E604/$F604*(13-$D597)/12,MIN(K609,$E604/$F604))</f>
        <v>0</v>
      </c>
      <c r="M608" s="2">
        <f t="shared" ref="M608" si="2652">IF(M$10=$C597,$E604/$F604*(13-$D597)/12,MIN(L609,$E604/$F604))</f>
        <v>0</v>
      </c>
      <c r="N608" s="2">
        <f t="shared" ref="N608" si="2653">IF(N$10=$C597,$E604/$F604*(13-$D597)/12,MIN(M609,$E604/$F604))</f>
        <v>0</v>
      </c>
      <c r="O608" s="2">
        <f t="shared" ref="O608" si="2654">IF(O$10=$C597,$E604/$F604*(13-$D597)/12,MIN(N609,$E604/$F604))</f>
        <v>0</v>
      </c>
      <c r="P608" s="2">
        <f t="shared" ref="P608" si="2655">IF(P$10=$C597,$E604/$F604*(13-$D597)/12,MIN(O609,$E604/$F604))</f>
        <v>0</v>
      </c>
      <c r="Q608" s="2">
        <f t="shared" ref="Q608" si="2656">IF(Q$10=$C597,$E604/$F604*(13-$D597)/12,MIN(P609,$E604/$F604))</f>
        <v>0</v>
      </c>
      <c r="R608" s="2">
        <f t="shared" ref="R608" si="2657">IF(R$10=$C597,$E604/$F604*(13-$D597)/12,MIN(Q609,$E604/$F604))</f>
        <v>0</v>
      </c>
      <c r="S608" s="2">
        <f t="shared" ref="S608" si="2658">IF(S$10=$C597,$E604/$F604*(13-$D597)/12,MIN(R609,$E604/$F604))</f>
        <v>0</v>
      </c>
      <c r="T608" s="2">
        <f t="shared" ref="T608" si="2659">IF(T$10=$C597,$E604/$F604*(13-$D597)/12,MIN(S609,$E604/$F604))</f>
        <v>0</v>
      </c>
      <c r="U608" s="2">
        <f t="shared" ref="U608" si="2660">IF(U$10=$C597,$E604/$F604*(13-$D597)/12,MIN(T609,$E604/$F604))</f>
        <v>0</v>
      </c>
      <c r="V608" s="2">
        <f t="shared" ref="V608" si="2661">IF(V$10=$C597,$E604/$F604*(13-$D597)/12,MIN(U609,$E604/$F604))</f>
        <v>0</v>
      </c>
      <c r="W608" s="2">
        <f t="shared" ref="W608" si="2662">IF(W$10=$C597,$E604/$F604*(13-$D597)/12,MIN(V609,$E604/$F604))</f>
        <v>0</v>
      </c>
      <c r="X608" s="2">
        <f t="shared" ref="X608" si="2663">IF(X$10=$C597,$E604/$F604*(13-$D597)/12,MIN(W609,$E604/$F604))</f>
        <v>0</v>
      </c>
      <c r="Y608" s="2">
        <f t="shared" ref="Y608" si="2664">IF(Y$10=$C597,$E604/$F604*(13-$D597)/12,MIN(X609,$E604/$F604))</f>
        <v>0</v>
      </c>
      <c r="Z608" s="2">
        <f t="shared" ref="Z608" si="2665">IF(Z$10=$C597,$E604/$F604*(13-$D597)/12,MIN(Y609,$E604/$F604))</f>
        <v>0</v>
      </c>
      <c r="AA608" s="2">
        <f t="shared" ref="AA608" si="2666">IF(AA$10=$C597,$E604/$F604*(13-$D597)/12,MIN(Z609,$E604/$F604))</f>
        <v>0</v>
      </c>
      <c r="AB608" s="2">
        <f t="shared" ref="AB608" si="2667">IF(AB$10=$C597,$E604/$F604*(13-$D597)/12,MIN(AA609,$E604/$F604))</f>
        <v>0</v>
      </c>
      <c r="AC608" s="2">
        <f t="shared" ref="AC608" si="2668">IF(AC$10=$C597,$E604/$F604*(13-$D597)/12,MIN(AB609,$E604/$F604))</f>
        <v>0</v>
      </c>
      <c r="AD608" s="2">
        <f t="shared" ref="AD608" si="2669">IF(AD$10=$C597,$E604/$F604*(13-$D597)/12,MIN(AC609,$E604/$F604))</f>
        <v>0</v>
      </c>
      <c r="AE608" s="2">
        <f t="shared" ref="AE608" si="2670">IF(AE$10=$C597,$E604/$F604*(13-$D597)/12,MIN(AD609,$E604/$F604))</f>
        <v>0</v>
      </c>
      <c r="AF608" s="2">
        <f t="shared" ref="AF608" si="2671">IF(AF$10=$C597,$E604/$F604*(13-$D597)/12,MIN(AE609,$E604/$F604))</f>
        <v>0</v>
      </c>
      <c r="AG608" s="2">
        <f t="shared" ref="AG608" si="2672">IF(AG$10=$C597,$E604/$F604*(13-$D597)/12,MIN(AF609,$E604/$F604))</f>
        <v>0</v>
      </c>
      <c r="AH608" s="2">
        <f t="shared" ref="AH608" si="2673">IF(AH$10=$C597,$E604/$F604*(13-$D597)/12,MIN(AG609,$E604/$F604))</f>
        <v>0</v>
      </c>
      <c r="AI608" s="2">
        <f t="shared" ref="AI608" si="2674">IF(AI$10=$C597,$E604/$F604*(13-$D597)/12,MIN(AH609,$E604/$F604))</f>
        <v>0</v>
      </c>
      <c r="AJ608" s="2">
        <f t="shared" ref="AJ608" si="2675">IF(AJ$10=$C597,$E604/$F604*(13-$D597)/12,MIN(AI609,$E604/$F604))</f>
        <v>0</v>
      </c>
      <c r="AK608" s="2">
        <f t="shared" ref="AK608" si="2676">IF(AK$10=$C597,$E604/$F604*(13-$D597)/12,MIN(AJ609,$E604/$F604))</f>
        <v>0</v>
      </c>
      <c r="AL608" s="2">
        <f t="shared" ref="AL608" si="2677">IF(AL$10=$C597,$E604/$F604*(13-$D597)/12,MIN(AK609,$E604/$F604))</f>
        <v>0</v>
      </c>
      <c r="AM608" s="2">
        <f t="shared" ref="AM608" si="2678">IF(AM$10=$C597,$E604/$F604*(13-$D597)/12,MIN(AL609,$E604/$F604))</f>
        <v>0</v>
      </c>
      <c r="AN608" s="2">
        <f t="shared" ref="AN608" si="2679">IF(AN$10=$C597,$E604/$F604*(13-$D597)/12,MIN(AM609,$E604/$F604))</f>
        <v>0</v>
      </c>
      <c r="AO608" s="2">
        <f t="shared" ref="AO608" si="2680">IF(AO$10=$C597,$E604/$F604*(13-$D597)/12,MIN(AN609,$E604/$F604))</f>
        <v>0</v>
      </c>
      <c r="AP608" s="2">
        <f t="shared" ref="AP608" si="2681">IF(AP$10=$C597,$E604/$F604*(13-$D597)/12,MIN(AO609,$E604/$F604))</f>
        <v>0</v>
      </c>
      <c r="AQ608" s="2">
        <f t="shared" ref="AQ608" si="2682">IF(AQ$10=$C597,$E604/$F604*(13-$D597)/12,MIN(AP609,$E604/$F604))</f>
        <v>0</v>
      </c>
      <c r="AR608" s="2">
        <f t="shared" ref="AR608" si="2683">IF(AR$10=$C597,$E604/$F604*(13-$D597)/12,MIN(AQ609,$E604/$F604))</f>
        <v>0</v>
      </c>
      <c r="AS608" s="2">
        <f t="shared" ref="AS608" si="2684">IF(AS$10=$C597,$E604/$F604*(13-$D597)/12,MIN(AR609,$E604/$F604))</f>
        <v>0</v>
      </c>
      <c r="AT608" s="2">
        <f t="shared" ref="AT608" si="2685">IF(AT$10=$C597,$E604/$F604*(13-$D597)/12,MIN(AS609,$E604/$F604))</f>
        <v>0</v>
      </c>
      <c r="AU608" s="2">
        <f t="shared" ref="AU608" si="2686">IF(AU$10=$C597,$E604/$F604*(13-$D597)/12,MIN(AT609,$E604/$F604))</f>
        <v>0</v>
      </c>
      <c r="AV608" s="2">
        <f t="shared" ref="AV608" si="2687">IF(AV$10=$C597,$E604/$F604*(13-$D597)/12,MIN(AU609,$E604/$F604))</f>
        <v>0</v>
      </c>
      <c r="AW608" s="2">
        <f t="shared" ref="AW608" si="2688">IF(AW$10=$C597,$E604/$F604*(13-$D597)/12,MIN(AV609,$E604/$F604))</f>
        <v>0</v>
      </c>
      <c r="AX608" s="2">
        <f t="shared" ref="AX608" si="2689">IF(AX$10=$C597,$E604/$F604*(13-$D597)/12,MIN(AW609,$E604/$F604))</f>
        <v>0</v>
      </c>
      <c r="AY608" s="2">
        <f t="shared" ref="AY608" si="2690">IF(AY$10=$C597,$E604/$F604*(13-$D597)/12,MIN(AX609,$E604/$F604))</f>
        <v>0</v>
      </c>
      <c r="AZ608" s="2">
        <f t="shared" ref="AZ608" si="2691">IF(AZ$10=$C597,$E604/$F604*(13-$D597)/12,MIN(AY609,$E604/$F604))</f>
        <v>0</v>
      </c>
      <c r="BA608" s="2">
        <f t="shared" ref="BA608" si="2692">IF(BA$10=$C597,$E604/$F604*(13-$D597)/12,MIN(AZ609,$E604/$F604))</f>
        <v>0</v>
      </c>
      <c r="BB608" s="2">
        <f t="shared" ref="BB608" si="2693">IF(BB$10=$C597,$E604/$F604*(13-$D597)/12,MIN(BA609,$E604/$F604))</f>
        <v>0</v>
      </c>
      <c r="BC608" s="2">
        <f t="shared" ref="BC608" si="2694">IF(BC$10=$C597,$E604/$F604*(13-$D597)/12,MIN(BB609,$E604/$F604))</f>
        <v>0</v>
      </c>
      <c r="BD608" s="2">
        <f t="shared" ref="BD608" si="2695">IF(BD$10=$C597,$E604/$F604*(13-$D597)/12,MIN(BC609,$E604/$F604))</f>
        <v>0</v>
      </c>
      <c r="BE608" s="2">
        <f t="shared" ref="BE608" si="2696">IF(BE$10=$C597,$E604/$F604*(13-$D597)/12,MIN(BD609,$E604/$F604))</f>
        <v>0</v>
      </c>
      <c r="BF608" s="2">
        <f t="shared" ref="BF608" si="2697">IF(BF$10=$C597,$E604/$F604*(13-$D597)/12,MIN(BE609,$E604/$F604))</f>
        <v>0</v>
      </c>
      <c r="BG608" s="2">
        <f t="shared" ref="BG608" si="2698">IF(BG$10=$C597,$E604/$F604*(13-$D597)/12,MIN(BF609,$E604/$F604))</f>
        <v>0</v>
      </c>
      <c r="BH608" s="2">
        <f t="shared" ref="BH608" si="2699">IF(BH$10=$C597,$E604/$F604*(13-$D597)/12,MIN(BG609,$E604/$F604))</f>
        <v>0</v>
      </c>
      <c r="BI608" s="2">
        <f t="shared" ref="BI608" si="2700">IF(BI$10=$C597,$E604/$F604*(13-$D597)/12,MIN(BH609,$E604/$F604))</f>
        <v>0</v>
      </c>
      <c r="BJ608" s="2">
        <f t="shared" ref="BJ608" si="2701">IF(BJ$10=$C597,$E604/$F604*(13-$D597)/12,MIN(BI609,$E604/$F604))</f>
        <v>0</v>
      </c>
      <c r="BK608" s="2">
        <f t="shared" ref="BK608" si="2702">IF(BK$10=$C597,$E604/$F604*(13-$D597)/12,MIN(BJ609,$E604/$F604))</f>
        <v>0</v>
      </c>
      <c r="BL608" s="2">
        <f t="shared" ref="BL608" si="2703">IF(BL$10=$C597,$E604/$F604*(13-$D597)/12,MIN(BK609,$E604/$F604))</f>
        <v>0</v>
      </c>
      <c r="BM608" s="2">
        <f t="shared" ref="BM608" si="2704">IF(BM$10=$C597,$E604/$F604*(13-$D597)/12,MIN(BL609,$E604/$F604))</f>
        <v>960.07539551521904</v>
      </c>
      <c r="BN608" s="2">
        <f t="shared" ref="BN608" si="2705">IF(BN$10=$C597,$E604/$F604*(13-$D597)/12,MIN(BM609,$E604/$F604))</f>
        <v>11520.904746182629</v>
      </c>
      <c r="BO608" s="2">
        <f t="shared" ref="BO608" si="2706">IF(BO$10=$C597,$E604/$F604*(13-$D597)/12,MIN(BN609,$E604/$F604))</f>
        <v>11520.904746182629</v>
      </c>
    </row>
    <row r="609" spans="1:67" s="10" customFormat="1" ht="12.75" customHeight="1" outlineLevel="2">
      <c r="B609" s="30" t="s">
        <v>13</v>
      </c>
      <c r="K609" s="16">
        <v>0</v>
      </c>
      <c r="L609" s="2">
        <f t="shared" ref="L609:BO609" si="2707">+L607-L608</f>
        <v>0</v>
      </c>
      <c r="M609" s="2">
        <f t="shared" si="2707"/>
        <v>0</v>
      </c>
      <c r="N609" s="2">
        <f t="shared" si="2707"/>
        <v>0</v>
      </c>
      <c r="O609" s="2">
        <f t="shared" si="2707"/>
        <v>0</v>
      </c>
      <c r="P609" s="2">
        <f t="shared" si="2707"/>
        <v>0</v>
      </c>
      <c r="Q609" s="2">
        <f t="shared" si="2707"/>
        <v>0</v>
      </c>
      <c r="R609" s="2">
        <f t="shared" si="2707"/>
        <v>0</v>
      </c>
      <c r="S609" s="2">
        <f t="shared" si="2707"/>
        <v>0</v>
      </c>
      <c r="T609" s="2">
        <f t="shared" si="2707"/>
        <v>0</v>
      </c>
      <c r="U609" s="2">
        <f t="shared" si="2707"/>
        <v>0</v>
      </c>
      <c r="V609" s="2">
        <f t="shared" si="2707"/>
        <v>0</v>
      </c>
      <c r="W609" s="2">
        <f t="shared" si="2707"/>
        <v>0</v>
      </c>
      <c r="X609" s="2">
        <f t="shared" si="2707"/>
        <v>0</v>
      </c>
      <c r="Y609" s="2">
        <f t="shared" si="2707"/>
        <v>0</v>
      </c>
      <c r="Z609" s="2">
        <f t="shared" si="2707"/>
        <v>0</v>
      </c>
      <c r="AA609" s="2">
        <f t="shared" si="2707"/>
        <v>0</v>
      </c>
      <c r="AB609" s="2">
        <f t="shared" si="2707"/>
        <v>0</v>
      </c>
      <c r="AC609" s="2">
        <f t="shared" si="2707"/>
        <v>0</v>
      </c>
      <c r="AD609" s="2">
        <f t="shared" si="2707"/>
        <v>0</v>
      </c>
      <c r="AE609" s="2">
        <f t="shared" si="2707"/>
        <v>0</v>
      </c>
      <c r="AF609" s="2">
        <f t="shared" si="2707"/>
        <v>0</v>
      </c>
      <c r="AG609" s="2">
        <f t="shared" si="2707"/>
        <v>0</v>
      </c>
      <c r="AH609" s="2">
        <f t="shared" si="2707"/>
        <v>0</v>
      </c>
      <c r="AI609" s="2">
        <f t="shared" si="2707"/>
        <v>0</v>
      </c>
      <c r="AJ609" s="2">
        <f t="shared" si="2707"/>
        <v>0</v>
      </c>
      <c r="AK609" s="2">
        <f t="shared" si="2707"/>
        <v>0</v>
      </c>
      <c r="AL609" s="2">
        <f t="shared" si="2707"/>
        <v>0</v>
      </c>
      <c r="AM609" s="2">
        <f t="shared" si="2707"/>
        <v>0</v>
      </c>
      <c r="AN609" s="2">
        <f t="shared" si="2707"/>
        <v>0</v>
      </c>
      <c r="AO609" s="2">
        <f t="shared" si="2707"/>
        <v>0</v>
      </c>
      <c r="AP609" s="2">
        <f t="shared" si="2707"/>
        <v>0</v>
      </c>
      <c r="AQ609" s="2">
        <f t="shared" si="2707"/>
        <v>0</v>
      </c>
      <c r="AR609" s="2">
        <f t="shared" si="2707"/>
        <v>0</v>
      </c>
      <c r="AS609" s="2">
        <f t="shared" si="2707"/>
        <v>0</v>
      </c>
      <c r="AT609" s="2">
        <f t="shared" si="2707"/>
        <v>0</v>
      </c>
      <c r="AU609" s="2">
        <f t="shared" si="2707"/>
        <v>0</v>
      </c>
      <c r="AV609" s="2">
        <f t="shared" si="2707"/>
        <v>0</v>
      </c>
      <c r="AW609" s="2">
        <f t="shared" si="2707"/>
        <v>0</v>
      </c>
      <c r="AX609" s="2">
        <f t="shared" si="2707"/>
        <v>0</v>
      </c>
      <c r="AY609" s="2">
        <f t="shared" si="2707"/>
        <v>0</v>
      </c>
      <c r="AZ609" s="2">
        <f t="shared" si="2707"/>
        <v>0</v>
      </c>
      <c r="BA609" s="2">
        <f t="shared" si="2707"/>
        <v>0</v>
      </c>
      <c r="BB609" s="2">
        <f t="shared" si="2707"/>
        <v>0</v>
      </c>
      <c r="BC609" s="2">
        <f t="shared" si="2707"/>
        <v>0</v>
      </c>
      <c r="BD609" s="2">
        <f t="shared" si="2707"/>
        <v>0</v>
      </c>
      <c r="BE609" s="2">
        <f t="shared" si="2707"/>
        <v>0</v>
      </c>
      <c r="BF609" s="2">
        <f t="shared" si="2707"/>
        <v>0</v>
      </c>
      <c r="BG609" s="2">
        <f t="shared" si="2707"/>
        <v>0</v>
      </c>
      <c r="BH609" s="2">
        <f t="shared" si="2707"/>
        <v>0</v>
      </c>
      <c r="BI609" s="2">
        <f t="shared" si="2707"/>
        <v>0</v>
      </c>
      <c r="BJ609" s="2">
        <f t="shared" si="2707"/>
        <v>0</v>
      </c>
      <c r="BK609" s="2">
        <f t="shared" si="2707"/>
        <v>0</v>
      </c>
      <c r="BL609" s="2">
        <f t="shared" si="2707"/>
        <v>0</v>
      </c>
      <c r="BM609" s="2">
        <f t="shared" si="2707"/>
        <v>287062.54325905046</v>
      </c>
      <c r="BN609" s="2">
        <f t="shared" si="2707"/>
        <v>275541.63851286785</v>
      </c>
      <c r="BO609" s="2">
        <f t="shared" si="2707"/>
        <v>264020.73376668524</v>
      </c>
    </row>
    <row r="610" spans="1:67" s="10" customFormat="1" ht="12.75" customHeight="1" outlineLevel="2">
      <c r="B610" s="29" t="s">
        <v>14</v>
      </c>
      <c r="L610" s="2">
        <f t="shared" ref="L610:BO610" si="2708">IF(L$10=$C597,(L607+L609)/2*(13-$D597)/12,(L607+L609)/2)</f>
        <v>0</v>
      </c>
      <c r="M610" s="2">
        <f t="shared" si="2708"/>
        <v>0</v>
      </c>
      <c r="N610" s="2">
        <f t="shared" si="2708"/>
        <v>0</v>
      </c>
      <c r="O610" s="2">
        <f t="shared" si="2708"/>
        <v>0</v>
      </c>
      <c r="P610" s="2">
        <f t="shared" si="2708"/>
        <v>0</v>
      </c>
      <c r="Q610" s="2">
        <f t="shared" si="2708"/>
        <v>0</v>
      </c>
      <c r="R610" s="2">
        <f t="shared" si="2708"/>
        <v>0</v>
      </c>
      <c r="S610" s="2">
        <f t="shared" si="2708"/>
        <v>0</v>
      </c>
      <c r="T610" s="2">
        <f t="shared" si="2708"/>
        <v>0</v>
      </c>
      <c r="U610" s="2">
        <f t="shared" si="2708"/>
        <v>0</v>
      </c>
      <c r="V610" s="2">
        <f t="shared" si="2708"/>
        <v>0</v>
      </c>
      <c r="W610" s="2">
        <f t="shared" si="2708"/>
        <v>0</v>
      </c>
      <c r="X610" s="2">
        <f t="shared" si="2708"/>
        <v>0</v>
      </c>
      <c r="Y610" s="2">
        <f t="shared" si="2708"/>
        <v>0</v>
      </c>
      <c r="Z610" s="2">
        <f t="shared" si="2708"/>
        <v>0</v>
      </c>
      <c r="AA610" s="2">
        <f t="shared" si="2708"/>
        <v>0</v>
      </c>
      <c r="AB610" s="2">
        <f t="shared" si="2708"/>
        <v>0</v>
      </c>
      <c r="AC610" s="2">
        <f t="shared" si="2708"/>
        <v>0</v>
      </c>
      <c r="AD610" s="2">
        <f t="shared" si="2708"/>
        <v>0</v>
      </c>
      <c r="AE610" s="2">
        <f t="shared" si="2708"/>
        <v>0</v>
      </c>
      <c r="AF610" s="2">
        <f t="shared" si="2708"/>
        <v>0</v>
      </c>
      <c r="AG610" s="2">
        <f t="shared" si="2708"/>
        <v>0</v>
      </c>
      <c r="AH610" s="2">
        <f t="shared" si="2708"/>
        <v>0</v>
      </c>
      <c r="AI610" s="2">
        <f t="shared" si="2708"/>
        <v>0</v>
      </c>
      <c r="AJ610" s="2">
        <f t="shared" si="2708"/>
        <v>0</v>
      </c>
      <c r="AK610" s="2">
        <f t="shared" si="2708"/>
        <v>0</v>
      </c>
      <c r="AL610" s="2">
        <f t="shared" si="2708"/>
        <v>0</v>
      </c>
      <c r="AM610" s="2">
        <f t="shared" si="2708"/>
        <v>0</v>
      </c>
      <c r="AN610" s="2">
        <f t="shared" si="2708"/>
        <v>0</v>
      </c>
      <c r="AO610" s="2">
        <f t="shared" si="2708"/>
        <v>0</v>
      </c>
      <c r="AP610" s="2">
        <f t="shared" si="2708"/>
        <v>0</v>
      </c>
      <c r="AQ610" s="2">
        <f t="shared" si="2708"/>
        <v>0</v>
      </c>
      <c r="AR610" s="2">
        <f t="shared" si="2708"/>
        <v>0</v>
      </c>
      <c r="AS610" s="2">
        <f t="shared" si="2708"/>
        <v>0</v>
      </c>
      <c r="AT610" s="2">
        <f t="shared" si="2708"/>
        <v>0</v>
      </c>
      <c r="AU610" s="2">
        <f t="shared" si="2708"/>
        <v>0</v>
      </c>
      <c r="AV610" s="2">
        <f t="shared" si="2708"/>
        <v>0</v>
      </c>
      <c r="AW610" s="2">
        <f t="shared" si="2708"/>
        <v>0</v>
      </c>
      <c r="AX610" s="2">
        <f t="shared" si="2708"/>
        <v>0</v>
      </c>
      <c r="AY610" s="2">
        <f t="shared" si="2708"/>
        <v>0</v>
      </c>
      <c r="AZ610" s="2">
        <f t="shared" si="2708"/>
        <v>0</v>
      </c>
      <c r="BA610" s="2">
        <f t="shared" si="2708"/>
        <v>0</v>
      </c>
      <c r="BB610" s="2">
        <f t="shared" si="2708"/>
        <v>0</v>
      </c>
      <c r="BC610" s="2">
        <f t="shared" si="2708"/>
        <v>0</v>
      </c>
      <c r="BD610" s="2">
        <f t="shared" si="2708"/>
        <v>0</v>
      </c>
      <c r="BE610" s="2">
        <f t="shared" si="2708"/>
        <v>0</v>
      </c>
      <c r="BF610" s="2">
        <f t="shared" si="2708"/>
        <v>0</v>
      </c>
      <c r="BG610" s="2">
        <f t="shared" si="2708"/>
        <v>0</v>
      </c>
      <c r="BH610" s="2">
        <f t="shared" si="2708"/>
        <v>0</v>
      </c>
      <c r="BI610" s="2">
        <f t="shared" si="2708"/>
        <v>0</v>
      </c>
      <c r="BJ610" s="2">
        <f t="shared" si="2708"/>
        <v>0</v>
      </c>
      <c r="BK610" s="2">
        <f t="shared" si="2708"/>
        <v>0</v>
      </c>
      <c r="BL610" s="2">
        <f t="shared" si="2708"/>
        <v>0</v>
      </c>
      <c r="BM610" s="2">
        <f t="shared" si="2708"/>
        <v>23961.881746400672</v>
      </c>
      <c r="BN610" s="2">
        <f t="shared" si="2708"/>
        <v>281302.09088595916</v>
      </c>
      <c r="BO610" s="2">
        <f t="shared" si="2708"/>
        <v>269781.18613977655</v>
      </c>
    </row>
    <row r="611" spans="1:67" s="10" customFormat="1" ht="12.75" customHeight="1" outlineLevel="2">
      <c r="B611" s="29" t="s">
        <v>15</v>
      </c>
      <c r="L611" s="21">
        <f t="shared" ref="L611:AQ611" si="2709">+L610*$C$5</f>
        <v>0</v>
      </c>
      <c r="M611" s="21">
        <f t="shared" si="2709"/>
        <v>0</v>
      </c>
      <c r="N611" s="21">
        <f t="shared" si="2709"/>
        <v>0</v>
      </c>
      <c r="O611" s="21">
        <f t="shared" si="2709"/>
        <v>0</v>
      </c>
      <c r="P611" s="21">
        <f t="shared" si="2709"/>
        <v>0</v>
      </c>
      <c r="Q611" s="21">
        <f t="shared" si="2709"/>
        <v>0</v>
      </c>
      <c r="R611" s="21">
        <f t="shared" si="2709"/>
        <v>0</v>
      </c>
      <c r="S611" s="21">
        <f t="shared" si="2709"/>
        <v>0</v>
      </c>
      <c r="T611" s="21">
        <f t="shared" si="2709"/>
        <v>0</v>
      </c>
      <c r="U611" s="21">
        <f t="shared" si="2709"/>
        <v>0</v>
      </c>
      <c r="V611" s="21">
        <f t="shared" si="2709"/>
        <v>0</v>
      </c>
      <c r="W611" s="21">
        <f t="shared" si="2709"/>
        <v>0</v>
      </c>
      <c r="X611" s="21">
        <f t="shared" si="2709"/>
        <v>0</v>
      </c>
      <c r="Y611" s="21">
        <f t="shared" si="2709"/>
        <v>0</v>
      </c>
      <c r="Z611" s="21">
        <f t="shared" si="2709"/>
        <v>0</v>
      </c>
      <c r="AA611" s="21">
        <f t="shared" si="2709"/>
        <v>0</v>
      </c>
      <c r="AB611" s="21">
        <f t="shared" si="2709"/>
        <v>0</v>
      </c>
      <c r="AC611" s="21">
        <f t="shared" si="2709"/>
        <v>0</v>
      </c>
      <c r="AD611" s="21">
        <f t="shared" si="2709"/>
        <v>0</v>
      </c>
      <c r="AE611" s="21">
        <f t="shared" si="2709"/>
        <v>0</v>
      </c>
      <c r="AF611" s="21">
        <f t="shared" si="2709"/>
        <v>0</v>
      </c>
      <c r="AG611" s="21">
        <f t="shared" si="2709"/>
        <v>0</v>
      </c>
      <c r="AH611" s="21">
        <f t="shared" si="2709"/>
        <v>0</v>
      </c>
      <c r="AI611" s="21">
        <f t="shared" si="2709"/>
        <v>0</v>
      </c>
      <c r="AJ611" s="21">
        <f t="shared" si="2709"/>
        <v>0</v>
      </c>
      <c r="AK611" s="21">
        <f t="shared" si="2709"/>
        <v>0</v>
      </c>
      <c r="AL611" s="21">
        <f t="shared" si="2709"/>
        <v>0</v>
      </c>
      <c r="AM611" s="21">
        <f t="shared" si="2709"/>
        <v>0</v>
      </c>
      <c r="AN611" s="21">
        <f t="shared" si="2709"/>
        <v>0</v>
      </c>
      <c r="AO611" s="21">
        <f t="shared" si="2709"/>
        <v>0</v>
      </c>
      <c r="AP611" s="21">
        <f t="shared" si="2709"/>
        <v>0</v>
      </c>
      <c r="AQ611" s="21">
        <f t="shared" si="2709"/>
        <v>0</v>
      </c>
      <c r="AR611" s="21">
        <f t="shared" ref="AR611:BO611" si="2710">+AR610*$C$5</f>
        <v>0</v>
      </c>
      <c r="AS611" s="21">
        <f t="shared" si="2710"/>
        <v>0</v>
      </c>
      <c r="AT611" s="21">
        <f t="shared" si="2710"/>
        <v>0</v>
      </c>
      <c r="AU611" s="21">
        <f t="shared" si="2710"/>
        <v>0</v>
      </c>
      <c r="AV611" s="21">
        <f t="shared" si="2710"/>
        <v>0</v>
      </c>
      <c r="AW611" s="21">
        <f t="shared" si="2710"/>
        <v>0</v>
      </c>
      <c r="AX611" s="21">
        <f t="shared" si="2710"/>
        <v>0</v>
      </c>
      <c r="AY611" s="21">
        <f t="shared" si="2710"/>
        <v>0</v>
      </c>
      <c r="AZ611" s="21">
        <f t="shared" si="2710"/>
        <v>0</v>
      </c>
      <c r="BA611" s="21">
        <f t="shared" si="2710"/>
        <v>0</v>
      </c>
      <c r="BB611" s="21">
        <f t="shared" si="2710"/>
        <v>0</v>
      </c>
      <c r="BC611" s="21">
        <f t="shared" si="2710"/>
        <v>0</v>
      </c>
      <c r="BD611" s="21">
        <f t="shared" si="2710"/>
        <v>0</v>
      </c>
      <c r="BE611" s="21">
        <f t="shared" si="2710"/>
        <v>0</v>
      </c>
      <c r="BF611" s="21">
        <f t="shared" si="2710"/>
        <v>0</v>
      </c>
      <c r="BG611" s="21">
        <f t="shared" si="2710"/>
        <v>0</v>
      </c>
      <c r="BH611" s="21">
        <f t="shared" si="2710"/>
        <v>0</v>
      </c>
      <c r="BI611" s="21">
        <f t="shared" si="2710"/>
        <v>0</v>
      </c>
      <c r="BJ611" s="21">
        <f t="shared" si="2710"/>
        <v>0</v>
      </c>
      <c r="BK611" s="21">
        <f t="shared" si="2710"/>
        <v>0</v>
      </c>
      <c r="BL611" s="21">
        <f t="shared" si="2710"/>
        <v>0</v>
      </c>
      <c r="BM611" s="21">
        <f t="shared" si="2710"/>
        <v>1677.3317222480471</v>
      </c>
      <c r="BN611" s="21">
        <f t="shared" si="2710"/>
        <v>19691.146362017142</v>
      </c>
      <c r="BO611" s="21">
        <f t="shared" si="2710"/>
        <v>18884.683029784359</v>
      </c>
    </row>
    <row r="612" spans="1:67" s="10" customFormat="1" ht="12.75" customHeight="1" outlineLevel="2">
      <c r="B612" s="8" t="s">
        <v>20</v>
      </c>
      <c r="L612" s="23">
        <f t="shared" ref="L612:BO612" si="2711">IF(OR(L$10&lt;$C597,L$10&gt;$C597+$F604),0,IF(L$10=$C597,$E604*(13-$D597)/12,IF(L$10=$C597+$F604,$E604*($D597-1)/12,$E604)))</f>
        <v>0</v>
      </c>
      <c r="M612" s="23">
        <f t="shared" si="2711"/>
        <v>0</v>
      </c>
      <c r="N612" s="23">
        <f t="shared" si="2711"/>
        <v>0</v>
      </c>
      <c r="O612" s="23">
        <f t="shared" si="2711"/>
        <v>0</v>
      </c>
      <c r="P612" s="23">
        <f t="shared" si="2711"/>
        <v>0</v>
      </c>
      <c r="Q612" s="23">
        <f t="shared" si="2711"/>
        <v>0</v>
      </c>
      <c r="R612" s="23">
        <f t="shared" si="2711"/>
        <v>0</v>
      </c>
      <c r="S612" s="23">
        <f t="shared" si="2711"/>
        <v>0</v>
      </c>
      <c r="T612" s="23">
        <f t="shared" si="2711"/>
        <v>0</v>
      </c>
      <c r="U612" s="23">
        <f t="shared" si="2711"/>
        <v>0</v>
      </c>
      <c r="V612" s="23">
        <f t="shared" si="2711"/>
        <v>0</v>
      </c>
      <c r="W612" s="23">
        <f t="shared" si="2711"/>
        <v>0</v>
      </c>
      <c r="X612" s="23">
        <f t="shared" si="2711"/>
        <v>0</v>
      </c>
      <c r="Y612" s="23">
        <f t="shared" si="2711"/>
        <v>0</v>
      </c>
      <c r="Z612" s="23">
        <f t="shared" si="2711"/>
        <v>0</v>
      </c>
      <c r="AA612" s="23">
        <f t="shared" si="2711"/>
        <v>0</v>
      </c>
      <c r="AB612" s="23">
        <f t="shared" si="2711"/>
        <v>0</v>
      </c>
      <c r="AC612" s="23">
        <f t="shared" si="2711"/>
        <v>0</v>
      </c>
      <c r="AD612" s="23">
        <f t="shared" si="2711"/>
        <v>0</v>
      </c>
      <c r="AE612" s="23">
        <f t="shared" si="2711"/>
        <v>0</v>
      </c>
      <c r="AF612" s="23">
        <f t="shared" si="2711"/>
        <v>0</v>
      </c>
      <c r="AG612" s="23">
        <f t="shared" si="2711"/>
        <v>0</v>
      </c>
      <c r="AH612" s="23">
        <f t="shared" si="2711"/>
        <v>0</v>
      </c>
      <c r="AI612" s="23">
        <f t="shared" si="2711"/>
        <v>0</v>
      </c>
      <c r="AJ612" s="23">
        <f t="shared" si="2711"/>
        <v>0</v>
      </c>
      <c r="AK612" s="23">
        <f t="shared" si="2711"/>
        <v>0</v>
      </c>
      <c r="AL612" s="23">
        <f t="shared" si="2711"/>
        <v>0</v>
      </c>
      <c r="AM612" s="23">
        <f t="shared" si="2711"/>
        <v>0</v>
      </c>
      <c r="AN612" s="23">
        <f t="shared" si="2711"/>
        <v>0</v>
      </c>
      <c r="AO612" s="23">
        <f t="shared" si="2711"/>
        <v>0</v>
      </c>
      <c r="AP612" s="23">
        <f t="shared" si="2711"/>
        <v>0</v>
      </c>
      <c r="AQ612" s="23">
        <f t="shared" si="2711"/>
        <v>0</v>
      </c>
      <c r="AR612" s="23">
        <f t="shared" si="2711"/>
        <v>0</v>
      </c>
      <c r="AS612" s="23">
        <f t="shared" si="2711"/>
        <v>0</v>
      </c>
      <c r="AT612" s="23">
        <f t="shared" si="2711"/>
        <v>0</v>
      </c>
      <c r="AU612" s="23">
        <f t="shared" si="2711"/>
        <v>0</v>
      </c>
      <c r="AV612" s="23">
        <f t="shared" si="2711"/>
        <v>0</v>
      </c>
      <c r="AW612" s="23">
        <f t="shared" si="2711"/>
        <v>0</v>
      </c>
      <c r="AX612" s="23">
        <f t="shared" si="2711"/>
        <v>0</v>
      </c>
      <c r="AY612" s="23">
        <f t="shared" si="2711"/>
        <v>0</v>
      </c>
      <c r="AZ612" s="23">
        <f t="shared" si="2711"/>
        <v>0</v>
      </c>
      <c r="BA612" s="23">
        <f t="shared" si="2711"/>
        <v>0</v>
      </c>
      <c r="BB612" s="23">
        <f t="shared" si="2711"/>
        <v>0</v>
      </c>
      <c r="BC612" s="23">
        <f t="shared" si="2711"/>
        <v>0</v>
      </c>
      <c r="BD612" s="23">
        <f t="shared" si="2711"/>
        <v>0</v>
      </c>
      <c r="BE612" s="23">
        <f t="shared" si="2711"/>
        <v>0</v>
      </c>
      <c r="BF612" s="23">
        <f t="shared" si="2711"/>
        <v>0</v>
      </c>
      <c r="BG612" s="23">
        <f t="shared" si="2711"/>
        <v>0</v>
      </c>
      <c r="BH612" s="23">
        <f t="shared" si="2711"/>
        <v>0</v>
      </c>
      <c r="BI612" s="23">
        <f t="shared" si="2711"/>
        <v>0</v>
      </c>
      <c r="BJ612" s="23">
        <f t="shared" si="2711"/>
        <v>0</v>
      </c>
      <c r="BK612" s="23">
        <f t="shared" si="2711"/>
        <v>0</v>
      </c>
      <c r="BL612" s="23">
        <f t="shared" si="2711"/>
        <v>0</v>
      </c>
      <c r="BM612" s="23">
        <f t="shared" si="2711"/>
        <v>24001.884887880475</v>
      </c>
      <c r="BN612" s="23">
        <f t="shared" si="2711"/>
        <v>288022.61865456571</v>
      </c>
      <c r="BO612" s="23">
        <f t="shared" si="2711"/>
        <v>288022.61865456571</v>
      </c>
    </row>
    <row r="613" spans="1:67" s="10" customFormat="1" ht="12.75" customHeight="1" outlineLevel="2">
      <c r="B613" s="8" t="s">
        <v>16</v>
      </c>
      <c r="J613" s="2"/>
      <c r="L613" s="25">
        <f>+L612*$G604</f>
        <v>0</v>
      </c>
      <c r="M613" s="25">
        <f t="shared" ref="M613:BO613" si="2712">+M612*$G604</f>
        <v>0</v>
      </c>
      <c r="N613" s="25">
        <f t="shared" si="2712"/>
        <v>0</v>
      </c>
      <c r="O613" s="25">
        <f t="shared" si="2712"/>
        <v>0</v>
      </c>
      <c r="P613" s="25">
        <f t="shared" si="2712"/>
        <v>0</v>
      </c>
      <c r="Q613" s="25">
        <f t="shared" si="2712"/>
        <v>0</v>
      </c>
      <c r="R613" s="25">
        <f t="shared" si="2712"/>
        <v>0</v>
      </c>
      <c r="S613" s="25">
        <f t="shared" si="2712"/>
        <v>0</v>
      </c>
      <c r="T613" s="25">
        <f t="shared" si="2712"/>
        <v>0</v>
      </c>
      <c r="U613" s="25">
        <f t="shared" si="2712"/>
        <v>0</v>
      </c>
      <c r="V613" s="25">
        <f t="shared" si="2712"/>
        <v>0</v>
      </c>
      <c r="W613" s="25">
        <f t="shared" si="2712"/>
        <v>0</v>
      </c>
      <c r="X613" s="25">
        <f t="shared" si="2712"/>
        <v>0</v>
      </c>
      <c r="Y613" s="25">
        <f t="shared" si="2712"/>
        <v>0</v>
      </c>
      <c r="Z613" s="25">
        <f t="shared" si="2712"/>
        <v>0</v>
      </c>
      <c r="AA613" s="25">
        <f t="shared" si="2712"/>
        <v>0</v>
      </c>
      <c r="AB613" s="25">
        <f t="shared" si="2712"/>
        <v>0</v>
      </c>
      <c r="AC613" s="25">
        <f t="shared" si="2712"/>
        <v>0</v>
      </c>
      <c r="AD613" s="25">
        <f t="shared" si="2712"/>
        <v>0</v>
      </c>
      <c r="AE613" s="25">
        <f t="shared" si="2712"/>
        <v>0</v>
      </c>
      <c r="AF613" s="25">
        <f t="shared" si="2712"/>
        <v>0</v>
      </c>
      <c r="AG613" s="25">
        <f t="shared" si="2712"/>
        <v>0</v>
      </c>
      <c r="AH613" s="25">
        <f t="shared" si="2712"/>
        <v>0</v>
      </c>
      <c r="AI613" s="25">
        <f t="shared" si="2712"/>
        <v>0</v>
      </c>
      <c r="AJ613" s="25">
        <f t="shared" si="2712"/>
        <v>0</v>
      </c>
      <c r="AK613" s="25">
        <f t="shared" si="2712"/>
        <v>0</v>
      </c>
      <c r="AL613" s="25">
        <f t="shared" si="2712"/>
        <v>0</v>
      </c>
      <c r="AM613" s="25">
        <f t="shared" si="2712"/>
        <v>0</v>
      </c>
      <c r="AN613" s="25">
        <f t="shared" si="2712"/>
        <v>0</v>
      </c>
      <c r="AO613" s="25">
        <f t="shared" si="2712"/>
        <v>0</v>
      </c>
      <c r="AP613" s="25">
        <f t="shared" si="2712"/>
        <v>0</v>
      </c>
      <c r="AQ613" s="25">
        <f t="shared" si="2712"/>
        <v>0</v>
      </c>
      <c r="AR613" s="25">
        <f t="shared" si="2712"/>
        <v>0</v>
      </c>
      <c r="AS613" s="25">
        <f t="shared" si="2712"/>
        <v>0</v>
      </c>
      <c r="AT613" s="25">
        <f t="shared" si="2712"/>
        <v>0</v>
      </c>
      <c r="AU613" s="25">
        <f t="shared" si="2712"/>
        <v>0</v>
      </c>
      <c r="AV613" s="25">
        <f t="shared" si="2712"/>
        <v>0</v>
      </c>
      <c r="AW613" s="25">
        <f t="shared" si="2712"/>
        <v>0</v>
      </c>
      <c r="AX613" s="25">
        <f t="shared" si="2712"/>
        <v>0</v>
      </c>
      <c r="AY613" s="25">
        <f t="shared" si="2712"/>
        <v>0</v>
      </c>
      <c r="AZ613" s="25">
        <f t="shared" si="2712"/>
        <v>0</v>
      </c>
      <c r="BA613" s="25">
        <f t="shared" si="2712"/>
        <v>0</v>
      </c>
      <c r="BB613" s="25">
        <f t="shared" si="2712"/>
        <v>0</v>
      </c>
      <c r="BC613" s="25">
        <f t="shared" si="2712"/>
        <v>0</v>
      </c>
      <c r="BD613" s="25">
        <f t="shared" si="2712"/>
        <v>0</v>
      </c>
      <c r="BE613" s="25">
        <f t="shared" si="2712"/>
        <v>0</v>
      </c>
      <c r="BF613" s="25">
        <f t="shared" si="2712"/>
        <v>0</v>
      </c>
      <c r="BG613" s="25">
        <f t="shared" si="2712"/>
        <v>0</v>
      </c>
      <c r="BH613" s="25">
        <f t="shared" si="2712"/>
        <v>0</v>
      </c>
      <c r="BI613" s="25">
        <f t="shared" si="2712"/>
        <v>0</v>
      </c>
      <c r="BJ613" s="25">
        <f t="shared" si="2712"/>
        <v>0</v>
      </c>
      <c r="BK613" s="25">
        <f t="shared" si="2712"/>
        <v>0</v>
      </c>
      <c r="BL613" s="25">
        <f t="shared" si="2712"/>
        <v>0</v>
      </c>
      <c r="BM613" s="25">
        <f t="shared" si="2712"/>
        <v>7.2005654663641421</v>
      </c>
      <c r="BN613" s="25">
        <f t="shared" si="2712"/>
        <v>86.406785596369701</v>
      </c>
      <c r="BO613" s="25">
        <f t="shared" si="2712"/>
        <v>86.406785596369701</v>
      </c>
    </row>
    <row r="614" spans="1:67" s="10" customFormat="1" ht="13.5" customHeight="1" outlineLevel="2" thickBot="1">
      <c r="B614" s="8" t="s">
        <v>17</v>
      </c>
      <c r="J614" s="2"/>
      <c r="L614" s="24">
        <f t="shared" ref="L614:BO614" si="2713">SUM(L608,L611,L613)</f>
        <v>0</v>
      </c>
      <c r="M614" s="24">
        <f t="shared" si="2713"/>
        <v>0</v>
      </c>
      <c r="N614" s="24">
        <f t="shared" si="2713"/>
        <v>0</v>
      </c>
      <c r="O614" s="24">
        <f t="shared" si="2713"/>
        <v>0</v>
      </c>
      <c r="P614" s="24">
        <f t="shared" si="2713"/>
        <v>0</v>
      </c>
      <c r="Q614" s="24">
        <f t="shared" si="2713"/>
        <v>0</v>
      </c>
      <c r="R614" s="24">
        <f t="shared" si="2713"/>
        <v>0</v>
      </c>
      <c r="S614" s="24">
        <f t="shared" si="2713"/>
        <v>0</v>
      </c>
      <c r="T614" s="24">
        <f t="shared" si="2713"/>
        <v>0</v>
      </c>
      <c r="U614" s="24">
        <f t="shared" si="2713"/>
        <v>0</v>
      </c>
      <c r="V614" s="24">
        <f t="shared" si="2713"/>
        <v>0</v>
      </c>
      <c r="W614" s="24">
        <f t="shared" si="2713"/>
        <v>0</v>
      </c>
      <c r="X614" s="24">
        <f t="shared" si="2713"/>
        <v>0</v>
      </c>
      <c r="Y614" s="24">
        <f t="shared" si="2713"/>
        <v>0</v>
      </c>
      <c r="Z614" s="24">
        <f t="shared" si="2713"/>
        <v>0</v>
      </c>
      <c r="AA614" s="24">
        <f t="shared" si="2713"/>
        <v>0</v>
      </c>
      <c r="AB614" s="24">
        <f t="shared" si="2713"/>
        <v>0</v>
      </c>
      <c r="AC614" s="24">
        <f t="shared" si="2713"/>
        <v>0</v>
      </c>
      <c r="AD614" s="24">
        <f t="shared" si="2713"/>
        <v>0</v>
      </c>
      <c r="AE614" s="24">
        <f t="shared" si="2713"/>
        <v>0</v>
      </c>
      <c r="AF614" s="24">
        <f t="shared" si="2713"/>
        <v>0</v>
      </c>
      <c r="AG614" s="24">
        <f t="shared" si="2713"/>
        <v>0</v>
      </c>
      <c r="AH614" s="24">
        <f t="shared" si="2713"/>
        <v>0</v>
      </c>
      <c r="AI614" s="24">
        <f t="shared" si="2713"/>
        <v>0</v>
      </c>
      <c r="AJ614" s="24">
        <f t="shared" si="2713"/>
        <v>0</v>
      </c>
      <c r="AK614" s="24">
        <f t="shared" si="2713"/>
        <v>0</v>
      </c>
      <c r="AL614" s="24">
        <f t="shared" si="2713"/>
        <v>0</v>
      </c>
      <c r="AM614" s="24">
        <f t="shared" si="2713"/>
        <v>0</v>
      </c>
      <c r="AN614" s="24">
        <f t="shared" si="2713"/>
        <v>0</v>
      </c>
      <c r="AO614" s="24">
        <f t="shared" si="2713"/>
        <v>0</v>
      </c>
      <c r="AP614" s="24">
        <f t="shared" si="2713"/>
        <v>0</v>
      </c>
      <c r="AQ614" s="24">
        <f t="shared" si="2713"/>
        <v>0</v>
      </c>
      <c r="AR614" s="24">
        <f t="shared" si="2713"/>
        <v>0</v>
      </c>
      <c r="AS614" s="24">
        <f t="shared" si="2713"/>
        <v>0</v>
      </c>
      <c r="AT614" s="24">
        <f t="shared" si="2713"/>
        <v>0</v>
      </c>
      <c r="AU614" s="24">
        <f t="shared" si="2713"/>
        <v>0</v>
      </c>
      <c r="AV614" s="24">
        <f t="shared" si="2713"/>
        <v>0</v>
      </c>
      <c r="AW614" s="24">
        <f t="shared" si="2713"/>
        <v>0</v>
      </c>
      <c r="AX614" s="24">
        <f t="shared" si="2713"/>
        <v>0</v>
      </c>
      <c r="AY614" s="24">
        <f t="shared" si="2713"/>
        <v>0</v>
      </c>
      <c r="AZ614" s="24">
        <f t="shared" si="2713"/>
        <v>0</v>
      </c>
      <c r="BA614" s="24">
        <f t="shared" si="2713"/>
        <v>0</v>
      </c>
      <c r="BB614" s="24">
        <f t="shared" si="2713"/>
        <v>0</v>
      </c>
      <c r="BC614" s="24">
        <f t="shared" si="2713"/>
        <v>0</v>
      </c>
      <c r="BD614" s="24">
        <f t="shared" si="2713"/>
        <v>0</v>
      </c>
      <c r="BE614" s="24">
        <f t="shared" si="2713"/>
        <v>0</v>
      </c>
      <c r="BF614" s="24">
        <f t="shared" si="2713"/>
        <v>0</v>
      </c>
      <c r="BG614" s="24">
        <f t="shared" si="2713"/>
        <v>0</v>
      </c>
      <c r="BH614" s="24">
        <f t="shared" si="2713"/>
        <v>0</v>
      </c>
      <c r="BI614" s="24">
        <f t="shared" si="2713"/>
        <v>0</v>
      </c>
      <c r="BJ614" s="24">
        <f t="shared" si="2713"/>
        <v>0</v>
      </c>
      <c r="BK614" s="24">
        <f t="shared" si="2713"/>
        <v>0</v>
      </c>
      <c r="BL614" s="24">
        <f t="shared" si="2713"/>
        <v>0</v>
      </c>
      <c r="BM614" s="24">
        <f t="shared" si="2713"/>
        <v>2644.6076832296299</v>
      </c>
      <c r="BN614" s="24">
        <f t="shared" si="2713"/>
        <v>31298.457893796138</v>
      </c>
      <c r="BO614" s="24">
        <f t="shared" si="2713"/>
        <v>30491.994561563359</v>
      </c>
    </row>
    <row r="615" spans="1:67" s="10" customFormat="1" ht="12.75" customHeight="1" outlineLevel="2">
      <c r="B615" s="8"/>
    </row>
    <row r="616" spans="1:67" s="10" customFormat="1" ht="12.75" customHeight="1" outlineLevel="2">
      <c r="B616" s="8"/>
    </row>
    <row r="617" spans="1:67" s="10" customFormat="1" ht="12.75" customHeight="1" outlineLevel="2">
      <c r="B617" s="8"/>
    </row>
    <row r="618" spans="1:67" s="10" customFormat="1" ht="12.75" customHeight="1" outlineLevel="2">
      <c r="B618" s="8"/>
    </row>
    <row r="619" spans="1:67" s="10" customFormat="1" ht="12.75" customHeight="1" outlineLevel="2">
      <c r="B619" s="8"/>
    </row>
    <row r="620" spans="1:67" s="10" customFormat="1" ht="12.75" customHeight="1" outlineLevel="2">
      <c r="B620" s="8"/>
    </row>
    <row r="621" spans="1:67" s="10" customFormat="1" ht="12.75" customHeight="1" outlineLevel="2">
      <c r="B621" s="8"/>
    </row>
    <row r="622" spans="1:67" s="10" customFormat="1" outlineLevel="1">
      <c r="A622" s="10">
        <f>A592+1</f>
        <v>21</v>
      </c>
      <c r="B622" s="27" t="str">
        <f>INDEX(Projects,A622,1)</f>
        <v>Holyrood CP5</v>
      </c>
      <c r="C622" s="19"/>
      <c r="G622" s="152" t="str">
        <f>INDEX(Projects,$A622,Projects!R$1)</f>
        <v>HRD</v>
      </c>
      <c r="H622" s="11">
        <f>+C627</f>
        <v>2067</v>
      </c>
      <c r="I622" s="2">
        <f>+E634</f>
        <v>66308.160618829555</v>
      </c>
      <c r="J622" s="2">
        <f>NPV($C$4,M622:BO622)+L622</f>
        <v>11.624866234036221</v>
      </c>
      <c r="L622" s="2">
        <f>+L644</f>
        <v>0</v>
      </c>
      <c r="M622" s="2">
        <f t="shared" ref="M622:BO622" si="2714">+M644</f>
        <v>0</v>
      </c>
      <c r="N622" s="2">
        <f t="shared" si="2714"/>
        <v>0</v>
      </c>
      <c r="O622" s="2">
        <f t="shared" si="2714"/>
        <v>0</v>
      </c>
      <c r="P622" s="2">
        <f t="shared" si="2714"/>
        <v>0</v>
      </c>
      <c r="Q622" s="2">
        <f t="shared" si="2714"/>
        <v>0</v>
      </c>
      <c r="R622" s="2">
        <f t="shared" si="2714"/>
        <v>0</v>
      </c>
      <c r="S622" s="2">
        <f t="shared" si="2714"/>
        <v>0</v>
      </c>
      <c r="T622" s="2">
        <f t="shared" si="2714"/>
        <v>0</v>
      </c>
      <c r="U622" s="2">
        <f t="shared" si="2714"/>
        <v>0</v>
      </c>
      <c r="V622" s="2">
        <f t="shared" si="2714"/>
        <v>0</v>
      </c>
      <c r="W622" s="2">
        <f t="shared" si="2714"/>
        <v>0</v>
      </c>
      <c r="X622" s="2">
        <f t="shared" si="2714"/>
        <v>0</v>
      </c>
      <c r="Y622" s="2">
        <f t="shared" si="2714"/>
        <v>0</v>
      </c>
      <c r="Z622" s="2">
        <f t="shared" si="2714"/>
        <v>0</v>
      </c>
      <c r="AA622" s="2">
        <f t="shared" si="2714"/>
        <v>0</v>
      </c>
      <c r="AB622" s="2">
        <f t="shared" si="2714"/>
        <v>0</v>
      </c>
      <c r="AC622" s="2">
        <f t="shared" si="2714"/>
        <v>0</v>
      </c>
      <c r="AD622" s="2">
        <f t="shared" si="2714"/>
        <v>0</v>
      </c>
      <c r="AE622" s="2">
        <f t="shared" si="2714"/>
        <v>0</v>
      </c>
      <c r="AF622" s="2">
        <f t="shared" si="2714"/>
        <v>0</v>
      </c>
      <c r="AG622" s="2">
        <f t="shared" si="2714"/>
        <v>0</v>
      </c>
      <c r="AH622" s="2">
        <f t="shared" si="2714"/>
        <v>0</v>
      </c>
      <c r="AI622" s="2">
        <f t="shared" si="2714"/>
        <v>0</v>
      </c>
      <c r="AJ622" s="2">
        <f t="shared" si="2714"/>
        <v>0</v>
      </c>
      <c r="AK622" s="2">
        <f t="shared" si="2714"/>
        <v>0</v>
      </c>
      <c r="AL622" s="2">
        <f t="shared" si="2714"/>
        <v>0</v>
      </c>
      <c r="AM622" s="2">
        <f t="shared" si="2714"/>
        <v>0</v>
      </c>
      <c r="AN622" s="2">
        <f t="shared" si="2714"/>
        <v>0</v>
      </c>
      <c r="AO622" s="2">
        <f t="shared" si="2714"/>
        <v>0</v>
      </c>
      <c r="AP622" s="2">
        <f t="shared" si="2714"/>
        <v>0</v>
      </c>
      <c r="AQ622" s="2">
        <f t="shared" si="2714"/>
        <v>0</v>
      </c>
      <c r="AR622" s="2">
        <f t="shared" si="2714"/>
        <v>0</v>
      </c>
      <c r="AS622" s="2">
        <f t="shared" si="2714"/>
        <v>0</v>
      </c>
      <c r="AT622" s="2">
        <f t="shared" si="2714"/>
        <v>0</v>
      </c>
      <c r="AU622" s="2">
        <f t="shared" si="2714"/>
        <v>0</v>
      </c>
      <c r="AV622" s="2">
        <f t="shared" si="2714"/>
        <v>0</v>
      </c>
      <c r="AW622" s="2">
        <f t="shared" si="2714"/>
        <v>0</v>
      </c>
      <c r="AX622" s="2">
        <f t="shared" si="2714"/>
        <v>0</v>
      </c>
      <c r="AY622" s="2">
        <f t="shared" si="2714"/>
        <v>0</v>
      </c>
      <c r="AZ622" s="2">
        <f t="shared" si="2714"/>
        <v>0</v>
      </c>
      <c r="BA622" s="2">
        <f t="shared" si="2714"/>
        <v>0</v>
      </c>
      <c r="BB622" s="2">
        <f t="shared" si="2714"/>
        <v>0</v>
      </c>
      <c r="BC622" s="2">
        <f t="shared" si="2714"/>
        <v>0</v>
      </c>
      <c r="BD622" s="2">
        <f t="shared" si="2714"/>
        <v>0</v>
      </c>
      <c r="BE622" s="2">
        <f t="shared" si="2714"/>
        <v>0</v>
      </c>
      <c r="BF622" s="2">
        <f t="shared" si="2714"/>
        <v>0</v>
      </c>
      <c r="BG622" s="2">
        <f t="shared" si="2714"/>
        <v>0</v>
      </c>
      <c r="BH622" s="2">
        <f t="shared" si="2714"/>
        <v>0</v>
      </c>
      <c r="BI622" s="2">
        <f t="shared" si="2714"/>
        <v>0</v>
      </c>
      <c r="BJ622" s="2">
        <f t="shared" si="2714"/>
        <v>0</v>
      </c>
      <c r="BK622" s="2">
        <f t="shared" si="2714"/>
        <v>0</v>
      </c>
      <c r="BL622" s="2">
        <f t="shared" si="2714"/>
        <v>0</v>
      </c>
      <c r="BM622" s="2">
        <f t="shared" si="2714"/>
        <v>0</v>
      </c>
      <c r="BN622" s="2">
        <f t="shared" si="2714"/>
        <v>0</v>
      </c>
      <c r="BO622" s="2">
        <f t="shared" si="2714"/>
        <v>480.28136570451068</v>
      </c>
    </row>
    <row r="623" spans="1:67" s="10" customFormat="1" ht="12.75" customHeight="1" outlineLevel="2">
      <c r="B623" s="28" t="str">
        <f>"Jan "&amp;$L$10&amp;" $"</f>
        <v>Jan 2012 $</v>
      </c>
      <c r="C623" s="151">
        <f>INDEX(Projects,A622,Projects!$H$1)</f>
        <v>17500</v>
      </c>
      <c r="D623" s="152"/>
      <c r="E623" s="152"/>
      <c r="F623" s="152"/>
      <c r="G623" s="152"/>
      <c r="H623" s="17"/>
    </row>
    <row r="624" spans="1:67" s="10" customFormat="1" ht="12.75" customHeight="1" outlineLevel="2">
      <c r="B624" s="8" t="s">
        <v>8</v>
      </c>
      <c r="C624" s="153">
        <f>INDEX(Projects,$A622,Projects!I$1)</f>
        <v>0.2</v>
      </c>
      <c r="D624" s="153">
        <f>INDEX(Projects,$A622,Projects!J$1)</f>
        <v>0.2</v>
      </c>
      <c r="E624" s="153">
        <f>INDEX(Projects,$A622,Projects!K$1)</f>
        <v>0.2</v>
      </c>
      <c r="F624" s="153">
        <f>INDEX(Projects,$A622,Projects!L$1)</f>
        <v>0.2</v>
      </c>
      <c r="G624" s="153">
        <f>INDEX(Projects,$A622,Projects!M$1)</f>
        <v>0.2</v>
      </c>
      <c r="H624" s="18"/>
      <c r="J624" s="14"/>
      <c r="K624" s="14"/>
    </row>
    <row r="625" spans="2:67" s="10" customFormat="1" ht="12.75" customHeight="1" outlineLevel="2">
      <c r="B625" s="8" t="s">
        <v>1</v>
      </c>
      <c r="C625" s="154">
        <f>INDEX(Projects,$A622,Projects!$N$1)</f>
        <v>2.52E-2</v>
      </c>
      <c r="D625" s="152"/>
      <c r="E625" s="152"/>
      <c r="F625" s="152"/>
      <c r="G625" s="152"/>
    </row>
    <row r="626" spans="2:67" s="10" customFormat="1" ht="12.75" customHeight="1" outlineLevel="2">
      <c r="B626" s="8" t="s">
        <v>2</v>
      </c>
      <c r="C626" s="152">
        <f>INDEX(Projects,A622,Projects!$F$1)</f>
        <v>2063</v>
      </c>
      <c r="D626" s="152">
        <f>INDEX(Projects,A622,Projects!$G$1)</f>
        <v>1</v>
      </c>
      <c r="E626" s="152"/>
      <c r="F626" s="152"/>
      <c r="G626" s="152"/>
    </row>
    <row r="627" spans="2:67" s="10" customFormat="1" ht="12.75" customHeight="1" outlineLevel="2">
      <c r="B627" s="8" t="s">
        <v>3</v>
      </c>
      <c r="C627" s="152">
        <f>INDEX(Projects,A622,Projects!$C$1)</f>
        <v>2067</v>
      </c>
      <c r="D627" s="152">
        <f>INDEX(Projects,A622,Projects!$D$1)</f>
        <v>12</v>
      </c>
      <c r="E627" s="152"/>
      <c r="F627" s="152"/>
      <c r="G627" s="152"/>
    </row>
    <row r="628" spans="2:67" s="10" customFormat="1" ht="12.75" customHeight="1" outlineLevel="2">
      <c r="B628" s="7" t="s">
        <v>4</v>
      </c>
      <c r="L628" s="9">
        <f t="shared" ref="L628:AQ628" si="2715">(1+$C625)^L$21</f>
        <v>1.0125216047077712</v>
      </c>
      <c r="M628" s="9">
        <f t="shared" si="2715"/>
        <v>1.0380371491464069</v>
      </c>
      <c r="N628" s="9">
        <f t="shared" si="2715"/>
        <v>1.0641956853048962</v>
      </c>
      <c r="O628" s="9">
        <f t="shared" si="2715"/>
        <v>1.0910134165745795</v>
      </c>
      <c r="P628" s="9">
        <f t="shared" si="2715"/>
        <v>1.1185069546722588</v>
      </c>
      <c r="Q628" s="9">
        <f t="shared" si="2715"/>
        <v>1.1466933299299995</v>
      </c>
      <c r="R628" s="9">
        <f t="shared" si="2715"/>
        <v>1.1755900018442353</v>
      </c>
      <c r="S628" s="9">
        <f t="shared" si="2715"/>
        <v>1.2052148698907099</v>
      </c>
      <c r="T628" s="9">
        <f t="shared" si="2715"/>
        <v>1.2355862846119556</v>
      </c>
      <c r="U628" s="9">
        <f t="shared" si="2715"/>
        <v>1.2667230589841769</v>
      </c>
      <c r="V628" s="9">
        <f t="shared" si="2715"/>
        <v>1.2986444800705779</v>
      </c>
      <c r="W628" s="9">
        <f t="shared" si="2715"/>
        <v>1.3313703209683565</v>
      </c>
      <c r="X628" s="9">
        <f t="shared" si="2715"/>
        <v>1.3649208530567589</v>
      </c>
      <c r="Y628" s="9">
        <f t="shared" si="2715"/>
        <v>1.399316858553789</v>
      </c>
      <c r="Z628" s="9">
        <f t="shared" si="2715"/>
        <v>1.4345796433893443</v>
      </c>
      <c r="AA628" s="9">
        <f t="shared" si="2715"/>
        <v>1.4707310504027555</v>
      </c>
      <c r="AB628" s="9">
        <f t="shared" si="2715"/>
        <v>1.507793472872905</v>
      </c>
      <c r="AC628" s="9">
        <f t="shared" si="2715"/>
        <v>1.5457898683893019</v>
      </c>
      <c r="AD628" s="9">
        <f t="shared" si="2715"/>
        <v>1.5847437730727121</v>
      </c>
      <c r="AE628" s="9">
        <f t="shared" si="2715"/>
        <v>1.6246793161541444</v>
      </c>
      <c r="AF628" s="9">
        <f t="shared" si="2715"/>
        <v>1.6656212349212287</v>
      </c>
      <c r="AG628" s="9">
        <f t="shared" si="2715"/>
        <v>1.7075948900412434</v>
      </c>
      <c r="AH628" s="9">
        <f t="shared" si="2715"/>
        <v>1.7506262812702824</v>
      </c>
      <c r="AI628" s="9">
        <f t="shared" si="2715"/>
        <v>1.7947420635582936</v>
      </c>
      <c r="AJ628" s="9">
        <f t="shared" si="2715"/>
        <v>1.8399695635599622</v>
      </c>
      <c r="AK628" s="9">
        <f t="shared" si="2715"/>
        <v>1.8863367965616731</v>
      </c>
      <c r="AL628" s="9">
        <f t="shared" si="2715"/>
        <v>1.933872483835027</v>
      </c>
      <c r="AM628" s="9">
        <f t="shared" si="2715"/>
        <v>1.9826060704276696</v>
      </c>
      <c r="AN628" s="9">
        <f t="shared" si="2715"/>
        <v>2.0325677434024465</v>
      </c>
      <c r="AO628" s="9">
        <f t="shared" si="2715"/>
        <v>2.0837884505361881</v>
      </c>
      <c r="AP628" s="9">
        <f t="shared" si="2715"/>
        <v>2.1362999194896997</v>
      </c>
      <c r="AQ628" s="9">
        <f t="shared" si="2715"/>
        <v>2.1901346774608399</v>
      </c>
      <c r="AR628" s="9">
        <f t="shared" ref="AR628:BO628" si="2716">(1+$C625)^AR$21</f>
        <v>2.2453260713328529</v>
      </c>
      <c r="AS628" s="9">
        <f t="shared" si="2716"/>
        <v>2.3019082883304405</v>
      </c>
      <c r="AT628" s="9">
        <f t="shared" si="2716"/>
        <v>2.3599163771963672</v>
      </c>
      <c r="AU628" s="9">
        <f t="shared" si="2716"/>
        <v>2.4193862699017155</v>
      </c>
      <c r="AV628" s="9">
        <f t="shared" si="2716"/>
        <v>2.4803548039032384</v>
      </c>
      <c r="AW628" s="9">
        <f t="shared" si="2716"/>
        <v>2.5428597449615999</v>
      </c>
      <c r="AX628" s="9">
        <f t="shared" si="2716"/>
        <v>2.606939810534632</v>
      </c>
      <c r="AY628" s="9">
        <f t="shared" si="2716"/>
        <v>2.672634693760104</v>
      </c>
      <c r="AZ628" s="9">
        <f t="shared" si="2716"/>
        <v>2.7399850880428587</v>
      </c>
      <c r="BA628" s="9">
        <f t="shared" si="2716"/>
        <v>2.8090327122615379</v>
      </c>
      <c r="BB628" s="9">
        <f t="shared" si="2716"/>
        <v>2.8798203366105284</v>
      </c>
      <c r="BC628" s="9">
        <f t="shared" si="2716"/>
        <v>2.9523918090931134</v>
      </c>
      <c r="BD628" s="9">
        <f t="shared" si="2716"/>
        <v>3.0267920826822596</v>
      </c>
      <c r="BE628" s="9">
        <f t="shared" si="2716"/>
        <v>3.1030672431658526</v>
      </c>
      <c r="BF628" s="9">
        <f t="shared" si="2716"/>
        <v>3.1812645376936315</v>
      </c>
      <c r="BG628" s="9">
        <f t="shared" si="2716"/>
        <v>3.2614324040435108</v>
      </c>
      <c r="BH628" s="9">
        <f t="shared" si="2716"/>
        <v>3.3436205006254069</v>
      </c>
      <c r="BI628" s="9">
        <f t="shared" si="2716"/>
        <v>3.4278797372411671</v>
      </c>
      <c r="BJ628" s="9">
        <f t="shared" si="2716"/>
        <v>3.5142623066196435</v>
      </c>
      <c r="BK628" s="9">
        <f t="shared" si="2716"/>
        <v>3.6028217167464582</v>
      </c>
      <c r="BL628" s="9">
        <f t="shared" si="2716"/>
        <v>3.6936128240084685</v>
      </c>
      <c r="BM628" s="9">
        <f t="shared" si="2716"/>
        <v>3.7866918671734817</v>
      </c>
      <c r="BN628" s="9">
        <f t="shared" si="2716"/>
        <v>3.8821165022262529</v>
      </c>
      <c r="BO628" s="9">
        <f t="shared" si="2716"/>
        <v>3.979945838082354</v>
      </c>
    </row>
    <row r="629" spans="2:67" s="10" customFormat="1" ht="12.75" customHeight="1" outlineLevel="2">
      <c r="B629" s="8" t="s">
        <v>9</v>
      </c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</row>
    <row r="630" spans="2:67" s="10" customFormat="1" ht="12.75" customHeight="1" outlineLevel="2">
      <c r="B630" s="29" t="s">
        <v>5</v>
      </c>
      <c r="L630" s="2">
        <f t="shared" ref="L630" si="2717">IF(L$10&gt;$C627,0,+K633)</f>
        <v>0</v>
      </c>
      <c r="M630" s="2">
        <f t="shared" ref="M630" si="2718">IF(M$10&gt;$C627,0,+L633)</f>
        <v>0</v>
      </c>
      <c r="N630" s="2">
        <f t="shared" ref="N630" si="2719">IF(N$10&gt;$C627,0,+M633)</f>
        <v>0</v>
      </c>
      <c r="O630" s="2">
        <f t="shared" ref="O630" si="2720">IF(O$10&gt;$C627,0,+N633)</f>
        <v>0</v>
      </c>
      <c r="P630" s="2">
        <f t="shared" ref="P630" si="2721">IF(P$10&gt;$C627,0,+O633)</f>
        <v>0</v>
      </c>
      <c r="Q630" s="2">
        <f t="shared" ref="Q630" si="2722">IF(Q$10&gt;$C627,0,+P633)</f>
        <v>0</v>
      </c>
      <c r="R630" s="2">
        <f t="shared" ref="R630" si="2723">IF(R$10&gt;$C627,0,+Q633)</f>
        <v>0</v>
      </c>
      <c r="S630" s="2">
        <f t="shared" ref="S630" si="2724">IF(S$10&gt;$C627,0,+R633)</f>
        <v>0</v>
      </c>
      <c r="T630" s="2">
        <f t="shared" ref="T630" si="2725">IF(T$10&gt;$C627,0,+S633)</f>
        <v>0</v>
      </c>
      <c r="U630" s="2">
        <f t="shared" ref="U630" si="2726">IF(U$10&gt;$C627,0,+T633)</f>
        <v>0</v>
      </c>
      <c r="V630" s="2">
        <f t="shared" ref="V630" si="2727">IF(V$10&gt;$C627,0,+U633)</f>
        <v>0</v>
      </c>
      <c r="W630" s="2">
        <f t="shared" ref="W630" si="2728">IF(W$10&gt;$C627,0,+V633)</f>
        <v>0</v>
      </c>
      <c r="X630" s="2">
        <f t="shared" ref="X630" si="2729">IF(X$10&gt;$C627,0,+W633)</f>
        <v>0</v>
      </c>
      <c r="Y630" s="2">
        <f t="shared" ref="Y630" si="2730">IF(Y$10&gt;$C627,0,+X633)</f>
        <v>0</v>
      </c>
      <c r="Z630" s="2">
        <f t="shared" ref="Z630" si="2731">IF(Z$10&gt;$C627,0,+Y633)</f>
        <v>0</v>
      </c>
      <c r="AA630" s="2">
        <f t="shared" ref="AA630" si="2732">IF(AA$10&gt;$C627,0,+Z633)</f>
        <v>0</v>
      </c>
      <c r="AB630" s="2">
        <f t="shared" ref="AB630" si="2733">IF(AB$10&gt;$C627,0,+AA633)</f>
        <v>0</v>
      </c>
      <c r="AC630" s="2">
        <f t="shared" ref="AC630" si="2734">IF(AC$10&gt;$C627,0,+AB633)</f>
        <v>0</v>
      </c>
      <c r="AD630" s="2">
        <f t="shared" ref="AD630" si="2735">IF(AD$10&gt;$C627,0,+AC633)</f>
        <v>0</v>
      </c>
      <c r="AE630" s="2">
        <f t="shared" ref="AE630" si="2736">IF(AE$10&gt;$C627,0,+AD633)</f>
        <v>0</v>
      </c>
      <c r="AF630" s="2">
        <f t="shared" ref="AF630" si="2737">IF(AF$10&gt;$C627,0,+AE633)</f>
        <v>0</v>
      </c>
      <c r="AG630" s="2">
        <f t="shared" ref="AG630" si="2738">IF(AG$10&gt;$C627,0,+AF633)</f>
        <v>0</v>
      </c>
      <c r="AH630" s="2">
        <f t="shared" ref="AH630" si="2739">IF(AH$10&gt;$C627,0,+AG633)</f>
        <v>0</v>
      </c>
      <c r="AI630" s="2">
        <f t="shared" ref="AI630" si="2740">IF(AI$10&gt;$C627,0,+AH633)</f>
        <v>0</v>
      </c>
      <c r="AJ630" s="2">
        <f t="shared" ref="AJ630" si="2741">IF(AJ$10&gt;$C627,0,+AI633)</f>
        <v>0</v>
      </c>
      <c r="AK630" s="2">
        <f t="shared" ref="AK630" si="2742">IF(AK$10&gt;$C627,0,+AJ633)</f>
        <v>0</v>
      </c>
      <c r="AL630" s="2">
        <f t="shared" ref="AL630" si="2743">IF(AL$10&gt;$C627,0,+AK633)</f>
        <v>0</v>
      </c>
      <c r="AM630" s="2">
        <f t="shared" ref="AM630" si="2744">IF(AM$10&gt;$C627,0,+AL633)</f>
        <v>0</v>
      </c>
      <c r="AN630" s="2">
        <f t="shared" ref="AN630" si="2745">IF(AN$10&gt;$C627,0,+AM633)</f>
        <v>0</v>
      </c>
      <c r="AO630" s="2">
        <f t="shared" ref="AO630" si="2746">IF(AO$10&gt;$C627,0,+AN633)</f>
        <v>0</v>
      </c>
      <c r="AP630" s="2">
        <f t="shared" ref="AP630" si="2747">IF(AP$10&gt;$C627,0,+AO633)</f>
        <v>0</v>
      </c>
      <c r="AQ630" s="2">
        <f t="shared" ref="AQ630" si="2748">IF(AQ$10&gt;$C627,0,+AP633)</f>
        <v>0</v>
      </c>
      <c r="AR630" s="2">
        <f t="shared" ref="AR630" si="2749">IF(AR$10&gt;$C627,0,+AQ633)</f>
        <v>0</v>
      </c>
      <c r="AS630" s="2">
        <f t="shared" ref="AS630" si="2750">IF(AS$10&gt;$C627,0,+AR633)</f>
        <v>0</v>
      </c>
      <c r="AT630" s="2">
        <f t="shared" ref="AT630" si="2751">IF(AT$10&gt;$C627,0,+AS633)</f>
        <v>0</v>
      </c>
      <c r="AU630" s="2">
        <f t="shared" ref="AU630" si="2752">IF(AU$10&gt;$C627,0,+AT633)</f>
        <v>0</v>
      </c>
      <c r="AV630" s="2">
        <f t="shared" ref="AV630" si="2753">IF(AV$10&gt;$C627,0,+AU633)</f>
        <v>0</v>
      </c>
      <c r="AW630" s="2">
        <f t="shared" ref="AW630" si="2754">IF(AW$10&gt;$C627,0,+AV633)</f>
        <v>0</v>
      </c>
      <c r="AX630" s="2">
        <f t="shared" ref="AX630" si="2755">IF(AX$10&gt;$C627,0,+AW633)</f>
        <v>0</v>
      </c>
      <c r="AY630" s="2">
        <f t="shared" ref="AY630" si="2756">IF(AY$10&gt;$C627,0,+AX633)</f>
        <v>0</v>
      </c>
      <c r="AZ630" s="2">
        <f t="shared" ref="AZ630" si="2757">IF(AZ$10&gt;$C627,0,+AY633)</f>
        <v>0</v>
      </c>
      <c r="BA630" s="2">
        <f t="shared" ref="BA630" si="2758">IF(BA$10&gt;$C627,0,+AZ633)</f>
        <v>0</v>
      </c>
      <c r="BB630" s="2">
        <f t="shared" ref="BB630" si="2759">IF(BB$10&gt;$C627,0,+BA633)</f>
        <v>0</v>
      </c>
      <c r="BC630" s="2">
        <f t="shared" ref="BC630" si="2760">IF(BC$10&gt;$C627,0,+BB633)</f>
        <v>0</v>
      </c>
      <c r="BD630" s="2">
        <f t="shared" ref="BD630" si="2761">IF(BD$10&gt;$C627,0,+BC633)</f>
        <v>0</v>
      </c>
      <c r="BE630" s="2">
        <f t="shared" ref="BE630" si="2762">IF(BE$10&gt;$C627,0,+BD633)</f>
        <v>0</v>
      </c>
      <c r="BF630" s="2">
        <f t="shared" ref="BF630" si="2763">IF(BF$10&gt;$C627,0,+BE633)</f>
        <v>0</v>
      </c>
      <c r="BG630" s="2">
        <f t="shared" ref="BG630" si="2764">IF(BG$10&gt;$C627,0,+BF633)</f>
        <v>0</v>
      </c>
      <c r="BH630" s="2">
        <f t="shared" ref="BH630" si="2765">IF(BH$10&gt;$C627,0,+BG633)</f>
        <v>0</v>
      </c>
      <c r="BI630" s="2">
        <f t="shared" ref="BI630" si="2766">IF(BI$10&gt;$C627,0,+BH633)</f>
        <v>0</v>
      </c>
      <c r="BJ630" s="2">
        <f t="shared" ref="BJ630" si="2767">IF(BJ$10&gt;$C627,0,+BI633)</f>
        <v>0</v>
      </c>
      <c r="BK630" s="2">
        <f t="shared" ref="BK630" si="2768">IF(BK$10&gt;$C627,0,+BJ633)</f>
        <v>0</v>
      </c>
      <c r="BL630" s="2">
        <f t="shared" ref="BL630" si="2769">IF(BL$10&gt;$C627,0,+BK633)</f>
        <v>12609.876008612604</v>
      </c>
      <c r="BM630" s="2">
        <f t="shared" ref="BM630" si="2770">IF(BM$10&gt;$C627,0,+BL633)</f>
        <v>25537.520892642242</v>
      </c>
      <c r="BN630" s="2">
        <f t="shared" ref="BN630" si="2771">IF(BN$10&gt;$C627,0,+BM633)</f>
        <v>38790.942427749425</v>
      </c>
      <c r="BO630" s="2">
        <f t="shared" ref="BO630" si="2772">IF(BO$10&gt;$C627,0,+BN633)</f>
        <v>52378.350185541312</v>
      </c>
    </row>
    <row r="631" spans="2:67" s="10" customFormat="1" ht="12.75" customHeight="1" outlineLevel="2">
      <c r="B631" s="29" t="s">
        <v>6</v>
      </c>
      <c r="L631" s="2">
        <f t="shared" ref="L631:BO631" si="2773">IF(AND(L$10&gt;=$C626,L$10&lt;=$C627),INDEX($C624:$G624,1,L$10-$C626+1)*$C623*L628,0)</f>
        <v>0</v>
      </c>
      <c r="M631" s="2">
        <f t="shared" si="2773"/>
        <v>0</v>
      </c>
      <c r="N631" s="2">
        <f t="shared" si="2773"/>
        <v>0</v>
      </c>
      <c r="O631" s="2">
        <f t="shared" si="2773"/>
        <v>0</v>
      </c>
      <c r="P631" s="2">
        <f t="shared" si="2773"/>
        <v>0</v>
      </c>
      <c r="Q631" s="2">
        <f t="shared" si="2773"/>
        <v>0</v>
      </c>
      <c r="R631" s="2">
        <f t="shared" si="2773"/>
        <v>0</v>
      </c>
      <c r="S631" s="2">
        <f t="shared" si="2773"/>
        <v>0</v>
      </c>
      <c r="T631" s="2">
        <f t="shared" si="2773"/>
        <v>0</v>
      </c>
      <c r="U631" s="2">
        <f t="shared" si="2773"/>
        <v>0</v>
      </c>
      <c r="V631" s="2">
        <f t="shared" si="2773"/>
        <v>0</v>
      </c>
      <c r="W631" s="2">
        <f t="shared" si="2773"/>
        <v>0</v>
      </c>
      <c r="X631" s="2">
        <f t="shared" si="2773"/>
        <v>0</v>
      </c>
      <c r="Y631" s="2">
        <f t="shared" si="2773"/>
        <v>0</v>
      </c>
      <c r="Z631" s="2">
        <f t="shared" si="2773"/>
        <v>0</v>
      </c>
      <c r="AA631" s="2">
        <f t="shared" si="2773"/>
        <v>0</v>
      </c>
      <c r="AB631" s="2">
        <f t="shared" si="2773"/>
        <v>0</v>
      </c>
      <c r="AC631" s="2">
        <f t="shared" si="2773"/>
        <v>0</v>
      </c>
      <c r="AD631" s="2">
        <f t="shared" si="2773"/>
        <v>0</v>
      </c>
      <c r="AE631" s="2">
        <f t="shared" si="2773"/>
        <v>0</v>
      </c>
      <c r="AF631" s="2">
        <f t="shared" si="2773"/>
        <v>0</v>
      </c>
      <c r="AG631" s="2">
        <f t="shared" si="2773"/>
        <v>0</v>
      </c>
      <c r="AH631" s="2">
        <f t="shared" si="2773"/>
        <v>0</v>
      </c>
      <c r="AI631" s="2">
        <f t="shared" si="2773"/>
        <v>0</v>
      </c>
      <c r="AJ631" s="2">
        <f t="shared" si="2773"/>
        <v>0</v>
      </c>
      <c r="AK631" s="2">
        <f t="shared" si="2773"/>
        <v>0</v>
      </c>
      <c r="AL631" s="2">
        <f t="shared" si="2773"/>
        <v>0</v>
      </c>
      <c r="AM631" s="2">
        <f t="shared" si="2773"/>
        <v>0</v>
      </c>
      <c r="AN631" s="2">
        <f t="shared" si="2773"/>
        <v>0</v>
      </c>
      <c r="AO631" s="2">
        <f t="shared" si="2773"/>
        <v>0</v>
      </c>
      <c r="AP631" s="2">
        <f t="shared" si="2773"/>
        <v>0</v>
      </c>
      <c r="AQ631" s="2">
        <f t="shared" si="2773"/>
        <v>0</v>
      </c>
      <c r="AR631" s="2">
        <f t="shared" si="2773"/>
        <v>0</v>
      </c>
      <c r="AS631" s="2">
        <f t="shared" si="2773"/>
        <v>0</v>
      </c>
      <c r="AT631" s="2">
        <f t="shared" si="2773"/>
        <v>0</v>
      </c>
      <c r="AU631" s="2">
        <f t="shared" si="2773"/>
        <v>0</v>
      </c>
      <c r="AV631" s="2">
        <f t="shared" si="2773"/>
        <v>0</v>
      </c>
      <c r="AW631" s="2">
        <f t="shared" si="2773"/>
        <v>0</v>
      </c>
      <c r="AX631" s="2">
        <f t="shared" si="2773"/>
        <v>0</v>
      </c>
      <c r="AY631" s="2">
        <f t="shared" si="2773"/>
        <v>0</v>
      </c>
      <c r="AZ631" s="2">
        <f t="shared" si="2773"/>
        <v>0</v>
      </c>
      <c r="BA631" s="2">
        <f t="shared" si="2773"/>
        <v>0</v>
      </c>
      <c r="BB631" s="2">
        <f t="shared" si="2773"/>
        <v>0</v>
      </c>
      <c r="BC631" s="2">
        <f t="shared" si="2773"/>
        <v>0</v>
      </c>
      <c r="BD631" s="2">
        <f t="shared" si="2773"/>
        <v>0</v>
      </c>
      <c r="BE631" s="2">
        <f t="shared" si="2773"/>
        <v>0</v>
      </c>
      <c r="BF631" s="2">
        <f t="shared" si="2773"/>
        <v>0</v>
      </c>
      <c r="BG631" s="2">
        <f t="shared" si="2773"/>
        <v>0</v>
      </c>
      <c r="BH631" s="2">
        <f t="shared" si="2773"/>
        <v>0</v>
      </c>
      <c r="BI631" s="2">
        <f t="shared" si="2773"/>
        <v>0</v>
      </c>
      <c r="BJ631" s="2">
        <f t="shared" si="2773"/>
        <v>0</v>
      </c>
      <c r="BK631" s="2">
        <f t="shared" si="2773"/>
        <v>12609.876008612604</v>
      </c>
      <c r="BL631" s="2">
        <f t="shared" si="2773"/>
        <v>12927.64488402964</v>
      </c>
      <c r="BM631" s="2">
        <f t="shared" si="2773"/>
        <v>13253.421535107185</v>
      </c>
      <c r="BN631" s="2">
        <f t="shared" si="2773"/>
        <v>13587.407757791885</v>
      </c>
      <c r="BO631" s="2">
        <f t="shared" si="2773"/>
        <v>13929.810433288239</v>
      </c>
    </row>
    <row r="632" spans="2:67" s="10" customFormat="1" ht="12.75" customHeight="1" outlineLevel="2">
      <c r="B632" s="29" t="s">
        <v>0</v>
      </c>
      <c r="C632" s="154">
        <f>INDEX(Projects,A622,Projects!$O$1)</f>
        <v>0</v>
      </c>
      <c r="L632" s="2">
        <f t="shared" ref="L632:BO632" si="2774">SUM(L630,L631/2)*$C632*IF(L$10=$C626,(13-$D626)/12,IF(L$10=$C627,($D627-1)/12,1))</f>
        <v>0</v>
      </c>
      <c r="M632" s="2">
        <f t="shared" si="2774"/>
        <v>0</v>
      </c>
      <c r="N632" s="2">
        <f t="shared" si="2774"/>
        <v>0</v>
      </c>
      <c r="O632" s="2">
        <f t="shared" si="2774"/>
        <v>0</v>
      </c>
      <c r="P632" s="2">
        <f t="shared" si="2774"/>
        <v>0</v>
      </c>
      <c r="Q632" s="2">
        <f t="shared" si="2774"/>
        <v>0</v>
      </c>
      <c r="R632" s="2">
        <f t="shared" si="2774"/>
        <v>0</v>
      </c>
      <c r="S632" s="2">
        <f t="shared" si="2774"/>
        <v>0</v>
      </c>
      <c r="T632" s="2">
        <f t="shared" si="2774"/>
        <v>0</v>
      </c>
      <c r="U632" s="2">
        <f t="shared" si="2774"/>
        <v>0</v>
      </c>
      <c r="V632" s="2">
        <f t="shared" si="2774"/>
        <v>0</v>
      </c>
      <c r="W632" s="2">
        <f t="shared" si="2774"/>
        <v>0</v>
      </c>
      <c r="X632" s="2">
        <f t="shared" si="2774"/>
        <v>0</v>
      </c>
      <c r="Y632" s="2">
        <f t="shared" si="2774"/>
        <v>0</v>
      </c>
      <c r="Z632" s="2">
        <f t="shared" si="2774"/>
        <v>0</v>
      </c>
      <c r="AA632" s="2">
        <f t="shared" si="2774"/>
        <v>0</v>
      </c>
      <c r="AB632" s="2">
        <f t="shared" si="2774"/>
        <v>0</v>
      </c>
      <c r="AC632" s="2">
        <f t="shared" si="2774"/>
        <v>0</v>
      </c>
      <c r="AD632" s="2">
        <f t="shared" si="2774"/>
        <v>0</v>
      </c>
      <c r="AE632" s="2">
        <f t="shared" si="2774"/>
        <v>0</v>
      </c>
      <c r="AF632" s="2">
        <f t="shared" si="2774"/>
        <v>0</v>
      </c>
      <c r="AG632" s="2">
        <f t="shared" si="2774"/>
        <v>0</v>
      </c>
      <c r="AH632" s="2">
        <f t="shared" si="2774"/>
        <v>0</v>
      </c>
      <c r="AI632" s="2">
        <f t="shared" si="2774"/>
        <v>0</v>
      </c>
      <c r="AJ632" s="2">
        <f t="shared" si="2774"/>
        <v>0</v>
      </c>
      <c r="AK632" s="2">
        <f t="shared" si="2774"/>
        <v>0</v>
      </c>
      <c r="AL632" s="2">
        <f t="shared" si="2774"/>
        <v>0</v>
      </c>
      <c r="AM632" s="2">
        <f t="shared" si="2774"/>
        <v>0</v>
      </c>
      <c r="AN632" s="2">
        <f t="shared" si="2774"/>
        <v>0</v>
      </c>
      <c r="AO632" s="2">
        <f t="shared" si="2774"/>
        <v>0</v>
      </c>
      <c r="AP632" s="2">
        <f t="shared" si="2774"/>
        <v>0</v>
      </c>
      <c r="AQ632" s="2">
        <f t="shared" si="2774"/>
        <v>0</v>
      </c>
      <c r="AR632" s="2">
        <f t="shared" si="2774"/>
        <v>0</v>
      </c>
      <c r="AS632" s="2">
        <f t="shared" si="2774"/>
        <v>0</v>
      </c>
      <c r="AT632" s="2">
        <f t="shared" si="2774"/>
        <v>0</v>
      </c>
      <c r="AU632" s="2">
        <f t="shared" si="2774"/>
        <v>0</v>
      </c>
      <c r="AV632" s="2">
        <f t="shared" si="2774"/>
        <v>0</v>
      </c>
      <c r="AW632" s="2">
        <f t="shared" si="2774"/>
        <v>0</v>
      </c>
      <c r="AX632" s="2">
        <f t="shared" si="2774"/>
        <v>0</v>
      </c>
      <c r="AY632" s="2">
        <f t="shared" si="2774"/>
        <v>0</v>
      </c>
      <c r="AZ632" s="2">
        <f t="shared" si="2774"/>
        <v>0</v>
      </c>
      <c r="BA632" s="2">
        <f t="shared" si="2774"/>
        <v>0</v>
      </c>
      <c r="BB632" s="2">
        <f t="shared" si="2774"/>
        <v>0</v>
      </c>
      <c r="BC632" s="2">
        <f t="shared" si="2774"/>
        <v>0</v>
      </c>
      <c r="BD632" s="2">
        <f t="shared" si="2774"/>
        <v>0</v>
      </c>
      <c r="BE632" s="2">
        <f t="shared" si="2774"/>
        <v>0</v>
      </c>
      <c r="BF632" s="2">
        <f t="shared" si="2774"/>
        <v>0</v>
      </c>
      <c r="BG632" s="2">
        <f t="shared" si="2774"/>
        <v>0</v>
      </c>
      <c r="BH632" s="2">
        <f t="shared" si="2774"/>
        <v>0</v>
      </c>
      <c r="BI632" s="2">
        <f t="shared" si="2774"/>
        <v>0</v>
      </c>
      <c r="BJ632" s="2">
        <f t="shared" si="2774"/>
        <v>0</v>
      </c>
      <c r="BK632" s="2">
        <f t="shared" si="2774"/>
        <v>0</v>
      </c>
      <c r="BL632" s="2">
        <f t="shared" si="2774"/>
        <v>0</v>
      </c>
      <c r="BM632" s="2">
        <f t="shared" si="2774"/>
        <v>0</v>
      </c>
      <c r="BN632" s="2">
        <f t="shared" si="2774"/>
        <v>0</v>
      </c>
      <c r="BO632" s="2">
        <f t="shared" si="2774"/>
        <v>0</v>
      </c>
    </row>
    <row r="633" spans="2:67" s="10" customFormat="1" ht="12.75" customHeight="1" outlineLevel="2">
      <c r="B633" s="29" t="s">
        <v>7</v>
      </c>
      <c r="K633" s="16"/>
      <c r="L633" s="2">
        <f t="shared" ref="L633" si="2775">SUM(L630:L632)</f>
        <v>0</v>
      </c>
      <c r="M633" s="2">
        <f t="shared" ref="M633:BO633" si="2776">SUM(M630:M632)</f>
        <v>0</v>
      </c>
      <c r="N633" s="2">
        <f t="shared" si="2776"/>
        <v>0</v>
      </c>
      <c r="O633" s="2">
        <f t="shared" si="2776"/>
        <v>0</v>
      </c>
      <c r="P633" s="2">
        <f t="shared" si="2776"/>
        <v>0</v>
      </c>
      <c r="Q633" s="2">
        <f t="shared" si="2776"/>
        <v>0</v>
      </c>
      <c r="R633" s="2">
        <f t="shared" si="2776"/>
        <v>0</v>
      </c>
      <c r="S633" s="2">
        <f t="shared" si="2776"/>
        <v>0</v>
      </c>
      <c r="T633" s="2">
        <f t="shared" si="2776"/>
        <v>0</v>
      </c>
      <c r="U633" s="2">
        <f t="shared" si="2776"/>
        <v>0</v>
      </c>
      <c r="V633" s="2">
        <f t="shared" si="2776"/>
        <v>0</v>
      </c>
      <c r="W633" s="2">
        <f t="shared" si="2776"/>
        <v>0</v>
      </c>
      <c r="X633" s="2">
        <f t="shared" si="2776"/>
        <v>0</v>
      </c>
      <c r="Y633" s="2">
        <f t="shared" si="2776"/>
        <v>0</v>
      </c>
      <c r="Z633" s="2">
        <f t="shared" si="2776"/>
        <v>0</v>
      </c>
      <c r="AA633" s="2">
        <f t="shared" si="2776"/>
        <v>0</v>
      </c>
      <c r="AB633" s="2">
        <f t="shared" si="2776"/>
        <v>0</v>
      </c>
      <c r="AC633" s="2">
        <f t="shared" si="2776"/>
        <v>0</v>
      </c>
      <c r="AD633" s="2">
        <f t="shared" si="2776"/>
        <v>0</v>
      </c>
      <c r="AE633" s="2">
        <f t="shared" si="2776"/>
        <v>0</v>
      </c>
      <c r="AF633" s="2">
        <f t="shared" si="2776"/>
        <v>0</v>
      </c>
      <c r="AG633" s="2">
        <f t="shared" si="2776"/>
        <v>0</v>
      </c>
      <c r="AH633" s="2">
        <f t="shared" si="2776"/>
        <v>0</v>
      </c>
      <c r="AI633" s="2">
        <f t="shared" si="2776"/>
        <v>0</v>
      </c>
      <c r="AJ633" s="2">
        <f t="shared" si="2776"/>
        <v>0</v>
      </c>
      <c r="AK633" s="2">
        <f t="shared" si="2776"/>
        <v>0</v>
      </c>
      <c r="AL633" s="2">
        <f t="shared" si="2776"/>
        <v>0</v>
      </c>
      <c r="AM633" s="2">
        <f t="shared" si="2776"/>
        <v>0</v>
      </c>
      <c r="AN633" s="2">
        <f t="shared" si="2776"/>
        <v>0</v>
      </c>
      <c r="AO633" s="2">
        <f t="shared" si="2776"/>
        <v>0</v>
      </c>
      <c r="AP633" s="2">
        <f t="shared" si="2776"/>
        <v>0</v>
      </c>
      <c r="AQ633" s="2">
        <f t="shared" si="2776"/>
        <v>0</v>
      </c>
      <c r="AR633" s="2">
        <f t="shared" si="2776"/>
        <v>0</v>
      </c>
      <c r="AS633" s="2">
        <f t="shared" si="2776"/>
        <v>0</v>
      </c>
      <c r="AT633" s="2">
        <f t="shared" si="2776"/>
        <v>0</v>
      </c>
      <c r="AU633" s="2">
        <f t="shared" si="2776"/>
        <v>0</v>
      </c>
      <c r="AV633" s="2">
        <f t="shared" si="2776"/>
        <v>0</v>
      </c>
      <c r="AW633" s="2">
        <f t="shared" si="2776"/>
        <v>0</v>
      </c>
      <c r="AX633" s="2">
        <f t="shared" si="2776"/>
        <v>0</v>
      </c>
      <c r="AY633" s="2">
        <f t="shared" si="2776"/>
        <v>0</v>
      </c>
      <c r="AZ633" s="2">
        <f t="shared" si="2776"/>
        <v>0</v>
      </c>
      <c r="BA633" s="2">
        <f t="shared" si="2776"/>
        <v>0</v>
      </c>
      <c r="BB633" s="2">
        <f t="shared" si="2776"/>
        <v>0</v>
      </c>
      <c r="BC633" s="2">
        <f t="shared" si="2776"/>
        <v>0</v>
      </c>
      <c r="BD633" s="2">
        <f t="shared" si="2776"/>
        <v>0</v>
      </c>
      <c r="BE633" s="2">
        <f t="shared" si="2776"/>
        <v>0</v>
      </c>
      <c r="BF633" s="2">
        <f t="shared" si="2776"/>
        <v>0</v>
      </c>
      <c r="BG633" s="2">
        <f t="shared" si="2776"/>
        <v>0</v>
      </c>
      <c r="BH633" s="2">
        <f t="shared" si="2776"/>
        <v>0</v>
      </c>
      <c r="BI633" s="2">
        <f t="shared" si="2776"/>
        <v>0</v>
      </c>
      <c r="BJ633" s="2">
        <f t="shared" si="2776"/>
        <v>0</v>
      </c>
      <c r="BK633" s="2">
        <f t="shared" si="2776"/>
        <v>12609.876008612604</v>
      </c>
      <c r="BL633" s="2">
        <f t="shared" si="2776"/>
        <v>25537.520892642242</v>
      </c>
      <c r="BM633" s="2">
        <f t="shared" si="2776"/>
        <v>38790.942427749425</v>
      </c>
      <c r="BN633" s="2">
        <f t="shared" si="2776"/>
        <v>52378.350185541312</v>
      </c>
      <c r="BO633" s="2">
        <f t="shared" si="2776"/>
        <v>66308.160618829555</v>
      </c>
    </row>
    <row r="634" spans="2:67" s="10" customFormat="1" ht="12.75" customHeight="1" outlineLevel="2">
      <c r="B634" s="30" t="s">
        <v>41</v>
      </c>
      <c r="E634" s="2">
        <f>MAX(L633:BO633)*(1+$C$8)</f>
        <v>66308.160618829555</v>
      </c>
      <c r="F634" s="152">
        <f>INDEX(Projects,A622,Projects!$E$1)</f>
        <v>60</v>
      </c>
      <c r="G634" s="38">
        <f>+$C$6</f>
        <v>2.9999999999999997E-4</v>
      </c>
      <c r="H634" s="20"/>
      <c r="L634" s="2"/>
      <c r="M634" s="2"/>
      <c r="N634" s="2"/>
      <c r="O634" s="2"/>
      <c r="P634" s="2"/>
      <c r="Q634" s="2"/>
    </row>
    <row r="635" spans="2:67" s="10" customFormat="1" ht="12.75" customHeight="1" outlineLevel="2">
      <c r="B635" s="8"/>
    </row>
    <row r="636" spans="2:67" s="10" customFormat="1" ht="12.75" customHeight="1" outlineLevel="2">
      <c r="B636" s="31" t="s">
        <v>10</v>
      </c>
    </row>
    <row r="637" spans="2:67" s="10" customFormat="1" ht="12.75" customHeight="1" outlineLevel="2">
      <c r="B637" s="30" t="s">
        <v>11</v>
      </c>
      <c r="K637" s="2"/>
      <c r="L637" s="2">
        <f t="shared" ref="L637" si="2777">IF(L$10=$C627,$E634,K639)</f>
        <v>0</v>
      </c>
      <c r="M637" s="2">
        <f t="shared" ref="M637" si="2778">IF(M$10=$C627,$E634,L639)</f>
        <v>0</v>
      </c>
      <c r="N637" s="2">
        <f t="shared" ref="N637" si="2779">IF(N$10=$C627,$E634,M639)</f>
        <v>0</v>
      </c>
      <c r="O637" s="2">
        <f t="shared" ref="O637" si="2780">IF(O$10=$C627,$E634,N639)</f>
        <v>0</v>
      </c>
      <c r="P637" s="2">
        <f t="shared" ref="P637" si="2781">IF(P$10=$C627,$E634,O639)</f>
        <v>0</v>
      </c>
      <c r="Q637" s="2">
        <f t="shared" ref="Q637" si="2782">IF(Q$10=$C627,$E634,P639)</f>
        <v>0</v>
      </c>
      <c r="R637" s="2">
        <f t="shared" ref="R637" si="2783">IF(R$10=$C627,$E634,Q639)</f>
        <v>0</v>
      </c>
      <c r="S637" s="2">
        <f t="shared" ref="S637" si="2784">IF(S$10=$C627,$E634,R639)</f>
        <v>0</v>
      </c>
      <c r="T637" s="2">
        <f t="shared" ref="T637" si="2785">IF(T$10=$C627,$E634,S639)</f>
        <v>0</v>
      </c>
      <c r="U637" s="2">
        <f t="shared" ref="U637" si="2786">IF(U$10=$C627,$E634,T639)</f>
        <v>0</v>
      </c>
      <c r="V637" s="2">
        <f t="shared" ref="V637" si="2787">IF(V$10=$C627,$E634,U639)</f>
        <v>0</v>
      </c>
      <c r="W637" s="2">
        <f t="shared" ref="W637" si="2788">IF(W$10=$C627,$E634,V639)</f>
        <v>0</v>
      </c>
      <c r="X637" s="2">
        <f t="shared" ref="X637" si="2789">IF(X$10=$C627,$E634,W639)</f>
        <v>0</v>
      </c>
      <c r="Y637" s="2">
        <f t="shared" ref="Y637" si="2790">IF(Y$10=$C627,$E634,X639)</f>
        <v>0</v>
      </c>
      <c r="Z637" s="2">
        <f t="shared" ref="Z637" si="2791">IF(Z$10=$C627,$E634,Y639)</f>
        <v>0</v>
      </c>
      <c r="AA637" s="2">
        <f t="shared" ref="AA637" si="2792">IF(AA$10=$C627,$E634,Z639)</f>
        <v>0</v>
      </c>
      <c r="AB637" s="2">
        <f t="shared" ref="AB637" si="2793">IF(AB$10=$C627,$E634,AA639)</f>
        <v>0</v>
      </c>
      <c r="AC637" s="2">
        <f t="shared" ref="AC637" si="2794">IF(AC$10=$C627,$E634,AB639)</f>
        <v>0</v>
      </c>
      <c r="AD637" s="2">
        <f t="shared" ref="AD637" si="2795">IF(AD$10=$C627,$E634,AC639)</f>
        <v>0</v>
      </c>
      <c r="AE637" s="2">
        <f t="shared" ref="AE637" si="2796">IF(AE$10=$C627,$E634,AD639)</f>
        <v>0</v>
      </c>
      <c r="AF637" s="2">
        <f t="shared" ref="AF637" si="2797">IF(AF$10=$C627,$E634,AE639)</f>
        <v>0</v>
      </c>
      <c r="AG637" s="2">
        <f t="shared" ref="AG637" si="2798">IF(AG$10=$C627,$E634,AF639)</f>
        <v>0</v>
      </c>
      <c r="AH637" s="2">
        <f t="shared" ref="AH637" si="2799">IF(AH$10=$C627,$E634,AG639)</f>
        <v>0</v>
      </c>
      <c r="AI637" s="2">
        <f t="shared" ref="AI637" si="2800">IF(AI$10=$C627,$E634,AH639)</f>
        <v>0</v>
      </c>
      <c r="AJ637" s="2">
        <f t="shared" ref="AJ637" si="2801">IF(AJ$10=$C627,$E634,AI639)</f>
        <v>0</v>
      </c>
      <c r="AK637" s="2">
        <f t="shared" ref="AK637" si="2802">IF(AK$10=$C627,$E634,AJ639)</f>
        <v>0</v>
      </c>
      <c r="AL637" s="2">
        <f t="shared" ref="AL637" si="2803">IF(AL$10=$C627,$E634,AK639)</f>
        <v>0</v>
      </c>
      <c r="AM637" s="2">
        <f t="shared" ref="AM637" si="2804">IF(AM$10=$C627,$E634,AL639)</f>
        <v>0</v>
      </c>
      <c r="AN637" s="2">
        <f t="shared" ref="AN637" si="2805">IF(AN$10=$C627,$E634,AM639)</f>
        <v>0</v>
      </c>
      <c r="AO637" s="2">
        <f t="shared" ref="AO637" si="2806">IF(AO$10=$C627,$E634,AN639)</f>
        <v>0</v>
      </c>
      <c r="AP637" s="2">
        <f t="shared" ref="AP637" si="2807">IF(AP$10=$C627,$E634,AO639)</f>
        <v>0</v>
      </c>
      <c r="AQ637" s="2">
        <f t="shared" ref="AQ637" si="2808">IF(AQ$10=$C627,$E634,AP639)</f>
        <v>0</v>
      </c>
      <c r="AR637" s="2">
        <f t="shared" ref="AR637" si="2809">IF(AR$10=$C627,$E634,AQ639)</f>
        <v>0</v>
      </c>
      <c r="AS637" s="2">
        <f t="shared" ref="AS637" si="2810">IF(AS$10=$C627,$E634,AR639)</f>
        <v>0</v>
      </c>
      <c r="AT637" s="2">
        <f t="shared" ref="AT637" si="2811">IF(AT$10=$C627,$E634,AS639)</f>
        <v>0</v>
      </c>
      <c r="AU637" s="2">
        <f t="shared" ref="AU637" si="2812">IF(AU$10=$C627,$E634,AT639)</f>
        <v>0</v>
      </c>
      <c r="AV637" s="2">
        <f t="shared" ref="AV637" si="2813">IF(AV$10=$C627,$E634,AU639)</f>
        <v>0</v>
      </c>
      <c r="AW637" s="2">
        <f t="shared" ref="AW637" si="2814">IF(AW$10=$C627,$E634,AV639)</f>
        <v>0</v>
      </c>
      <c r="AX637" s="2">
        <f t="shared" ref="AX637" si="2815">IF(AX$10=$C627,$E634,AW639)</f>
        <v>0</v>
      </c>
      <c r="AY637" s="2">
        <f t="shared" ref="AY637" si="2816">IF(AY$10=$C627,$E634,AX639)</f>
        <v>0</v>
      </c>
      <c r="AZ637" s="2">
        <f t="shared" ref="AZ637" si="2817">IF(AZ$10=$C627,$E634,AY639)</f>
        <v>0</v>
      </c>
      <c r="BA637" s="2">
        <f t="shared" ref="BA637" si="2818">IF(BA$10=$C627,$E634,AZ639)</f>
        <v>0</v>
      </c>
      <c r="BB637" s="2">
        <f t="shared" ref="BB637" si="2819">IF(BB$10=$C627,$E634,BA639)</f>
        <v>0</v>
      </c>
      <c r="BC637" s="2">
        <f t="shared" ref="BC637" si="2820">IF(BC$10=$C627,$E634,BB639)</f>
        <v>0</v>
      </c>
      <c r="BD637" s="2">
        <f t="shared" ref="BD637" si="2821">IF(BD$10=$C627,$E634,BC639)</f>
        <v>0</v>
      </c>
      <c r="BE637" s="2">
        <f t="shared" ref="BE637" si="2822">IF(BE$10=$C627,$E634,BD639)</f>
        <v>0</v>
      </c>
      <c r="BF637" s="2">
        <f t="shared" ref="BF637" si="2823">IF(BF$10=$C627,$E634,BE639)</f>
        <v>0</v>
      </c>
      <c r="BG637" s="2">
        <f t="shared" ref="BG637" si="2824">IF(BG$10=$C627,$E634,BF639)</f>
        <v>0</v>
      </c>
      <c r="BH637" s="2">
        <f t="shared" ref="BH637" si="2825">IF(BH$10=$C627,$E634,BG639)</f>
        <v>0</v>
      </c>
      <c r="BI637" s="2">
        <f t="shared" ref="BI637" si="2826">IF(BI$10=$C627,$E634,BH639)</f>
        <v>0</v>
      </c>
      <c r="BJ637" s="2">
        <f t="shared" ref="BJ637" si="2827">IF(BJ$10=$C627,$E634,BI639)</f>
        <v>0</v>
      </c>
      <c r="BK637" s="2">
        <f t="shared" ref="BK637" si="2828">IF(BK$10=$C627,$E634,BJ639)</f>
        <v>0</v>
      </c>
      <c r="BL637" s="2">
        <f t="shared" ref="BL637" si="2829">IF(BL$10=$C627,$E634,BK639)</f>
        <v>0</v>
      </c>
      <c r="BM637" s="2">
        <f t="shared" ref="BM637" si="2830">IF(BM$10=$C627,$E634,BL639)</f>
        <v>0</v>
      </c>
      <c r="BN637" s="2">
        <f t="shared" ref="BN637" si="2831">IF(BN$10=$C627,$E634,BM639)</f>
        <v>0</v>
      </c>
      <c r="BO637" s="2">
        <f t="shared" ref="BO637" si="2832">IF(BO$10=$C627,$E634,BN639)</f>
        <v>66308.160618829555</v>
      </c>
    </row>
    <row r="638" spans="2:67" s="10" customFormat="1" ht="12.75" customHeight="1" outlineLevel="2">
      <c r="B638" s="29" t="s">
        <v>12</v>
      </c>
      <c r="K638" s="2"/>
      <c r="L638" s="2">
        <f t="shared" ref="L638" si="2833">IF(L$10=$C627,$E634/$F634*(13-$D627)/12,MIN(K639,$E634/$F634))</f>
        <v>0</v>
      </c>
      <c r="M638" s="2">
        <f t="shared" ref="M638" si="2834">IF(M$10=$C627,$E634/$F634*(13-$D627)/12,MIN(L639,$E634/$F634))</f>
        <v>0</v>
      </c>
      <c r="N638" s="2">
        <f t="shared" ref="N638" si="2835">IF(N$10=$C627,$E634/$F634*(13-$D627)/12,MIN(M639,$E634/$F634))</f>
        <v>0</v>
      </c>
      <c r="O638" s="2">
        <f t="shared" ref="O638" si="2836">IF(O$10=$C627,$E634/$F634*(13-$D627)/12,MIN(N639,$E634/$F634))</f>
        <v>0</v>
      </c>
      <c r="P638" s="2">
        <f t="shared" ref="P638" si="2837">IF(P$10=$C627,$E634/$F634*(13-$D627)/12,MIN(O639,$E634/$F634))</f>
        <v>0</v>
      </c>
      <c r="Q638" s="2">
        <f t="shared" ref="Q638" si="2838">IF(Q$10=$C627,$E634/$F634*(13-$D627)/12,MIN(P639,$E634/$F634))</f>
        <v>0</v>
      </c>
      <c r="R638" s="2">
        <f t="shared" ref="R638" si="2839">IF(R$10=$C627,$E634/$F634*(13-$D627)/12,MIN(Q639,$E634/$F634))</f>
        <v>0</v>
      </c>
      <c r="S638" s="2">
        <f t="shared" ref="S638" si="2840">IF(S$10=$C627,$E634/$F634*(13-$D627)/12,MIN(R639,$E634/$F634))</f>
        <v>0</v>
      </c>
      <c r="T638" s="2">
        <f t="shared" ref="T638" si="2841">IF(T$10=$C627,$E634/$F634*(13-$D627)/12,MIN(S639,$E634/$F634))</f>
        <v>0</v>
      </c>
      <c r="U638" s="2">
        <f t="shared" ref="U638" si="2842">IF(U$10=$C627,$E634/$F634*(13-$D627)/12,MIN(T639,$E634/$F634))</f>
        <v>0</v>
      </c>
      <c r="V638" s="2">
        <f t="shared" ref="V638" si="2843">IF(V$10=$C627,$E634/$F634*(13-$D627)/12,MIN(U639,$E634/$F634))</f>
        <v>0</v>
      </c>
      <c r="W638" s="2">
        <f t="shared" ref="W638" si="2844">IF(W$10=$C627,$E634/$F634*(13-$D627)/12,MIN(V639,$E634/$F634))</f>
        <v>0</v>
      </c>
      <c r="X638" s="2">
        <f t="shared" ref="X638" si="2845">IF(X$10=$C627,$E634/$F634*(13-$D627)/12,MIN(W639,$E634/$F634))</f>
        <v>0</v>
      </c>
      <c r="Y638" s="2">
        <f t="shared" ref="Y638" si="2846">IF(Y$10=$C627,$E634/$F634*(13-$D627)/12,MIN(X639,$E634/$F634))</f>
        <v>0</v>
      </c>
      <c r="Z638" s="2">
        <f t="shared" ref="Z638" si="2847">IF(Z$10=$C627,$E634/$F634*(13-$D627)/12,MIN(Y639,$E634/$F634))</f>
        <v>0</v>
      </c>
      <c r="AA638" s="2">
        <f t="shared" ref="AA638" si="2848">IF(AA$10=$C627,$E634/$F634*(13-$D627)/12,MIN(Z639,$E634/$F634))</f>
        <v>0</v>
      </c>
      <c r="AB638" s="2">
        <f t="shared" ref="AB638" si="2849">IF(AB$10=$C627,$E634/$F634*(13-$D627)/12,MIN(AA639,$E634/$F634))</f>
        <v>0</v>
      </c>
      <c r="AC638" s="2">
        <f t="shared" ref="AC638" si="2850">IF(AC$10=$C627,$E634/$F634*(13-$D627)/12,MIN(AB639,$E634/$F634))</f>
        <v>0</v>
      </c>
      <c r="AD638" s="2">
        <f t="shared" ref="AD638" si="2851">IF(AD$10=$C627,$E634/$F634*(13-$D627)/12,MIN(AC639,$E634/$F634))</f>
        <v>0</v>
      </c>
      <c r="AE638" s="2">
        <f t="shared" ref="AE638" si="2852">IF(AE$10=$C627,$E634/$F634*(13-$D627)/12,MIN(AD639,$E634/$F634))</f>
        <v>0</v>
      </c>
      <c r="AF638" s="2">
        <f t="shared" ref="AF638" si="2853">IF(AF$10=$C627,$E634/$F634*(13-$D627)/12,MIN(AE639,$E634/$F634))</f>
        <v>0</v>
      </c>
      <c r="AG638" s="2">
        <f t="shared" ref="AG638" si="2854">IF(AG$10=$C627,$E634/$F634*(13-$D627)/12,MIN(AF639,$E634/$F634))</f>
        <v>0</v>
      </c>
      <c r="AH638" s="2">
        <f t="shared" ref="AH638" si="2855">IF(AH$10=$C627,$E634/$F634*(13-$D627)/12,MIN(AG639,$E634/$F634))</f>
        <v>0</v>
      </c>
      <c r="AI638" s="2">
        <f t="shared" ref="AI638" si="2856">IF(AI$10=$C627,$E634/$F634*(13-$D627)/12,MIN(AH639,$E634/$F634))</f>
        <v>0</v>
      </c>
      <c r="AJ638" s="2">
        <f t="shared" ref="AJ638" si="2857">IF(AJ$10=$C627,$E634/$F634*(13-$D627)/12,MIN(AI639,$E634/$F634))</f>
        <v>0</v>
      </c>
      <c r="AK638" s="2">
        <f t="shared" ref="AK638" si="2858">IF(AK$10=$C627,$E634/$F634*(13-$D627)/12,MIN(AJ639,$E634/$F634))</f>
        <v>0</v>
      </c>
      <c r="AL638" s="2">
        <f t="shared" ref="AL638" si="2859">IF(AL$10=$C627,$E634/$F634*(13-$D627)/12,MIN(AK639,$E634/$F634))</f>
        <v>0</v>
      </c>
      <c r="AM638" s="2">
        <f t="shared" ref="AM638" si="2860">IF(AM$10=$C627,$E634/$F634*(13-$D627)/12,MIN(AL639,$E634/$F634))</f>
        <v>0</v>
      </c>
      <c r="AN638" s="2">
        <f t="shared" ref="AN638" si="2861">IF(AN$10=$C627,$E634/$F634*(13-$D627)/12,MIN(AM639,$E634/$F634))</f>
        <v>0</v>
      </c>
      <c r="AO638" s="2">
        <f t="shared" ref="AO638" si="2862">IF(AO$10=$C627,$E634/$F634*(13-$D627)/12,MIN(AN639,$E634/$F634))</f>
        <v>0</v>
      </c>
      <c r="AP638" s="2">
        <f t="shared" ref="AP638" si="2863">IF(AP$10=$C627,$E634/$F634*(13-$D627)/12,MIN(AO639,$E634/$F634))</f>
        <v>0</v>
      </c>
      <c r="AQ638" s="2">
        <f t="shared" ref="AQ638" si="2864">IF(AQ$10=$C627,$E634/$F634*(13-$D627)/12,MIN(AP639,$E634/$F634))</f>
        <v>0</v>
      </c>
      <c r="AR638" s="2">
        <f t="shared" ref="AR638" si="2865">IF(AR$10=$C627,$E634/$F634*(13-$D627)/12,MIN(AQ639,$E634/$F634))</f>
        <v>0</v>
      </c>
      <c r="AS638" s="2">
        <f t="shared" ref="AS638" si="2866">IF(AS$10=$C627,$E634/$F634*(13-$D627)/12,MIN(AR639,$E634/$F634))</f>
        <v>0</v>
      </c>
      <c r="AT638" s="2">
        <f t="shared" ref="AT638" si="2867">IF(AT$10=$C627,$E634/$F634*(13-$D627)/12,MIN(AS639,$E634/$F634))</f>
        <v>0</v>
      </c>
      <c r="AU638" s="2">
        <f t="shared" ref="AU638" si="2868">IF(AU$10=$C627,$E634/$F634*(13-$D627)/12,MIN(AT639,$E634/$F634))</f>
        <v>0</v>
      </c>
      <c r="AV638" s="2">
        <f t="shared" ref="AV638" si="2869">IF(AV$10=$C627,$E634/$F634*(13-$D627)/12,MIN(AU639,$E634/$F634))</f>
        <v>0</v>
      </c>
      <c r="AW638" s="2">
        <f t="shared" ref="AW638" si="2870">IF(AW$10=$C627,$E634/$F634*(13-$D627)/12,MIN(AV639,$E634/$F634))</f>
        <v>0</v>
      </c>
      <c r="AX638" s="2">
        <f t="shared" ref="AX638" si="2871">IF(AX$10=$C627,$E634/$F634*(13-$D627)/12,MIN(AW639,$E634/$F634))</f>
        <v>0</v>
      </c>
      <c r="AY638" s="2">
        <f t="shared" ref="AY638" si="2872">IF(AY$10=$C627,$E634/$F634*(13-$D627)/12,MIN(AX639,$E634/$F634))</f>
        <v>0</v>
      </c>
      <c r="AZ638" s="2">
        <f t="shared" ref="AZ638" si="2873">IF(AZ$10=$C627,$E634/$F634*(13-$D627)/12,MIN(AY639,$E634/$F634))</f>
        <v>0</v>
      </c>
      <c r="BA638" s="2">
        <f t="shared" ref="BA638" si="2874">IF(BA$10=$C627,$E634/$F634*(13-$D627)/12,MIN(AZ639,$E634/$F634))</f>
        <v>0</v>
      </c>
      <c r="BB638" s="2">
        <f t="shared" ref="BB638" si="2875">IF(BB$10=$C627,$E634/$F634*(13-$D627)/12,MIN(BA639,$E634/$F634))</f>
        <v>0</v>
      </c>
      <c r="BC638" s="2">
        <f t="shared" ref="BC638" si="2876">IF(BC$10=$C627,$E634/$F634*(13-$D627)/12,MIN(BB639,$E634/$F634))</f>
        <v>0</v>
      </c>
      <c r="BD638" s="2">
        <f t="shared" ref="BD638" si="2877">IF(BD$10=$C627,$E634/$F634*(13-$D627)/12,MIN(BC639,$E634/$F634))</f>
        <v>0</v>
      </c>
      <c r="BE638" s="2">
        <f t="shared" ref="BE638" si="2878">IF(BE$10=$C627,$E634/$F634*(13-$D627)/12,MIN(BD639,$E634/$F634))</f>
        <v>0</v>
      </c>
      <c r="BF638" s="2">
        <f t="shared" ref="BF638" si="2879">IF(BF$10=$C627,$E634/$F634*(13-$D627)/12,MIN(BE639,$E634/$F634))</f>
        <v>0</v>
      </c>
      <c r="BG638" s="2">
        <f t="shared" ref="BG638" si="2880">IF(BG$10=$C627,$E634/$F634*(13-$D627)/12,MIN(BF639,$E634/$F634))</f>
        <v>0</v>
      </c>
      <c r="BH638" s="2">
        <f t="shared" ref="BH638" si="2881">IF(BH$10=$C627,$E634/$F634*(13-$D627)/12,MIN(BG639,$E634/$F634))</f>
        <v>0</v>
      </c>
      <c r="BI638" s="2">
        <f t="shared" ref="BI638" si="2882">IF(BI$10=$C627,$E634/$F634*(13-$D627)/12,MIN(BH639,$E634/$F634))</f>
        <v>0</v>
      </c>
      <c r="BJ638" s="2">
        <f t="shared" ref="BJ638" si="2883">IF(BJ$10=$C627,$E634/$F634*(13-$D627)/12,MIN(BI639,$E634/$F634))</f>
        <v>0</v>
      </c>
      <c r="BK638" s="2">
        <f t="shared" ref="BK638" si="2884">IF(BK$10=$C627,$E634/$F634*(13-$D627)/12,MIN(BJ639,$E634/$F634))</f>
        <v>0</v>
      </c>
      <c r="BL638" s="2">
        <f t="shared" ref="BL638" si="2885">IF(BL$10=$C627,$E634/$F634*(13-$D627)/12,MIN(BK639,$E634/$F634))</f>
        <v>0</v>
      </c>
      <c r="BM638" s="2">
        <f t="shared" ref="BM638" si="2886">IF(BM$10=$C627,$E634/$F634*(13-$D627)/12,MIN(BL639,$E634/$F634))</f>
        <v>0</v>
      </c>
      <c r="BN638" s="2">
        <f t="shared" ref="BN638" si="2887">IF(BN$10=$C627,$E634/$F634*(13-$D627)/12,MIN(BM639,$E634/$F634))</f>
        <v>0</v>
      </c>
      <c r="BO638" s="2">
        <f t="shared" ref="BO638" si="2888">IF(BO$10=$C627,$E634/$F634*(13-$D627)/12,MIN(BN639,$E634/$F634))</f>
        <v>92.094667526152151</v>
      </c>
    </row>
    <row r="639" spans="2:67" s="10" customFormat="1" ht="12.75" customHeight="1" outlineLevel="2">
      <c r="B639" s="30" t="s">
        <v>13</v>
      </c>
      <c r="K639" s="16">
        <v>0</v>
      </c>
      <c r="L639" s="2">
        <f t="shared" ref="L639:BO639" si="2889">+L637-L638</f>
        <v>0</v>
      </c>
      <c r="M639" s="2">
        <f t="shared" si="2889"/>
        <v>0</v>
      </c>
      <c r="N639" s="2">
        <f t="shared" si="2889"/>
        <v>0</v>
      </c>
      <c r="O639" s="2">
        <f t="shared" si="2889"/>
        <v>0</v>
      </c>
      <c r="P639" s="2">
        <f t="shared" si="2889"/>
        <v>0</v>
      </c>
      <c r="Q639" s="2">
        <f t="shared" si="2889"/>
        <v>0</v>
      </c>
      <c r="R639" s="2">
        <f t="shared" si="2889"/>
        <v>0</v>
      </c>
      <c r="S639" s="2">
        <f t="shared" si="2889"/>
        <v>0</v>
      </c>
      <c r="T639" s="2">
        <f t="shared" si="2889"/>
        <v>0</v>
      </c>
      <c r="U639" s="2">
        <f t="shared" si="2889"/>
        <v>0</v>
      </c>
      <c r="V639" s="2">
        <f t="shared" si="2889"/>
        <v>0</v>
      </c>
      <c r="W639" s="2">
        <f t="shared" si="2889"/>
        <v>0</v>
      </c>
      <c r="X639" s="2">
        <f t="shared" si="2889"/>
        <v>0</v>
      </c>
      <c r="Y639" s="2">
        <f t="shared" si="2889"/>
        <v>0</v>
      </c>
      <c r="Z639" s="2">
        <f t="shared" si="2889"/>
        <v>0</v>
      </c>
      <c r="AA639" s="2">
        <f t="shared" si="2889"/>
        <v>0</v>
      </c>
      <c r="AB639" s="2">
        <f t="shared" si="2889"/>
        <v>0</v>
      </c>
      <c r="AC639" s="2">
        <f t="shared" si="2889"/>
        <v>0</v>
      </c>
      <c r="AD639" s="2">
        <f t="shared" si="2889"/>
        <v>0</v>
      </c>
      <c r="AE639" s="2">
        <f t="shared" si="2889"/>
        <v>0</v>
      </c>
      <c r="AF639" s="2">
        <f t="shared" si="2889"/>
        <v>0</v>
      </c>
      <c r="AG639" s="2">
        <f t="shared" si="2889"/>
        <v>0</v>
      </c>
      <c r="AH639" s="2">
        <f t="shared" si="2889"/>
        <v>0</v>
      </c>
      <c r="AI639" s="2">
        <f t="shared" si="2889"/>
        <v>0</v>
      </c>
      <c r="AJ639" s="2">
        <f t="shared" si="2889"/>
        <v>0</v>
      </c>
      <c r="AK639" s="2">
        <f t="shared" si="2889"/>
        <v>0</v>
      </c>
      <c r="AL639" s="2">
        <f t="shared" si="2889"/>
        <v>0</v>
      </c>
      <c r="AM639" s="2">
        <f t="shared" si="2889"/>
        <v>0</v>
      </c>
      <c r="AN639" s="2">
        <f t="shared" si="2889"/>
        <v>0</v>
      </c>
      <c r="AO639" s="2">
        <f t="shared" si="2889"/>
        <v>0</v>
      </c>
      <c r="AP639" s="2">
        <f t="shared" si="2889"/>
        <v>0</v>
      </c>
      <c r="AQ639" s="2">
        <f t="shared" si="2889"/>
        <v>0</v>
      </c>
      <c r="AR639" s="2">
        <f t="shared" si="2889"/>
        <v>0</v>
      </c>
      <c r="AS639" s="2">
        <f t="shared" si="2889"/>
        <v>0</v>
      </c>
      <c r="AT639" s="2">
        <f t="shared" si="2889"/>
        <v>0</v>
      </c>
      <c r="AU639" s="2">
        <f t="shared" si="2889"/>
        <v>0</v>
      </c>
      <c r="AV639" s="2">
        <f t="shared" si="2889"/>
        <v>0</v>
      </c>
      <c r="AW639" s="2">
        <f t="shared" si="2889"/>
        <v>0</v>
      </c>
      <c r="AX639" s="2">
        <f t="shared" si="2889"/>
        <v>0</v>
      </c>
      <c r="AY639" s="2">
        <f t="shared" si="2889"/>
        <v>0</v>
      </c>
      <c r="AZ639" s="2">
        <f t="shared" si="2889"/>
        <v>0</v>
      </c>
      <c r="BA639" s="2">
        <f t="shared" si="2889"/>
        <v>0</v>
      </c>
      <c r="BB639" s="2">
        <f t="shared" si="2889"/>
        <v>0</v>
      </c>
      <c r="BC639" s="2">
        <f t="shared" si="2889"/>
        <v>0</v>
      </c>
      <c r="BD639" s="2">
        <f t="shared" si="2889"/>
        <v>0</v>
      </c>
      <c r="BE639" s="2">
        <f t="shared" si="2889"/>
        <v>0</v>
      </c>
      <c r="BF639" s="2">
        <f t="shared" si="2889"/>
        <v>0</v>
      </c>
      <c r="BG639" s="2">
        <f t="shared" si="2889"/>
        <v>0</v>
      </c>
      <c r="BH639" s="2">
        <f t="shared" si="2889"/>
        <v>0</v>
      </c>
      <c r="BI639" s="2">
        <f t="shared" si="2889"/>
        <v>0</v>
      </c>
      <c r="BJ639" s="2">
        <f t="shared" si="2889"/>
        <v>0</v>
      </c>
      <c r="BK639" s="2">
        <f t="shared" si="2889"/>
        <v>0</v>
      </c>
      <c r="BL639" s="2">
        <f t="shared" si="2889"/>
        <v>0</v>
      </c>
      <c r="BM639" s="2">
        <f t="shared" si="2889"/>
        <v>0</v>
      </c>
      <c r="BN639" s="2">
        <f t="shared" si="2889"/>
        <v>0</v>
      </c>
      <c r="BO639" s="2">
        <f t="shared" si="2889"/>
        <v>66216.065951303404</v>
      </c>
    </row>
    <row r="640" spans="2:67" s="10" customFormat="1" ht="12.75" customHeight="1" outlineLevel="2">
      <c r="B640" s="29" t="s">
        <v>14</v>
      </c>
      <c r="L640" s="2">
        <f t="shared" ref="L640:BO640" si="2890">IF(L$10=$C627,(L637+L639)/2*(13-$D627)/12,(L637+L639)/2)</f>
        <v>0</v>
      </c>
      <c r="M640" s="2">
        <f t="shared" si="2890"/>
        <v>0</v>
      </c>
      <c r="N640" s="2">
        <f t="shared" si="2890"/>
        <v>0</v>
      </c>
      <c r="O640" s="2">
        <f t="shared" si="2890"/>
        <v>0</v>
      </c>
      <c r="P640" s="2">
        <f t="shared" si="2890"/>
        <v>0</v>
      </c>
      <c r="Q640" s="2">
        <f t="shared" si="2890"/>
        <v>0</v>
      </c>
      <c r="R640" s="2">
        <f t="shared" si="2890"/>
        <v>0</v>
      </c>
      <c r="S640" s="2">
        <f t="shared" si="2890"/>
        <v>0</v>
      </c>
      <c r="T640" s="2">
        <f t="shared" si="2890"/>
        <v>0</v>
      </c>
      <c r="U640" s="2">
        <f t="shared" si="2890"/>
        <v>0</v>
      </c>
      <c r="V640" s="2">
        <f t="shared" si="2890"/>
        <v>0</v>
      </c>
      <c r="W640" s="2">
        <f t="shared" si="2890"/>
        <v>0</v>
      </c>
      <c r="X640" s="2">
        <f t="shared" si="2890"/>
        <v>0</v>
      </c>
      <c r="Y640" s="2">
        <f t="shared" si="2890"/>
        <v>0</v>
      </c>
      <c r="Z640" s="2">
        <f t="shared" si="2890"/>
        <v>0</v>
      </c>
      <c r="AA640" s="2">
        <f t="shared" si="2890"/>
        <v>0</v>
      </c>
      <c r="AB640" s="2">
        <f t="shared" si="2890"/>
        <v>0</v>
      </c>
      <c r="AC640" s="2">
        <f t="shared" si="2890"/>
        <v>0</v>
      </c>
      <c r="AD640" s="2">
        <f t="shared" si="2890"/>
        <v>0</v>
      </c>
      <c r="AE640" s="2">
        <f t="shared" si="2890"/>
        <v>0</v>
      </c>
      <c r="AF640" s="2">
        <f t="shared" si="2890"/>
        <v>0</v>
      </c>
      <c r="AG640" s="2">
        <f t="shared" si="2890"/>
        <v>0</v>
      </c>
      <c r="AH640" s="2">
        <f t="shared" si="2890"/>
        <v>0</v>
      </c>
      <c r="AI640" s="2">
        <f t="shared" si="2890"/>
        <v>0</v>
      </c>
      <c r="AJ640" s="2">
        <f t="shared" si="2890"/>
        <v>0</v>
      </c>
      <c r="AK640" s="2">
        <f t="shared" si="2890"/>
        <v>0</v>
      </c>
      <c r="AL640" s="2">
        <f t="shared" si="2890"/>
        <v>0</v>
      </c>
      <c r="AM640" s="2">
        <f t="shared" si="2890"/>
        <v>0</v>
      </c>
      <c r="AN640" s="2">
        <f t="shared" si="2890"/>
        <v>0</v>
      </c>
      <c r="AO640" s="2">
        <f t="shared" si="2890"/>
        <v>0</v>
      </c>
      <c r="AP640" s="2">
        <f t="shared" si="2890"/>
        <v>0</v>
      </c>
      <c r="AQ640" s="2">
        <f t="shared" si="2890"/>
        <v>0</v>
      </c>
      <c r="AR640" s="2">
        <f t="shared" si="2890"/>
        <v>0</v>
      </c>
      <c r="AS640" s="2">
        <f t="shared" si="2890"/>
        <v>0</v>
      </c>
      <c r="AT640" s="2">
        <f t="shared" si="2890"/>
        <v>0</v>
      </c>
      <c r="AU640" s="2">
        <f t="shared" si="2890"/>
        <v>0</v>
      </c>
      <c r="AV640" s="2">
        <f t="shared" si="2890"/>
        <v>0</v>
      </c>
      <c r="AW640" s="2">
        <f t="shared" si="2890"/>
        <v>0</v>
      </c>
      <c r="AX640" s="2">
        <f t="shared" si="2890"/>
        <v>0</v>
      </c>
      <c r="AY640" s="2">
        <f t="shared" si="2890"/>
        <v>0</v>
      </c>
      <c r="AZ640" s="2">
        <f t="shared" si="2890"/>
        <v>0</v>
      </c>
      <c r="BA640" s="2">
        <f t="shared" si="2890"/>
        <v>0</v>
      </c>
      <c r="BB640" s="2">
        <f t="shared" si="2890"/>
        <v>0</v>
      </c>
      <c r="BC640" s="2">
        <f t="shared" si="2890"/>
        <v>0</v>
      </c>
      <c r="BD640" s="2">
        <f t="shared" si="2890"/>
        <v>0</v>
      </c>
      <c r="BE640" s="2">
        <f t="shared" si="2890"/>
        <v>0</v>
      </c>
      <c r="BF640" s="2">
        <f t="shared" si="2890"/>
        <v>0</v>
      </c>
      <c r="BG640" s="2">
        <f t="shared" si="2890"/>
        <v>0</v>
      </c>
      <c r="BH640" s="2">
        <f t="shared" si="2890"/>
        <v>0</v>
      </c>
      <c r="BI640" s="2">
        <f t="shared" si="2890"/>
        <v>0</v>
      </c>
      <c r="BJ640" s="2">
        <f t="shared" si="2890"/>
        <v>0</v>
      </c>
      <c r="BK640" s="2">
        <f t="shared" si="2890"/>
        <v>0</v>
      </c>
      <c r="BL640" s="2">
        <f t="shared" si="2890"/>
        <v>0</v>
      </c>
      <c r="BM640" s="2">
        <f t="shared" si="2890"/>
        <v>0</v>
      </c>
      <c r="BN640" s="2">
        <f t="shared" si="2890"/>
        <v>0</v>
      </c>
      <c r="BO640" s="2">
        <f t="shared" si="2890"/>
        <v>5521.8427737555394</v>
      </c>
    </row>
    <row r="641" spans="2:67" s="10" customFormat="1" ht="12.75" customHeight="1" outlineLevel="2">
      <c r="B641" s="29" t="s">
        <v>15</v>
      </c>
      <c r="L641" s="21">
        <f t="shared" ref="L641:AQ641" si="2891">+L640*$C$5</f>
        <v>0</v>
      </c>
      <c r="M641" s="21">
        <f t="shared" si="2891"/>
        <v>0</v>
      </c>
      <c r="N641" s="21">
        <f t="shared" si="2891"/>
        <v>0</v>
      </c>
      <c r="O641" s="21">
        <f t="shared" si="2891"/>
        <v>0</v>
      </c>
      <c r="P641" s="21">
        <f t="shared" si="2891"/>
        <v>0</v>
      </c>
      <c r="Q641" s="21">
        <f t="shared" si="2891"/>
        <v>0</v>
      </c>
      <c r="R641" s="21">
        <f t="shared" si="2891"/>
        <v>0</v>
      </c>
      <c r="S641" s="21">
        <f t="shared" si="2891"/>
        <v>0</v>
      </c>
      <c r="T641" s="21">
        <f t="shared" si="2891"/>
        <v>0</v>
      </c>
      <c r="U641" s="21">
        <f t="shared" si="2891"/>
        <v>0</v>
      </c>
      <c r="V641" s="21">
        <f t="shared" si="2891"/>
        <v>0</v>
      </c>
      <c r="W641" s="21">
        <f t="shared" si="2891"/>
        <v>0</v>
      </c>
      <c r="X641" s="21">
        <f t="shared" si="2891"/>
        <v>0</v>
      </c>
      <c r="Y641" s="21">
        <f t="shared" si="2891"/>
        <v>0</v>
      </c>
      <c r="Z641" s="21">
        <f t="shared" si="2891"/>
        <v>0</v>
      </c>
      <c r="AA641" s="21">
        <f t="shared" si="2891"/>
        <v>0</v>
      </c>
      <c r="AB641" s="21">
        <f t="shared" si="2891"/>
        <v>0</v>
      </c>
      <c r="AC641" s="21">
        <f t="shared" si="2891"/>
        <v>0</v>
      </c>
      <c r="AD641" s="21">
        <f t="shared" si="2891"/>
        <v>0</v>
      </c>
      <c r="AE641" s="21">
        <f t="shared" si="2891"/>
        <v>0</v>
      </c>
      <c r="AF641" s="21">
        <f t="shared" si="2891"/>
        <v>0</v>
      </c>
      <c r="AG641" s="21">
        <f t="shared" si="2891"/>
        <v>0</v>
      </c>
      <c r="AH641" s="21">
        <f t="shared" si="2891"/>
        <v>0</v>
      </c>
      <c r="AI641" s="21">
        <f t="shared" si="2891"/>
        <v>0</v>
      </c>
      <c r="AJ641" s="21">
        <f t="shared" si="2891"/>
        <v>0</v>
      </c>
      <c r="AK641" s="21">
        <f t="shared" si="2891"/>
        <v>0</v>
      </c>
      <c r="AL641" s="21">
        <f t="shared" si="2891"/>
        <v>0</v>
      </c>
      <c r="AM641" s="21">
        <f t="shared" si="2891"/>
        <v>0</v>
      </c>
      <c r="AN641" s="21">
        <f t="shared" si="2891"/>
        <v>0</v>
      </c>
      <c r="AO641" s="21">
        <f t="shared" si="2891"/>
        <v>0</v>
      </c>
      <c r="AP641" s="21">
        <f t="shared" si="2891"/>
        <v>0</v>
      </c>
      <c r="AQ641" s="21">
        <f t="shared" si="2891"/>
        <v>0</v>
      </c>
      <c r="AR641" s="21">
        <f t="shared" ref="AR641:BO641" si="2892">+AR640*$C$5</f>
        <v>0</v>
      </c>
      <c r="AS641" s="21">
        <f t="shared" si="2892"/>
        <v>0</v>
      </c>
      <c r="AT641" s="21">
        <f t="shared" si="2892"/>
        <v>0</v>
      </c>
      <c r="AU641" s="21">
        <f t="shared" si="2892"/>
        <v>0</v>
      </c>
      <c r="AV641" s="21">
        <f t="shared" si="2892"/>
        <v>0</v>
      </c>
      <c r="AW641" s="21">
        <f t="shared" si="2892"/>
        <v>0</v>
      </c>
      <c r="AX641" s="21">
        <f t="shared" si="2892"/>
        <v>0</v>
      </c>
      <c r="AY641" s="21">
        <f t="shared" si="2892"/>
        <v>0</v>
      </c>
      <c r="AZ641" s="21">
        <f t="shared" si="2892"/>
        <v>0</v>
      </c>
      <c r="BA641" s="21">
        <f t="shared" si="2892"/>
        <v>0</v>
      </c>
      <c r="BB641" s="21">
        <f t="shared" si="2892"/>
        <v>0</v>
      </c>
      <c r="BC641" s="21">
        <f t="shared" si="2892"/>
        <v>0</v>
      </c>
      <c r="BD641" s="21">
        <f t="shared" si="2892"/>
        <v>0</v>
      </c>
      <c r="BE641" s="21">
        <f t="shared" si="2892"/>
        <v>0</v>
      </c>
      <c r="BF641" s="21">
        <f t="shared" si="2892"/>
        <v>0</v>
      </c>
      <c r="BG641" s="21">
        <f t="shared" si="2892"/>
        <v>0</v>
      </c>
      <c r="BH641" s="21">
        <f t="shared" si="2892"/>
        <v>0</v>
      </c>
      <c r="BI641" s="21">
        <f t="shared" si="2892"/>
        <v>0</v>
      </c>
      <c r="BJ641" s="21">
        <f t="shared" si="2892"/>
        <v>0</v>
      </c>
      <c r="BK641" s="21">
        <f t="shared" si="2892"/>
        <v>0</v>
      </c>
      <c r="BL641" s="21">
        <f t="shared" si="2892"/>
        <v>0</v>
      </c>
      <c r="BM641" s="21">
        <f t="shared" si="2892"/>
        <v>0</v>
      </c>
      <c r="BN641" s="21">
        <f t="shared" si="2892"/>
        <v>0</v>
      </c>
      <c r="BO641" s="21">
        <f t="shared" si="2892"/>
        <v>386.52899416288778</v>
      </c>
    </row>
    <row r="642" spans="2:67" s="10" customFormat="1" ht="12.75" customHeight="1" outlineLevel="2">
      <c r="B642" s="8" t="s">
        <v>20</v>
      </c>
      <c r="L642" s="23">
        <f t="shared" ref="L642:BO642" si="2893">IF(OR(L$10&lt;$C627,L$10&gt;$C627+$F634),0,IF(L$10=$C627,$E634*(13-$D627)/12,IF(L$10=$C627+$F634,$E634*($D627-1)/12,$E634)))</f>
        <v>0</v>
      </c>
      <c r="M642" s="23">
        <f t="shared" si="2893"/>
        <v>0</v>
      </c>
      <c r="N642" s="23">
        <f t="shared" si="2893"/>
        <v>0</v>
      </c>
      <c r="O642" s="23">
        <f t="shared" si="2893"/>
        <v>0</v>
      </c>
      <c r="P642" s="23">
        <f t="shared" si="2893"/>
        <v>0</v>
      </c>
      <c r="Q642" s="23">
        <f t="shared" si="2893"/>
        <v>0</v>
      </c>
      <c r="R642" s="23">
        <f t="shared" si="2893"/>
        <v>0</v>
      </c>
      <c r="S642" s="23">
        <f t="shared" si="2893"/>
        <v>0</v>
      </c>
      <c r="T642" s="23">
        <f t="shared" si="2893"/>
        <v>0</v>
      </c>
      <c r="U642" s="23">
        <f t="shared" si="2893"/>
        <v>0</v>
      </c>
      <c r="V642" s="23">
        <f t="shared" si="2893"/>
        <v>0</v>
      </c>
      <c r="W642" s="23">
        <f t="shared" si="2893"/>
        <v>0</v>
      </c>
      <c r="X642" s="23">
        <f t="shared" si="2893"/>
        <v>0</v>
      </c>
      <c r="Y642" s="23">
        <f t="shared" si="2893"/>
        <v>0</v>
      </c>
      <c r="Z642" s="23">
        <f t="shared" si="2893"/>
        <v>0</v>
      </c>
      <c r="AA642" s="23">
        <f t="shared" si="2893"/>
        <v>0</v>
      </c>
      <c r="AB642" s="23">
        <f t="shared" si="2893"/>
        <v>0</v>
      </c>
      <c r="AC642" s="23">
        <f t="shared" si="2893"/>
        <v>0</v>
      </c>
      <c r="AD642" s="23">
        <f t="shared" si="2893"/>
        <v>0</v>
      </c>
      <c r="AE642" s="23">
        <f t="shared" si="2893"/>
        <v>0</v>
      </c>
      <c r="AF642" s="23">
        <f t="shared" si="2893"/>
        <v>0</v>
      </c>
      <c r="AG642" s="23">
        <f t="shared" si="2893"/>
        <v>0</v>
      </c>
      <c r="AH642" s="23">
        <f t="shared" si="2893"/>
        <v>0</v>
      </c>
      <c r="AI642" s="23">
        <f t="shared" si="2893"/>
        <v>0</v>
      </c>
      <c r="AJ642" s="23">
        <f t="shared" si="2893"/>
        <v>0</v>
      </c>
      <c r="AK642" s="23">
        <f t="shared" si="2893"/>
        <v>0</v>
      </c>
      <c r="AL642" s="23">
        <f t="shared" si="2893"/>
        <v>0</v>
      </c>
      <c r="AM642" s="23">
        <f t="shared" si="2893"/>
        <v>0</v>
      </c>
      <c r="AN642" s="23">
        <f t="shared" si="2893"/>
        <v>0</v>
      </c>
      <c r="AO642" s="23">
        <f t="shared" si="2893"/>
        <v>0</v>
      </c>
      <c r="AP642" s="23">
        <f t="shared" si="2893"/>
        <v>0</v>
      </c>
      <c r="AQ642" s="23">
        <f t="shared" si="2893"/>
        <v>0</v>
      </c>
      <c r="AR642" s="23">
        <f t="shared" si="2893"/>
        <v>0</v>
      </c>
      <c r="AS642" s="23">
        <f t="shared" si="2893"/>
        <v>0</v>
      </c>
      <c r="AT642" s="23">
        <f t="shared" si="2893"/>
        <v>0</v>
      </c>
      <c r="AU642" s="23">
        <f t="shared" si="2893"/>
        <v>0</v>
      </c>
      <c r="AV642" s="23">
        <f t="shared" si="2893"/>
        <v>0</v>
      </c>
      <c r="AW642" s="23">
        <f t="shared" si="2893"/>
        <v>0</v>
      </c>
      <c r="AX642" s="23">
        <f t="shared" si="2893"/>
        <v>0</v>
      </c>
      <c r="AY642" s="23">
        <f t="shared" si="2893"/>
        <v>0</v>
      </c>
      <c r="AZ642" s="23">
        <f t="shared" si="2893"/>
        <v>0</v>
      </c>
      <c r="BA642" s="23">
        <f t="shared" si="2893"/>
        <v>0</v>
      </c>
      <c r="BB642" s="23">
        <f t="shared" si="2893"/>
        <v>0</v>
      </c>
      <c r="BC642" s="23">
        <f t="shared" si="2893"/>
        <v>0</v>
      </c>
      <c r="BD642" s="23">
        <f t="shared" si="2893"/>
        <v>0</v>
      </c>
      <c r="BE642" s="23">
        <f t="shared" si="2893"/>
        <v>0</v>
      </c>
      <c r="BF642" s="23">
        <f t="shared" si="2893"/>
        <v>0</v>
      </c>
      <c r="BG642" s="23">
        <f t="shared" si="2893"/>
        <v>0</v>
      </c>
      <c r="BH642" s="23">
        <f t="shared" si="2893"/>
        <v>0</v>
      </c>
      <c r="BI642" s="23">
        <f t="shared" si="2893"/>
        <v>0</v>
      </c>
      <c r="BJ642" s="23">
        <f t="shared" si="2893"/>
        <v>0</v>
      </c>
      <c r="BK642" s="23">
        <f t="shared" si="2893"/>
        <v>0</v>
      </c>
      <c r="BL642" s="23">
        <f t="shared" si="2893"/>
        <v>0</v>
      </c>
      <c r="BM642" s="23">
        <f t="shared" si="2893"/>
        <v>0</v>
      </c>
      <c r="BN642" s="23">
        <f t="shared" si="2893"/>
        <v>0</v>
      </c>
      <c r="BO642" s="23">
        <f t="shared" si="2893"/>
        <v>5525.6800515691293</v>
      </c>
    </row>
    <row r="643" spans="2:67" s="10" customFormat="1" ht="12.75" customHeight="1" outlineLevel="2">
      <c r="B643" s="8" t="s">
        <v>16</v>
      </c>
      <c r="J643" s="2"/>
      <c r="L643" s="25">
        <f>+L642*$G634</f>
        <v>0</v>
      </c>
      <c r="M643" s="25">
        <f t="shared" ref="M643:BO643" si="2894">+M642*$G634</f>
        <v>0</v>
      </c>
      <c r="N643" s="25">
        <f t="shared" si="2894"/>
        <v>0</v>
      </c>
      <c r="O643" s="25">
        <f t="shared" si="2894"/>
        <v>0</v>
      </c>
      <c r="P643" s="25">
        <f t="shared" si="2894"/>
        <v>0</v>
      </c>
      <c r="Q643" s="25">
        <f t="shared" si="2894"/>
        <v>0</v>
      </c>
      <c r="R643" s="25">
        <f t="shared" si="2894"/>
        <v>0</v>
      </c>
      <c r="S643" s="25">
        <f t="shared" si="2894"/>
        <v>0</v>
      </c>
      <c r="T643" s="25">
        <f t="shared" si="2894"/>
        <v>0</v>
      </c>
      <c r="U643" s="25">
        <f t="shared" si="2894"/>
        <v>0</v>
      </c>
      <c r="V643" s="25">
        <f t="shared" si="2894"/>
        <v>0</v>
      </c>
      <c r="W643" s="25">
        <f t="shared" si="2894"/>
        <v>0</v>
      </c>
      <c r="X643" s="25">
        <f t="shared" si="2894"/>
        <v>0</v>
      </c>
      <c r="Y643" s="25">
        <f t="shared" si="2894"/>
        <v>0</v>
      </c>
      <c r="Z643" s="25">
        <f t="shared" si="2894"/>
        <v>0</v>
      </c>
      <c r="AA643" s="25">
        <f t="shared" si="2894"/>
        <v>0</v>
      </c>
      <c r="AB643" s="25">
        <f t="shared" si="2894"/>
        <v>0</v>
      </c>
      <c r="AC643" s="25">
        <f t="shared" si="2894"/>
        <v>0</v>
      </c>
      <c r="AD643" s="25">
        <f t="shared" si="2894"/>
        <v>0</v>
      </c>
      <c r="AE643" s="25">
        <f t="shared" si="2894"/>
        <v>0</v>
      </c>
      <c r="AF643" s="25">
        <f t="shared" si="2894"/>
        <v>0</v>
      </c>
      <c r="AG643" s="25">
        <f t="shared" si="2894"/>
        <v>0</v>
      </c>
      <c r="AH643" s="25">
        <f t="shared" si="2894"/>
        <v>0</v>
      </c>
      <c r="AI643" s="25">
        <f t="shared" si="2894"/>
        <v>0</v>
      </c>
      <c r="AJ643" s="25">
        <f t="shared" si="2894"/>
        <v>0</v>
      </c>
      <c r="AK643" s="25">
        <f t="shared" si="2894"/>
        <v>0</v>
      </c>
      <c r="AL643" s="25">
        <f t="shared" si="2894"/>
        <v>0</v>
      </c>
      <c r="AM643" s="25">
        <f t="shared" si="2894"/>
        <v>0</v>
      </c>
      <c r="AN643" s="25">
        <f t="shared" si="2894"/>
        <v>0</v>
      </c>
      <c r="AO643" s="25">
        <f t="shared" si="2894"/>
        <v>0</v>
      </c>
      <c r="AP643" s="25">
        <f t="shared" si="2894"/>
        <v>0</v>
      </c>
      <c r="AQ643" s="25">
        <f t="shared" si="2894"/>
        <v>0</v>
      </c>
      <c r="AR643" s="25">
        <f t="shared" si="2894"/>
        <v>0</v>
      </c>
      <c r="AS643" s="25">
        <f t="shared" si="2894"/>
        <v>0</v>
      </c>
      <c r="AT643" s="25">
        <f t="shared" si="2894"/>
        <v>0</v>
      </c>
      <c r="AU643" s="25">
        <f t="shared" si="2894"/>
        <v>0</v>
      </c>
      <c r="AV643" s="25">
        <f t="shared" si="2894"/>
        <v>0</v>
      </c>
      <c r="AW643" s="25">
        <f t="shared" si="2894"/>
        <v>0</v>
      </c>
      <c r="AX643" s="25">
        <f t="shared" si="2894"/>
        <v>0</v>
      </c>
      <c r="AY643" s="25">
        <f t="shared" si="2894"/>
        <v>0</v>
      </c>
      <c r="AZ643" s="25">
        <f t="shared" si="2894"/>
        <v>0</v>
      </c>
      <c r="BA643" s="25">
        <f t="shared" si="2894"/>
        <v>0</v>
      </c>
      <c r="BB643" s="25">
        <f t="shared" si="2894"/>
        <v>0</v>
      </c>
      <c r="BC643" s="25">
        <f t="shared" si="2894"/>
        <v>0</v>
      </c>
      <c r="BD643" s="25">
        <f t="shared" si="2894"/>
        <v>0</v>
      </c>
      <c r="BE643" s="25">
        <f t="shared" si="2894"/>
        <v>0</v>
      </c>
      <c r="BF643" s="25">
        <f t="shared" si="2894"/>
        <v>0</v>
      </c>
      <c r="BG643" s="25">
        <f t="shared" si="2894"/>
        <v>0</v>
      </c>
      <c r="BH643" s="25">
        <f t="shared" si="2894"/>
        <v>0</v>
      </c>
      <c r="BI643" s="25">
        <f t="shared" si="2894"/>
        <v>0</v>
      </c>
      <c r="BJ643" s="25">
        <f t="shared" si="2894"/>
        <v>0</v>
      </c>
      <c r="BK643" s="25">
        <f t="shared" si="2894"/>
        <v>0</v>
      </c>
      <c r="BL643" s="25">
        <f t="shared" si="2894"/>
        <v>0</v>
      </c>
      <c r="BM643" s="25">
        <f t="shared" si="2894"/>
        <v>0</v>
      </c>
      <c r="BN643" s="25">
        <f t="shared" si="2894"/>
        <v>0</v>
      </c>
      <c r="BO643" s="25">
        <f t="shared" si="2894"/>
        <v>1.6577040154707388</v>
      </c>
    </row>
    <row r="644" spans="2:67" s="10" customFormat="1" ht="13.5" customHeight="1" outlineLevel="2" thickBot="1">
      <c r="B644" s="8" t="s">
        <v>17</v>
      </c>
      <c r="J644" s="2"/>
      <c r="L644" s="24">
        <f t="shared" ref="L644:BO644" si="2895">SUM(L638,L641,L643)</f>
        <v>0</v>
      </c>
      <c r="M644" s="24">
        <f t="shared" si="2895"/>
        <v>0</v>
      </c>
      <c r="N644" s="24">
        <f t="shared" si="2895"/>
        <v>0</v>
      </c>
      <c r="O644" s="24">
        <f t="shared" si="2895"/>
        <v>0</v>
      </c>
      <c r="P644" s="24">
        <f t="shared" si="2895"/>
        <v>0</v>
      </c>
      <c r="Q644" s="24">
        <f t="shared" si="2895"/>
        <v>0</v>
      </c>
      <c r="R644" s="24">
        <f t="shared" si="2895"/>
        <v>0</v>
      </c>
      <c r="S644" s="24">
        <f t="shared" si="2895"/>
        <v>0</v>
      </c>
      <c r="T644" s="24">
        <f t="shared" si="2895"/>
        <v>0</v>
      </c>
      <c r="U644" s="24">
        <f t="shared" si="2895"/>
        <v>0</v>
      </c>
      <c r="V644" s="24">
        <f t="shared" si="2895"/>
        <v>0</v>
      </c>
      <c r="W644" s="24">
        <f t="shared" si="2895"/>
        <v>0</v>
      </c>
      <c r="X644" s="24">
        <f t="shared" si="2895"/>
        <v>0</v>
      </c>
      <c r="Y644" s="24">
        <f t="shared" si="2895"/>
        <v>0</v>
      </c>
      <c r="Z644" s="24">
        <f t="shared" si="2895"/>
        <v>0</v>
      </c>
      <c r="AA644" s="24">
        <f t="shared" si="2895"/>
        <v>0</v>
      </c>
      <c r="AB644" s="24">
        <f t="shared" si="2895"/>
        <v>0</v>
      </c>
      <c r="AC644" s="24">
        <f t="shared" si="2895"/>
        <v>0</v>
      </c>
      <c r="AD644" s="24">
        <f t="shared" si="2895"/>
        <v>0</v>
      </c>
      <c r="AE644" s="24">
        <f t="shared" si="2895"/>
        <v>0</v>
      </c>
      <c r="AF644" s="24">
        <f t="shared" si="2895"/>
        <v>0</v>
      </c>
      <c r="AG644" s="24">
        <f t="shared" si="2895"/>
        <v>0</v>
      </c>
      <c r="AH644" s="24">
        <f t="shared" si="2895"/>
        <v>0</v>
      </c>
      <c r="AI644" s="24">
        <f t="shared" si="2895"/>
        <v>0</v>
      </c>
      <c r="AJ644" s="24">
        <f t="shared" si="2895"/>
        <v>0</v>
      </c>
      <c r="AK644" s="24">
        <f t="shared" si="2895"/>
        <v>0</v>
      </c>
      <c r="AL644" s="24">
        <f t="shared" si="2895"/>
        <v>0</v>
      </c>
      <c r="AM644" s="24">
        <f t="shared" si="2895"/>
        <v>0</v>
      </c>
      <c r="AN644" s="24">
        <f t="shared" si="2895"/>
        <v>0</v>
      </c>
      <c r="AO644" s="24">
        <f t="shared" si="2895"/>
        <v>0</v>
      </c>
      <c r="AP644" s="24">
        <f t="shared" si="2895"/>
        <v>0</v>
      </c>
      <c r="AQ644" s="24">
        <f t="shared" si="2895"/>
        <v>0</v>
      </c>
      <c r="AR644" s="24">
        <f t="shared" si="2895"/>
        <v>0</v>
      </c>
      <c r="AS644" s="24">
        <f t="shared" si="2895"/>
        <v>0</v>
      </c>
      <c r="AT644" s="24">
        <f t="shared" si="2895"/>
        <v>0</v>
      </c>
      <c r="AU644" s="24">
        <f t="shared" si="2895"/>
        <v>0</v>
      </c>
      <c r="AV644" s="24">
        <f t="shared" si="2895"/>
        <v>0</v>
      </c>
      <c r="AW644" s="24">
        <f t="shared" si="2895"/>
        <v>0</v>
      </c>
      <c r="AX644" s="24">
        <f t="shared" si="2895"/>
        <v>0</v>
      </c>
      <c r="AY644" s="24">
        <f t="shared" si="2895"/>
        <v>0</v>
      </c>
      <c r="AZ644" s="24">
        <f t="shared" si="2895"/>
        <v>0</v>
      </c>
      <c r="BA644" s="24">
        <f t="shared" si="2895"/>
        <v>0</v>
      </c>
      <c r="BB644" s="24">
        <f t="shared" si="2895"/>
        <v>0</v>
      </c>
      <c r="BC644" s="24">
        <f t="shared" si="2895"/>
        <v>0</v>
      </c>
      <c r="BD644" s="24">
        <f t="shared" si="2895"/>
        <v>0</v>
      </c>
      <c r="BE644" s="24">
        <f t="shared" si="2895"/>
        <v>0</v>
      </c>
      <c r="BF644" s="24">
        <f t="shared" si="2895"/>
        <v>0</v>
      </c>
      <c r="BG644" s="24">
        <f t="shared" si="2895"/>
        <v>0</v>
      </c>
      <c r="BH644" s="24">
        <f t="shared" si="2895"/>
        <v>0</v>
      </c>
      <c r="BI644" s="24">
        <f t="shared" si="2895"/>
        <v>0</v>
      </c>
      <c r="BJ644" s="24">
        <f t="shared" si="2895"/>
        <v>0</v>
      </c>
      <c r="BK644" s="24">
        <f t="shared" si="2895"/>
        <v>0</v>
      </c>
      <c r="BL644" s="24">
        <f t="shared" si="2895"/>
        <v>0</v>
      </c>
      <c r="BM644" s="24">
        <f t="shared" si="2895"/>
        <v>0</v>
      </c>
      <c r="BN644" s="24">
        <f t="shared" si="2895"/>
        <v>0</v>
      </c>
      <c r="BO644" s="24">
        <f t="shared" si="2895"/>
        <v>480.28136570451068</v>
      </c>
    </row>
    <row r="645" spans="2:67" s="10" customFormat="1" ht="12.75" customHeight="1" outlineLevel="2">
      <c r="B645" s="8"/>
    </row>
    <row r="646" spans="2:67" s="10" customFormat="1" ht="12.75" customHeight="1" outlineLevel="2">
      <c r="B646" s="8"/>
    </row>
    <row r="647" spans="2:67" s="10" customFormat="1" ht="12.75" customHeight="1" outlineLevel="2">
      <c r="B647" s="8"/>
    </row>
    <row r="648" spans="2:67" s="10" customFormat="1" ht="12.75" customHeight="1" outlineLevel="2">
      <c r="B648" s="8"/>
    </row>
    <row r="649" spans="2:67" s="10" customFormat="1" ht="12.75" customHeight="1" outlineLevel="2">
      <c r="B649" s="8"/>
    </row>
    <row r="650" spans="2:67" s="10" customFormat="1" ht="12.75" customHeight="1" outlineLevel="2">
      <c r="B650" s="8"/>
    </row>
    <row r="651" spans="2:67" s="10" customFormat="1" ht="12.75" customHeight="1" outlineLevel="2">
      <c r="B651" s="8"/>
    </row>
    <row r="652" spans="2:67" s="10" customFormat="1" outlineLevel="1">
      <c r="B652" s="234" t="s">
        <v>315</v>
      </c>
    </row>
    <row r="653" spans="2:67" s="10" customFormat="1" outlineLevel="1">
      <c r="B653" s="235" t="s">
        <v>70</v>
      </c>
      <c r="J653" s="2">
        <f t="shared" ref="J653" si="2896">NPV($C$4,M653:BO653)+L653</f>
        <v>0</v>
      </c>
      <c r="L653" s="2">
        <f>SUMIF($G$22:$G$651,$B653,L$22:L$651)</f>
        <v>0</v>
      </c>
      <c r="M653" s="2">
        <f t="shared" ref="M653:BO657" si="2897">SUMIF($G$22:$G$651,$B653,M$22:M$651)</f>
        <v>0</v>
      </c>
      <c r="N653" s="2">
        <f t="shared" si="2897"/>
        <v>0</v>
      </c>
      <c r="O653" s="2">
        <f t="shared" si="2897"/>
        <v>0</v>
      </c>
      <c r="P653" s="2">
        <f t="shared" si="2897"/>
        <v>0</v>
      </c>
      <c r="Q653" s="2">
        <f t="shared" si="2897"/>
        <v>0</v>
      </c>
      <c r="R653" s="2">
        <f t="shared" si="2897"/>
        <v>0</v>
      </c>
      <c r="S653" s="2">
        <f t="shared" si="2897"/>
        <v>0</v>
      </c>
      <c r="T653" s="2">
        <f t="shared" si="2897"/>
        <v>0</v>
      </c>
      <c r="U653" s="2">
        <f t="shared" si="2897"/>
        <v>0</v>
      </c>
      <c r="V653" s="2">
        <f t="shared" si="2897"/>
        <v>0</v>
      </c>
      <c r="W653" s="2">
        <f t="shared" si="2897"/>
        <v>0</v>
      </c>
      <c r="X653" s="2">
        <f t="shared" si="2897"/>
        <v>0</v>
      </c>
      <c r="Y653" s="2">
        <f t="shared" si="2897"/>
        <v>0</v>
      </c>
      <c r="Z653" s="2">
        <f t="shared" si="2897"/>
        <v>0</v>
      </c>
      <c r="AA653" s="2">
        <f t="shared" si="2897"/>
        <v>0</v>
      </c>
      <c r="AB653" s="2">
        <f t="shared" si="2897"/>
        <v>0</v>
      </c>
      <c r="AC653" s="2">
        <f t="shared" si="2897"/>
        <v>0</v>
      </c>
      <c r="AD653" s="2">
        <f t="shared" si="2897"/>
        <v>0</v>
      </c>
      <c r="AE653" s="2">
        <f t="shared" si="2897"/>
        <v>0</v>
      </c>
      <c r="AF653" s="2">
        <f t="shared" si="2897"/>
        <v>0</v>
      </c>
      <c r="AG653" s="2">
        <f t="shared" si="2897"/>
        <v>0</v>
      </c>
      <c r="AH653" s="2">
        <f t="shared" si="2897"/>
        <v>0</v>
      </c>
      <c r="AI653" s="2">
        <f t="shared" si="2897"/>
        <v>0</v>
      </c>
      <c r="AJ653" s="2">
        <f t="shared" si="2897"/>
        <v>0</v>
      </c>
      <c r="AK653" s="2">
        <f t="shared" si="2897"/>
        <v>0</v>
      </c>
      <c r="AL653" s="2">
        <f t="shared" si="2897"/>
        <v>0</v>
      </c>
      <c r="AM653" s="2">
        <f t="shared" si="2897"/>
        <v>0</v>
      </c>
      <c r="AN653" s="2">
        <f t="shared" si="2897"/>
        <v>0</v>
      </c>
      <c r="AO653" s="2">
        <f t="shared" si="2897"/>
        <v>0</v>
      </c>
      <c r="AP653" s="2">
        <f t="shared" si="2897"/>
        <v>0</v>
      </c>
      <c r="AQ653" s="2">
        <f t="shared" si="2897"/>
        <v>0</v>
      </c>
      <c r="AR653" s="2">
        <f t="shared" si="2897"/>
        <v>0</v>
      </c>
      <c r="AS653" s="2">
        <f t="shared" si="2897"/>
        <v>0</v>
      </c>
      <c r="AT653" s="2">
        <f t="shared" si="2897"/>
        <v>0</v>
      </c>
      <c r="AU653" s="2">
        <f t="shared" si="2897"/>
        <v>0</v>
      </c>
      <c r="AV653" s="2">
        <f t="shared" si="2897"/>
        <v>0</v>
      </c>
      <c r="AW653" s="2">
        <f t="shared" si="2897"/>
        <v>0</v>
      </c>
      <c r="AX653" s="2">
        <f t="shared" si="2897"/>
        <v>0</v>
      </c>
      <c r="AY653" s="2">
        <f t="shared" si="2897"/>
        <v>0</v>
      </c>
      <c r="AZ653" s="2">
        <f t="shared" si="2897"/>
        <v>0</v>
      </c>
      <c r="BA653" s="2">
        <f t="shared" si="2897"/>
        <v>0</v>
      </c>
      <c r="BB653" s="2">
        <f t="shared" si="2897"/>
        <v>0</v>
      </c>
      <c r="BC653" s="2">
        <f t="shared" si="2897"/>
        <v>0</v>
      </c>
      <c r="BD653" s="2">
        <f t="shared" si="2897"/>
        <v>0</v>
      </c>
      <c r="BE653" s="2">
        <f t="shared" si="2897"/>
        <v>0</v>
      </c>
      <c r="BF653" s="2">
        <f t="shared" si="2897"/>
        <v>0</v>
      </c>
      <c r="BG653" s="2">
        <f t="shared" si="2897"/>
        <v>0</v>
      </c>
      <c r="BH653" s="2">
        <f t="shared" si="2897"/>
        <v>0</v>
      </c>
      <c r="BI653" s="2">
        <f t="shared" si="2897"/>
        <v>0</v>
      </c>
      <c r="BJ653" s="2">
        <f t="shared" si="2897"/>
        <v>0</v>
      </c>
      <c r="BK653" s="2">
        <f t="shared" si="2897"/>
        <v>0</v>
      </c>
      <c r="BL653" s="2">
        <f t="shared" si="2897"/>
        <v>0</v>
      </c>
      <c r="BM653" s="2">
        <f t="shared" si="2897"/>
        <v>0</v>
      </c>
      <c r="BN653" s="2">
        <f t="shared" si="2897"/>
        <v>0</v>
      </c>
      <c r="BO653" s="2">
        <f t="shared" si="2897"/>
        <v>0</v>
      </c>
    </row>
    <row r="654" spans="2:67" s="10" customFormat="1" outlineLevel="1">
      <c r="B654" s="235" t="s">
        <v>312</v>
      </c>
      <c r="J654" s="2">
        <f t="shared" ref="J654:J659" si="2898">NPV($C$4,M654:BO654)+L654</f>
        <v>73989.167590036508</v>
      </c>
      <c r="L654" s="2">
        <f t="shared" ref="L654:AA658" si="2899">SUMIF($G$22:$G$651,$B654,L$22:L$651)</f>
        <v>0</v>
      </c>
      <c r="M654" s="2">
        <f t="shared" si="2899"/>
        <v>0</v>
      </c>
      <c r="N654" s="2">
        <f t="shared" si="2899"/>
        <v>0</v>
      </c>
      <c r="O654" s="2">
        <f t="shared" si="2899"/>
        <v>0</v>
      </c>
      <c r="P654" s="2">
        <f t="shared" si="2899"/>
        <v>0</v>
      </c>
      <c r="Q654" s="2">
        <f t="shared" si="2899"/>
        <v>0</v>
      </c>
      <c r="R654" s="2">
        <f t="shared" si="2899"/>
        <v>0</v>
      </c>
      <c r="S654" s="2">
        <f t="shared" si="2899"/>
        <v>0</v>
      </c>
      <c r="T654" s="2">
        <f t="shared" si="2899"/>
        <v>0</v>
      </c>
      <c r="U654" s="2">
        <f t="shared" si="2899"/>
        <v>0</v>
      </c>
      <c r="V654" s="2">
        <f t="shared" si="2899"/>
        <v>460.89525448730609</v>
      </c>
      <c r="W654" s="2">
        <f t="shared" si="2899"/>
        <v>5490.5313587724786</v>
      </c>
      <c r="X654" s="2">
        <f t="shared" si="2899"/>
        <v>5416.2943832490446</v>
      </c>
      <c r="Y654" s="2">
        <f t="shared" si="2899"/>
        <v>5342.0574077256097</v>
      </c>
      <c r="Z654" s="2">
        <f t="shared" si="2899"/>
        <v>5267.8204322021747</v>
      </c>
      <c r="AA654" s="2">
        <f t="shared" si="2899"/>
        <v>5559.3253965404474</v>
      </c>
      <c r="AB654" s="2">
        <f t="shared" si="2897"/>
        <v>9476.3398988089175</v>
      </c>
      <c r="AC654" s="2">
        <f t="shared" si="2897"/>
        <v>9343.1924112481865</v>
      </c>
      <c r="AD654" s="2">
        <f t="shared" si="2897"/>
        <v>9210.0449236874556</v>
      </c>
      <c r="AE654" s="2">
        <f t="shared" si="2897"/>
        <v>9076.8974361267265</v>
      </c>
      <c r="AF654" s="2">
        <f t="shared" si="2897"/>
        <v>9144.6768550198813</v>
      </c>
      <c r="AG654" s="2">
        <f t="shared" si="2897"/>
        <v>11204.195083114975</v>
      </c>
      <c r="AH654" s="2">
        <f t="shared" si="2897"/>
        <v>11038.684047239978</v>
      </c>
      <c r="AI654" s="2">
        <f t="shared" si="2897"/>
        <v>10873.173011364981</v>
      </c>
      <c r="AJ654" s="2">
        <f t="shared" si="2897"/>
        <v>10707.661975489984</v>
      </c>
      <c r="AK654" s="2">
        <f t="shared" si="2897"/>
        <v>10769.785296887503</v>
      </c>
      <c r="AL654" s="2">
        <f t="shared" si="2897"/>
        <v>13088.391792635179</v>
      </c>
      <c r="AM654" s="2">
        <f t="shared" si="2897"/>
        <v>12886.215405913965</v>
      </c>
      <c r="AN654" s="2">
        <f t="shared" si="2897"/>
        <v>12684.039019192754</v>
      </c>
      <c r="AO654" s="2">
        <f t="shared" si="2897"/>
        <v>12481.862632471541</v>
      </c>
      <c r="AP654" s="2">
        <f t="shared" si="2897"/>
        <v>12537.4849909165</v>
      </c>
      <c r="AQ654" s="2">
        <f t="shared" si="2897"/>
        <v>15148.602652469957</v>
      </c>
      <c r="AR654" s="2">
        <f t="shared" si="2897"/>
        <v>14904.902299189009</v>
      </c>
      <c r="AS654" s="2">
        <f t="shared" si="2897"/>
        <v>14661.20194590806</v>
      </c>
      <c r="AT654" s="2">
        <f t="shared" si="2897"/>
        <v>14417.501592627108</v>
      </c>
      <c r="AU654" s="2">
        <f t="shared" si="2897"/>
        <v>14465.761529548254</v>
      </c>
      <c r="AV654" s="2">
        <f t="shared" si="2897"/>
        <v>17408.151730077654</v>
      </c>
      <c r="AW654" s="2">
        <f t="shared" si="2897"/>
        <v>17117.424967419465</v>
      </c>
      <c r="AX654" s="2">
        <f t="shared" si="2897"/>
        <v>16826.698204761273</v>
      </c>
      <c r="AY654" s="2">
        <f t="shared" si="2897"/>
        <v>16535.97144210308</v>
      </c>
      <c r="AZ654" s="2">
        <f t="shared" si="2897"/>
        <v>16575.893344937605</v>
      </c>
      <c r="BA654" s="2">
        <f t="shared" si="2897"/>
        <v>19893.45382239392</v>
      </c>
      <c r="BB654" s="2">
        <f t="shared" si="2897"/>
        <v>19549.469065325822</v>
      </c>
      <c r="BC654" s="2">
        <f t="shared" si="2897"/>
        <v>19205.484308257721</v>
      </c>
      <c r="BD654" s="2">
        <f t="shared" si="2897"/>
        <v>18861.499551189616</v>
      </c>
      <c r="BE654" s="2">
        <f t="shared" si="2897"/>
        <v>18891.978526557312</v>
      </c>
      <c r="BF654" s="2">
        <f t="shared" si="2897"/>
        <v>22634.424015987508</v>
      </c>
      <c r="BG654" s="2">
        <f t="shared" si="2897"/>
        <v>22230.123916835502</v>
      </c>
      <c r="BH654" s="2">
        <f t="shared" si="2897"/>
        <v>21825.8238176835</v>
      </c>
      <c r="BI654" s="2">
        <f t="shared" si="2897"/>
        <v>21421.523718531491</v>
      </c>
      <c r="BJ654" s="2">
        <f t="shared" si="2897"/>
        <v>21441.308460916029</v>
      </c>
      <c r="BK654" s="2">
        <f t="shared" si="2897"/>
        <v>25664.941519038446</v>
      </c>
      <c r="BL654" s="2">
        <f t="shared" si="2897"/>
        <v>25192.333543651028</v>
      </c>
      <c r="BM654" s="2">
        <f t="shared" si="2897"/>
        <v>24719.725568263606</v>
      </c>
      <c r="BN654" s="2">
        <f t="shared" si="2897"/>
        <v>24247.117592876195</v>
      </c>
      <c r="BO654" s="2">
        <f t="shared" si="2897"/>
        <v>24254.790983193285</v>
      </c>
    </row>
    <row r="655" spans="2:67" s="10" customFormat="1" outlineLevel="1">
      <c r="B655" s="235" t="s">
        <v>316</v>
      </c>
      <c r="J655" s="2">
        <f t="shared" si="2898"/>
        <v>0</v>
      </c>
      <c r="L655" s="2">
        <f t="shared" si="2899"/>
        <v>0</v>
      </c>
      <c r="M655" s="2">
        <f t="shared" si="2897"/>
        <v>0</v>
      </c>
      <c r="N655" s="2">
        <f t="shared" si="2897"/>
        <v>0</v>
      </c>
      <c r="O655" s="2">
        <f t="shared" si="2897"/>
        <v>0</v>
      </c>
      <c r="P655" s="2">
        <f t="shared" si="2897"/>
        <v>0</v>
      </c>
      <c r="Q655" s="2">
        <f t="shared" si="2897"/>
        <v>0</v>
      </c>
      <c r="R655" s="2">
        <f t="shared" si="2897"/>
        <v>0</v>
      </c>
      <c r="S655" s="2">
        <f t="shared" si="2897"/>
        <v>0</v>
      </c>
      <c r="T655" s="2">
        <f t="shared" si="2897"/>
        <v>0</v>
      </c>
      <c r="U655" s="2">
        <f t="shared" si="2897"/>
        <v>0</v>
      </c>
      <c r="V655" s="2">
        <f t="shared" si="2897"/>
        <v>0</v>
      </c>
      <c r="W655" s="2">
        <f t="shared" si="2897"/>
        <v>0</v>
      </c>
      <c r="X655" s="2">
        <f t="shared" si="2897"/>
        <v>0</v>
      </c>
      <c r="Y655" s="2">
        <f t="shared" si="2897"/>
        <v>0</v>
      </c>
      <c r="Z655" s="2">
        <f t="shared" si="2897"/>
        <v>0</v>
      </c>
      <c r="AA655" s="2">
        <f t="shared" si="2897"/>
        <v>0</v>
      </c>
      <c r="AB655" s="2">
        <f t="shared" si="2897"/>
        <v>0</v>
      </c>
      <c r="AC655" s="2">
        <f t="shared" si="2897"/>
        <v>0</v>
      </c>
      <c r="AD655" s="2">
        <f t="shared" si="2897"/>
        <v>0</v>
      </c>
      <c r="AE655" s="2">
        <f t="shared" si="2897"/>
        <v>0</v>
      </c>
      <c r="AF655" s="2">
        <f t="shared" si="2897"/>
        <v>0</v>
      </c>
      <c r="AG655" s="2">
        <f t="shared" si="2897"/>
        <v>0</v>
      </c>
      <c r="AH655" s="2">
        <f t="shared" si="2897"/>
        <v>0</v>
      </c>
      <c r="AI655" s="2">
        <f t="shared" si="2897"/>
        <v>0</v>
      </c>
      <c r="AJ655" s="2">
        <f t="shared" si="2897"/>
        <v>0</v>
      </c>
      <c r="AK655" s="2">
        <f t="shared" si="2897"/>
        <v>0</v>
      </c>
      <c r="AL655" s="2">
        <f t="shared" si="2897"/>
        <v>0</v>
      </c>
      <c r="AM655" s="2">
        <f t="shared" si="2897"/>
        <v>0</v>
      </c>
      <c r="AN655" s="2">
        <f t="shared" si="2897"/>
        <v>0</v>
      </c>
      <c r="AO655" s="2">
        <f t="shared" si="2897"/>
        <v>0</v>
      </c>
      <c r="AP655" s="2">
        <f t="shared" si="2897"/>
        <v>0</v>
      </c>
      <c r="AQ655" s="2">
        <f t="shared" si="2897"/>
        <v>0</v>
      </c>
      <c r="AR655" s="2">
        <f t="shared" si="2897"/>
        <v>0</v>
      </c>
      <c r="AS655" s="2">
        <f t="shared" si="2897"/>
        <v>0</v>
      </c>
      <c r="AT655" s="2">
        <f t="shared" si="2897"/>
        <v>0</v>
      </c>
      <c r="AU655" s="2">
        <f t="shared" si="2897"/>
        <v>0</v>
      </c>
      <c r="AV655" s="2">
        <f t="shared" si="2897"/>
        <v>0</v>
      </c>
      <c r="AW655" s="2">
        <f t="shared" si="2897"/>
        <v>0</v>
      </c>
      <c r="AX655" s="2">
        <f t="shared" si="2897"/>
        <v>0</v>
      </c>
      <c r="AY655" s="2">
        <f t="shared" si="2897"/>
        <v>0</v>
      </c>
      <c r="AZ655" s="2">
        <f t="shared" si="2897"/>
        <v>0</v>
      </c>
      <c r="BA655" s="2">
        <f t="shared" si="2897"/>
        <v>0</v>
      </c>
      <c r="BB655" s="2">
        <f t="shared" si="2897"/>
        <v>0</v>
      </c>
      <c r="BC655" s="2">
        <f t="shared" si="2897"/>
        <v>0</v>
      </c>
      <c r="BD655" s="2">
        <f t="shared" si="2897"/>
        <v>0</v>
      </c>
      <c r="BE655" s="2">
        <f t="shared" si="2897"/>
        <v>0</v>
      </c>
      <c r="BF655" s="2">
        <f t="shared" si="2897"/>
        <v>0</v>
      </c>
      <c r="BG655" s="2">
        <f t="shared" si="2897"/>
        <v>0</v>
      </c>
      <c r="BH655" s="2">
        <f t="shared" si="2897"/>
        <v>0</v>
      </c>
      <c r="BI655" s="2">
        <f t="shared" si="2897"/>
        <v>0</v>
      </c>
      <c r="BJ655" s="2">
        <f t="shared" si="2897"/>
        <v>0</v>
      </c>
      <c r="BK655" s="2">
        <f t="shared" si="2897"/>
        <v>0</v>
      </c>
      <c r="BL655" s="2">
        <f t="shared" si="2897"/>
        <v>0</v>
      </c>
      <c r="BM655" s="2">
        <f t="shared" si="2897"/>
        <v>0</v>
      </c>
      <c r="BN655" s="2">
        <f t="shared" si="2897"/>
        <v>0</v>
      </c>
      <c r="BO655" s="2">
        <f t="shared" si="2897"/>
        <v>0</v>
      </c>
    </row>
    <row r="656" spans="2:67" s="10" customFormat="1" outlineLevel="1">
      <c r="B656" s="235" t="s">
        <v>207</v>
      </c>
      <c r="J656" s="2">
        <f t="shared" si="2898"/>
        <v>226498.19444059557</v>
      </c>
      <c r="L656" s="2">
        <f t="shared" si="2899"/>
        <v>0</v>
      </c>
      <c r="M656" s="2">
        <f t="shared" si="2897"/>
        <v>0</v>
      </c>
      <c r="N656" s="2">
        <f t="shared" si="2897"/>
        <v>0</v>
      </c>
      <c r="O656" s="2">
        <f t="shared" si="2897"/>
        <v>750.89293838174467</v>
      </c>
      <c r="P656" s="2">
        <f t="shared" si="2897"/>
        <v>8886.6833306591579</v>
      </c>
      <c r="Q656" s="2">
        <f t="shared" si="2897"/>
        <v>8657.7013061881862</v>
      </c>
      <c r="R656" s="2">
        <f t="shared" si="2897"/>
        <v>8428.7192817172145</v>
      </c>
      <c r="S656" s="2">
        <f t="shared" si="2897"/>
        <v>8199.7372572462427</v>
      </c>
      <c r="T656" s="2">
        <f t="shared" si="2897"/>
        <v>7970.7552327752701</v>
      </c>
      <c r="U656" s="2">
        <f t="shared" si="2897"/>
        <v>7741.7732083042984</v>
      </c>
      <c r="V656" s="2">
        <f t="shared" si="2897"/>
        <v>7512.7911838333257</v>
      </c>
      <c r="W656" s="2">
        <f t="shared" si="2897"/>
        <v>7283.809159362354</v>
      </c>
      <c r="X656" s="2">
        <f t="shared" si="2897"/>
        <v>7054.8271348913822</v>
      </c>
      <c r="Y656" s="2">
        <f t="shared" si="2897"/>
        <v>6825.8451104204105</v>
      </c>
      <c r="Z656" s="2">
        <f t="shared" si="2897"/>
        <v>6596.8630859494388</v>
      </c>
      <c r="AA656" s="2">
        <f t="shared" si="2897"/>
        <v>6367.8810614784661</v>
      </c>
      <c r="AB656" s="2">
        <f t="shared" si="2897"/>
        <v>6138.8990370074944</v>
      </c>
      <c r="AC656" s="2">
        <f t="shared" si="2897"/>
        <v>5909.9170125365217</v>
      </c>
      <c r="AD656" s="2">
        <f t="shared" si="2897"/>
        <v>5680.93498806555</v>
      </c>
      <c r="AE656" s="2">
        <f t="shared" si="2897"/>
        <v>5451.9529635945783</v>
      </c>
      <c r="AF656" s="2">
        <f t="shared" si="2897"/>
        <v>6375.0554029602263</v>
      </c>
      <c r="AG656" s="2">
        <f t="shared" si="2897"/>
        <v>18628.70203680922</v>
      </c>
      <c r="AH656" s="2">
        <f t="shared" si="2897"/>
        <v>18048.396115939118</v>
      </c>
      <c r="AI656" s="2">
        <f t="shared" si="2897"/>
        <v>17468.09019506902</v>
      </c>
      <c r="AJ656" s="2">
        <f t="shared" si="2897"/>
        <v>18161.953110590828</v>
      </c>
      <c r="AK656" s="2">
        <f t="shared" si="2897"/>
        <v>31387.038141455087</v>
      </c>
      <c r="AL656" s="2">
        <f t="shared" si="2897"/>
        <v>30418.179146289709</v>
      </c>
      <c r="AM656" s="2">
        <f t="shared" si="2897"/>
        <v>30823.469615829101</v>
      </c>
      <c r="AN656" s="2">
        <f t="shared" si="2897"/>
        <v>45887.362822169249</v>
      </c>
      <c r="AO656" s="2">
        <f t="shared" si="2897"/>
        <v>56870.754572173304</v>
      </c>
      <c r="AP656" s="2">
        <f t="shared" si="2897"/>
        <v>55282.108441386459</v>
      </c>
      <c r="AQ656" s="2">
        <f t="shared" si="2897"/>
        <v>55213.227987015955</v>
      </c>
      <c r="AR656" s="2">
        <f t="shared" si="2897"/>
        <v>70090.9705472028</v>
      </c>
      <c r="AS656" s="2">
        <f t="shared" si="2897"/>
        <v>68038.877494066022</v>
      </c>
      <c r="AT656" s="2">
        <f t="shared" si="2897"/>
        <v>65986.784440929245</v>
      </c>
      <c r="AU656" s="2">
        <f t="shared" si="2897"/>
        <v>63934.69138779246</v>
      </c>
      <c r="AV656" s="2">
        <f t="shared" si="2897"/>
        <v>61882.598334655682</v>
      </c>
      <c r="AW656" s="2">
        <f t="shared" si="2897"/>
        <v>61598.132254645308</v>
      </c>
      <c r="AX656" s="2">
        <f t="shared" si="2897"/>
        <v>78697.960614013602</v>
      </c>
      <c r="AY656" s="2">
        <f t="shared" si="2897"/>
        <v>76106.836252780806</v>
      </c>
      <c r="AZ656" s="2">
        <f t="shared" si="2897"/>
        <v>73515.711891547995</v>
      </c>
      <c r="BA656" s="2">
        <f t="shared" si="2897"/>
        <v>70924.587530315184</v>
      </c>
      <c r="BB656" s="2">
        <f t="shared" si="2897"/>
        <v>70338.253428575714</v>
      </c>
      <c r="BC656" s="2">
        <f t="shared" si="2897"/>
        <v>89468.672176894936</v>
      </c>
      <c r="BD656" s="2">
        <f t="shared" si="2897"/>
        <v>86266.194440508814</v>
      </c>
      <c r="BE656" s="2">
        <f t="shared" si="2897"/>
        <v>84819.076446616353</v>
      </c>
      <c r="BF656" s="2">
        <f t="shared" si="2897"/>
        <v>100597.69868738612</v>
      </c>
      <c r="BG656" s="2">
        <f t="shared" si="2897"/>
        <v>97087.220204370431</v>
      </c>
      <c r="BH656" s="2">
        <f t="shared" si="2897"/>
        <v>93576.741721354745</v>
      </c>
      <c r="BI656" s="2">
        <f t="shared" si="2897"/>
        <v>89616.420542205451</v>
      </c>
      <c r="BJ656" s="2">
        <f t="shared" si="2897"/>
        <v>81190.051824579044</v>
      </c>
      <c r="BK656" s="2">
        <f t="shared" si="2897"/>
        <v>78068.126415858627</v>
      </c>
      <c r="BL656" s="2">
        <f t="shared" si="2897"/>
        <v>74461.060355100519</v>
      </c>
      <c r="BM656" s="2">
        <f t="shared" si="2897"/>
        <v>68184.603868292019</v>
      </c>
      <c r="BN656" s="2">
        <f t="shared" si="2897"/>
        <v>88698.751955540109</v>
      </c>
      <c r="BO656" s="2">
        <f t="shared" si="2897"/>
        <v>85619.132374679379</v>
      </c>
    </row>
    <row r="657" spans="1:67" s="10" customFormat="1" outlineLevel="1">
      <c r="B657" s="236" t="s">
        <v>209</v>
      </c>
      <c r="J657" s="2">
        <f t="shared" si="2898"/>
        <v>18912.732884409146</v>
      </c>
      <c r="L657" s="2">
        <f t="shared" si="2899"/>
        <v>0</v>
      </c>
      <c r="M657" s="2">
        <f t="shared" si="2897"/>
        <v>0</v>
      </c>
      <c r="N657" s="2">
        <f t="shared" si="2897"/>
        <v>0</v>
      </c>
      <c r="O657" s="2">
        <f t="shared" si="2897"/>
        <v>0</v>
      </c>
      <c r="P657" s="2">
        <f t="shared" si="2897"/>
        <v>0</v>
      </c>
      <c r="Q657" s="2">
        <f t="shared" si="2897"/>
        <v>0</v>
      </c>
      <c r="R657" s="2">
        <f t="shared" si="2897"/>
        <v>0</v>
      </c>
      <c r="S657" s="2">
        <f t="shared" si="2897"/>
        <v>0</v>
      </c>
      <c r="T657" s="2">
        <f t="shared" si="2897"/>
        <v>0</v>
      </c>
      <c r="U657" s="2">
        <f t="shared" si="2897"/>
        <v>0</v>
      </c>
      <c r="V657" s="2">
        <f t="shared" si="2897"/>
        <v>0</v>
      </c>
      <c r="W657" s="2">
        <f t="shared" si="2897"/>
        <v>0</v>
      </c>
      <c r="X657" s="2">
        <f t="shared" si="2897"/>
        <v>0</v>
      </c>
      <c r="Y657" s="2">
        <f t="shared" si="2897"/>
        <v>0</v>
      </c>
      <c r="Z657" s="2">
        <f t="shared" si="2897"/>
        <v>0</v>
      </c>
      <c r="AA657" s="2">
        <f t="shared" si="2897"/>
        <v>0</v>
      </c>
      <c r="AB657" s="2">
        <f t="shared" si="2897"/>
        <v>0</v>
      </c>
      <c r="AC657" s="2">
        <f t="shared" si="2897"/>
        <v>0</v>
      </c>
      <c r="AD657" s="2">
        <f t="shared" si="2897"/>
        <v>0</v>
      </c>
      <c r="AE657" s="2">
        <f t="shared" si="2897"/>
        <v>0</v>
      </c>
      <c r="AF657" s="2">
        <f t="shared" si="2897"/>
        <v>0</v>
      </c>
      <c r="AG657" s="2">
        <f t="shared" si="2897"/>
        <v>0</v>
      </c>
      <c r="AH657" s="2">
        <f t="shared" si="2897"/>
        <v>0</v>
      </c>
      <c r="AI657" s="2">
        <f t="shared" si="2897"/>
        <v>0</v>
      </c>
      <c r="AJ657" s="2">
        <f t="shared" si="2897"/>
        <v>0</v>
      </c>
      <c r="AK657" s="2">
        <f t="shared" si="2897"/>
        <v>0</v>
      </c>
      <c r="AL657" s="2">
        <f t="shared" si="2897"/>
        <v>0</v>
      </c>
      <c r="AM657" s="2">
        <f t="shared" si="2897"/>
        <v>0</v>
      </c>
      <c r="AN657" s="2">
        <f t="shared" si="2897"/>
        <v>0</v>
      </c>
      <c r="AO657" s="2">
        <f t="shared" si="2897"/>
        <v>0</v>
      </c>
      <c r="AP657" s="2">
        <f t="shared" si="2897"/>
        <v>0</v>
      </c>
      <c r="AQ657" s="2">
        <f t="shared" si="2897"/>
        <v>0</v>
      </c>
      <c r="AR657" s="2">
        <f t="shared" si="2897"/>
        <v>0</v>
      </c>
      <c r="AS657" s="2">
        <f t="shared" si="2897"/>
        <v>0</v>
      </c>
      <c r="AT657" s="2">
        <f t="shared" si="2897"/>
        <v>0</v>
      </c>
      <c r="AU657" s="2">
        <f t="shared" si="2897"/>
        <v>0</v>
      </c>
      <c r="AV657" s="2">
        <f t="shared" si="2897"/>
        <v>0</v>
      </c>
      <c r="AW657" s="2">
        <f t="shared" si="2897"/>
        <v>0</v>
      </c>
      <c r="AX657" s="2">
        <f t="shared" si="2897"/>
        <v>0</v>
      </c>
      <c r="AY657" s="2">
        <f t="shared" si="2897"/>
        <v>0</v>
      </c>
      <c r="AZ657" s="2">
        <f t="shared" si="2897"/>
        <v>0</v>
      </c>
      <c r="BA657" s="2">
        <f t="shared" si="2897"/>
        <v>0</v>
      </c>
      <c r="BB657" s="2">
        <f t="shared" si="2897"/>
        <v>0</v>
      </c>
      <c r="BC657" s="2">
        <f t="shared" si="2897"/>
        <v>0</v>
      </c>
      <c r="BD657" s="2">
        <f t="shared" si="2897"/>
        <v>0</v>
      </c>
      <c r="BE657" s="2">
        <f t="shared" si="2897"/>
        <v>0</v>
      </c>
      <c r="BF657" s="2">
        <f t="shared" si="2897"/>
        <v>0</v>
      </c>
      <c r="BG657" s="2">
        <f t="shared" si="2897"/>
        <v>0</v>
      </c>
      <c r="BH657" s="2">
        <f t="shared" si="2897"/>
        <v>7989.8757326459927</v>
      </c>
      <c r="BI657" s="2">
        <f t="shared" si="2897"/>
        <v>94708.097998409619</v>
      </c>
      <c r="BJ657" s="2">
        <f t="shared" si="2897"/>
        <v>92547.339610700787</v>
      </c>
      <c r="BK657" s="2">
        <f t="shared" ref="M657:BO658" si="2900">SUMIF($G$22:$G$651,$B657,BK$22:BK$651)</f>
        <v>90386.581222991954</v>
      </c>
      <c r="BL657" s="2">
        <f t="shared" si="2900"/>
        <v>88225.822835283107</v>
      </c>
      <c r="BM657" s="2">
        <f t="shared" si="2900"/>
        <v>86065.064447574274</v>
      </c>
      <c r="BN657" s="2">
        <f t="shared" si="2900"/>
        <v>83904.306059865441</v>
      </c>
      <c r="BO657" s="2">
        <f t="shared" si="2900"/>
        <v>81743.547672156608</v>
      </c>
    </row>
    <row r="658" spans="1:67" s="10" customFormat="1" outlineLevel="1">
      <c r="B658" s="235" t="s">
        <v>317</v>
      </c>
      <c r="J658" s="2">
        <f t="shared" si="2898"/>
        <v>0</v>
      </c>
      <c r="L658" s="2">
        <f t="shared" si="2899"/>
        <v>0</v>
      </c>
      <c r="M658" s="2">
        <f t="shared" si="2900"/>
        <v>0</v>
      </c>
      <c r="N658" s="2">
        <f t="shared" si="2900"/>
        <v>0</v>
      </c>
      <c r="O658" s="2">
        <f t="shared" si="2900"/>
        <v>0</v>
      </c>
      <c r="P658" s="2">
        <f t="shared" si="2900"/>
        <v>0</v>
      </c>
      <c r="Q658" s="2">
        <f t="shared" si="2900"/>
        <v>0</v>
      </c>
      <c r="R658" s="2">
        <f t="shared" si="2900"/>
        <v>0</v>
      </c>
      <c r="S658" s="2">
        <f t="shared" si="2900"/>
        <v>0</v>
      </c>
      <c r="T658" s="2">
        <f t="shared" si="2900"/>
        <v>0</v>
      </c>
      <c r="U658" s="2">
        <f t="shared" si="2900"/>
        <v>0</v>
      </c>
      <c r="V658" s="2">
        <f t="shared" si="2900"/>
        <v>0</v>
      </c>
      <c r="W658" s="2">
        <f t="shared" si="2900"/>
        <v>0</v>
      </c>
      <c r="X658" s="2">
        <f t="shared" si="2900"/>
        <v>0</v>
      </c>
      <c r="Y658" s="2">
        <f t="shared" si="2900"/>
        <v>0</v>
      </c>
      <c r="Z658" s="2">
        <f t="shared" si="2900"/>
        <v>0</v>
      </c>
      <c r="AA658" s="2">
        <f t="shared" si="2900"/>
        <v>0</v>
      </c>
      <c r="AB658" s="2">
        <f t="shared" si="2900"/>
        <v>0</v>
      </c>
      <c r="AC658" s="2">
        <f t="shared" si="2900"/>
        <v>0</v>
      </c>
      <c r="AD658" s="2">
        <f t="shared" si="2900"/>
        <v>0</v>
      </c>
      <c r="AE658" s="2">
        <f t="shared" si="2900"/>
        <v>0</v>
      </c>
      <c r="AF658" s="2">
        <f t="shared" si="2900"/>
        <v>0</v>
      </c>
      <c r="AG658" s="2">
        <f t="shared" si="2900"/>
        <v>0</v>
      </c>
      <c r="AH658" s="2">
        <f t="shared" si="2900"/>
        <v>0</v>
      </c>
      <c r="AI658" s="2">
        <f t="shared" si="2900"/>
        <v>0</v>
      </c>
      <c r="AJ658" s="2">
        <f t="shared" si="2900"/>
        <v>0</v>
      </c>
      <c r="AK658" s="2">
        <f t="shared" si="2900"/>
        <v>0</v>
      </c>
      <c r="AL658" s="2">
        <f t="shared" si="2900"/>
        <v>0</v>
      </c>
      <c r="AM658" s="2">
        <f t="shared" si="2900"/>
        <v>0</v>
      </c>
      <c r="AN658" s="2">
        <f t="shared" si="2900"/>
        <v>0</v>
      </c>
      <c r="AO658" s="2">
        <f t="shared" si="2900"/>
        <v>0</v>
      </c>
      <c r="AP658" s="2">
        <f t="shared" si="2900"/>
        <v>0</v>
      </c>
      <c r="AQ658" s="2">
        <f t="shared" si="2900"/>
        <v>0</v>
      </c>
      <c r="AR658" s="2">
        <f t="shared" si="2900"/>
        <v>0</v>
      </c>
      <c r="AS658" s="2">
        <f t="shared" si="2900"/>
        <v>0</v>
      </c>
      <c r="AT658" s="2">
        <f t="shared" si="2900"/>
        <v>0</v>
      </c>
      <c r="AU658" s="2">
        <f t="shared" si="2900"/>
        <v>0</v>
      </c>
      <c r="AV658" s="2">
        <f t="shared" si="2900"/>
        <v>0</v>
      </c>
      <c r="AW658" s="2">
        <f t="shared" si="2900"/>
        <v>0</v>
      </c>
      <c r="AX658" s="2">
        <f t="shared" si="2900"/>
        <v>0</v>
      </c>
      <c r="AY658" s="2">
        <f t="shared" si="2900"/>
        <v>0</v>
      </c>
      <c r="AZ658" s="2">
        <f t="shared" si="2900"/>
        <v>0</v>
      </c>
      <c r="BA658" s="2">
        <f t="shared" si="2900"/>
        <v>0</v>
      </c>
      <c r="BB658" s="2">
        <f t="shared" si="2900"/>
        <v>0</v>
      </c>
      <c r="BC658" s="2">
        <f t="shared" si="2900"/>
        <v>0</v>
      </c>
      <c r="BD658" s="2">
        <f t="shared" si="2900"/>
        <v>0</v>
      </c>
      <c r="BE658" s="2">
        <f t="shared" si="2900"/>
        <v>0</v>
      </c>
      <c r="BF658" s="2">
        <f t="shared" si="2900"/>
        <v>0</v>
      </c>
      <c r="BG658" s="2">
        <f t="shared" si="2900"/>
        <v>0</v>
      </c>
      <c r="BH658" s="2">
        <f t="shared" si="2900"/>
        <v>0</v>
      </c>
      <c r="BI658" s="2">
        <f t="shared" si="2900"/>
        <v>0</v>
      </c>
      <c r="BJ658" s="2">
        <f t="shared" si="2900"/>
        <v>0</v>
      </c>
      <c r="BK658" s="2">
        <f t="shared" si="2900"/>
        <v>0</v>
      </c>
      <c r="BL658" s="2">
        <f t="shared" si="2900"/>
        <v>0</v>
      </c>
      <c r="BM658" s="2">
        <f t="shared" si="2900"/>
        <v>0</v>
      </c>
      <c r="BN658" s="2">
        <f t="shared" si="2900"/>
        <v>0</v>
      </c>
      <c r="BO658" s="2">
        <f t="shared" si="2900"/>
        <v>0</v>
      </c>
    </row>
    <row r="659" spans="1:67" s="10" customFormat="1" ht="13.5" outlineLevel="1" thickBot="1">
      <c r="B659" s="235" t="s">
        <v>318</v>
      </c>
      <c r="J659" s="24">
        <f t="shared" si="2898"/>
        <v>319400.09491504118</v>
      </c>
      <c r="L659" s="24">
        <f>SUM(L653:L658)</f>
        <v>0</v>
      </c>
      <c r="M659" s="24">
        <f t="shared" ref="M659:BO659" si="2901">SUM(M653:M658)</f>
        <v>0</v>
      </c>
      <c r="N659" s="24">
        <f t="shared" si="2901"/>
        <v>0</v>
      </c>
      <c r="O659" s="24">
        <f t="shared" si="2901"/>
        <v>750.89293838174467</v>
      </c>
      <c r="P659" s="24">
        <f t="shared" si="2901"/>
        <v>8886.6833306591579</v>
      </c>
      <c r="Q659" s="24">
        <f t="shared" si="2901"/>
        <v>8657.7013061881862</v>
      </c>
      <c r="R659" s="24">
        <f t="shared" si="2901"/>
        <v>8428.7192817172145</v>
      </c>
      <c r="S659" s="24">
        <f t="shared" si="2901"/>
        <v>8199.7372572462427</v>
      </c>
      <c r="T659" s="24">
        <f t="shared" si="2901"/>
        <v>7970.7552327752701</v>
      </c>
      <c r="U659" s="24">
        <f t="shared" si="2901"/>
        <v>7741.7732083042984</v>
      </c>
      <c r="V659" s="24">
        <f t="shared" si="2901"/>
        <v>7973.6864383206321</v>
      </c>
      <c r="W659" s="24">
        <f t="shared" si="2901"/>
        <v>12774.340518134832</v>
      </c>
      <c r="X659" s="24">
        <f t="shared" si="2901"/>
        <v>12471.121518140426</v>
      </c>
      <c r="Y659" s="24">
        <f t="shared" si="2901"/>
        <v>12167.90251814602</v>
      </c>
      <c r="Z659" s="24">
        <f t="shared" si="2901"/>
        <v>11864.683518151614</v>
      </c>
      <c r="AA659" s="24">
        <f t="shared" si="2901"/>
        <v>11927.206458018914</v>
      </c>
      <c r="AB659" s="24">
        <f t="shared" si="2901"/>
        <v>15615.238935816411</v>
      </c>
      <c r="AC659" s="24">
        <f t="shared" si="2901"/>
        <v>15253.109423784708</v>
      </c>
      <c r="AD659" s="24">
        <f t="shared" si="2901"/>
        <v>14890.979911753006</v>
      </c>
      <c r="AE659" s="24">
        <f t="shared" si="2901"/>
        <v>14528.850399721305</v>
      </c>
      <c r="AF659" s="24">
        <f t="shared" si="2901"/>
        <v>15519.732257980108</v>
      </c>
      <c r="AG659" s="24">
        <f t="shared" si="2901"/>
        <v>29832.897119924193</v>
      </c>
      <c r="AH659" s="24">
        <f t="shared" si="2901"/>
        <v>29087.080163179096</v>
      </c>
      <c r="AI659" s="24">
        <f t="shared" si="2901"/>
        <v>28341.263206434</v>
      </c>
      <c r="AJ659" s="24">
        <f t="shared" si="2901"/>
        <v>28869.615086080812</v>
      </c>
      <c r="AK659" s="24">
        <f t="shared" si="2901"/>
        <v>42156.823438342588</v>
      </c>
      <c r="AL659" s="24">
        <f t="shared" si="2901"/>
        <v>43506.570938924888</v>
      </c>
      <c r="AM659" s="24">
        <f t="shared" si="2901"/>
        <v>43709.685021743062</v>
      </c>
      <c r="AN659" s="24">
        <f t="shared" si="2901"/>
        <v>58571.401841362007</v>
      </c>
      <c r="AO659" s="24">
        <f t="shared" si="2901"/>
        <v>69352.617204644848</v>
      </c>
      <c r="AP659" s="24">
        <f t="shared" si="2901"/>
        <v>67819.593432302965</v>
      </c>
      <c r="AQ659" s="24">
        <f t="shared" si="2901"/>
        <v>70361.83063948591</v>
      </c>
      <c r="AR659" s="24">
        <f t="shared" si="2901"/>
        <v>84995.872846391809</v>
      </c>
      <c r="AS659" s="24">
        <f t="shared" si="2901"/>
        <v>82700.079439974084</v>
      </c>
      <c r="AT659" s="24">
        <f t="shared" si="2901"/>
        <v>80404.28603355636</v>
      </c>
      <c r="AU659" s="24">
        <f t="shared" si="2901"/>
        <v>78400.452917340706</v>
      </c>
      <c r="AV659" s="24">
        <f t="shared" si="2901"/>
        <v>79290.750064733336</v>
      </c>
      <c r="AW659" s="24">
        <f t="shared" si="2901"/>
        <v>78715.557222064774</v>
      </c>
      <c r="AX659" s="24">
        <f t="shared" si="2901"/>
        <v>95524.658818774871</v>
      </c>
      <c r="AY659" s="24">
        <f t="shared" si="2901"/>
        <v>92642.807694883886</v>
      </c>
      <c r="AZ659" s="24">
        <f t="shared" si="2901"/>
        <v>90091.6052364856</v>
      </c>
      <c r="BA659" s="24">
        <f t="shared" si="2901"/>
        <v>90818.0413527091</v>
      </c>
      <c r="BB659" s="24">
        <f t="shared" si="2901"/>
        <v>89887.722493901529</v>
      </c>
      <c r="BC659" s="24">
        <f t="shared" si="2901"/>
        <v>108674.15648515266</v>
      </c>
      <c r="BD659" s="24">
        <f t="shared" si="2901"/>
        <v>105127.69399169843</v>
      </c>
      <c r="BE659" s="24">
        <f t="shared" si="2901"/>
        <v>103711.05497317367</v>
      </c>
      <c r="BF659" s="24">
        <f t="shared" si="2901"/>
        <v>123232.12270337362</v>
      </c>
      <c r="BG659" s="24">
        <f t="shared" si="2901"/>
        <v>119317.34412120594</v>
      </c>
      <c r="BH659" s="24">
        <f t="shared" si="2901"/>
        <v>123392.44127168423</v>
      </c>
      <c r="BI659" s="24">
        <f t="shared" si="2901"/>
        <v>205746.04225914658</v>
      </c>
      <c r="BJ659" s="24">
        <f t="shared" si="2901"/>
        <v>195178.69989619585</v>
      </c>
      <c r="BK659" s="24">
        <f t="shared" si="2901"/>
        <v>194119.64915788901</v>
      </c>
      <c r="BL659" s="24">
        <f t="shared" si="2901"/>
        <v>187879.21673403465</v>
      </c>
      <c r="BM659" s="24">
        <f t="shared" si="2901"/>
        <v>178969.39388412988</v>
      </c>
      <c r="BN659" s="24">
        <f t="shared" si="2901"/>
        <v>196850.17560828174</v>
      </c>
      <c r="BO659" s="24">
        <f t="shared" si="2901"/>
        <v>191617.47103002929</v>
      </c>
    </row>
    <row r="660" spans="1:67" s="10" customFormat="1" outlineLevel="1">
      <c r="B660" s="27"/>
    </row>
    <row r="661" spans="1:67" s="10" customFormat="1" outlineLevel="1">
      <c r="B661" s="27"/>
    </row>
    <row r="662" spans="1:67">
      <c r="B662" s="26" t="s">
        <v>23</v>
      </c>
      <c r="J662" s="2">
        <f>NPV($C$4,M662:BO662)+L662</f>
        <v>258938.98882894721</v>
      </c>
      <c r="L662" s="2">
        <f>+L882</f>
        <v>22834.022939300536</v>
      </c>
      <c r="M662" s="2">
        <f t="shared" ref="M662:BO662" si="2902">+M882</f>
        <v>23870.304702930451</v>
      </c>
      <c r="N662" s="2">
        <f t="shared" si="2902"/>
        <v>24898.286310722349</v>
      </c>
      <c r="O662" s="2">
        <f t="shared" si="2902"/>
        <v>25607.55953330444</v>
      </c>
      <c r="P662" s="2">
        <f t="shared" si="2902"/>
        <v>27136.39836172264</v>
      </c>
      <c r="Q662" s="2">
        <f t="shared" si="2902"/>
        <v>26673.672575114229</v>
      </c>
      <c r="R662" s="2">
        <f t="shared" si="2902"/>
        <v>25495.297173755618</v>
      </c>
      <c r="S662" s="2">
        <f t="shared" si="2902"/>
        <v>26132.663663179286</v>
      </c>
      <c r="T662" s="2">
        <f t="shared" si="2902"/>
        <v>26785.986957832676</v>
      </c>
      <c r="U662" s="2">
        <f t="shared" si="2902"/>
        <v>13380.090075337848</v>
      </c>
      <c r="V662" s="2">
        <f t="shared" si="2902"/>
        <v>8992.983502517709</v>
      </c>
      <c r="W662" s="2">
        <f t="shared" si="2902"/>
        <v>9217.8891471836196</v>
      </c>
      <c r="X662" s="2">
        <f t="shared" si="2902"/>
        <v>9448.3655492044527</v>
      </c>
      <c r="Y662" s="2">
        <f t="shared" si="2902"/>
        <v>9684.7392022284894</v>
      </c>
      <c r="Z662" s="2">
        <f t="shared" si="2902"/>
        <v>6099.5640545350452</v>
      </c>
      <c r="AA662" s="2">
        <f t="shared" si="2902"/>
        <v>6253.4952757025021</v>
      </c>
      <c r="AB662" s="2">
        <f t="shared" si="2902"/>
        <v>6413.1935255014723</v>
      </c>
      <c r="AC662" s="2">
        <f t="shared" si="2902"/>
        <v>5675.5598567803363</v>
      </c>
      <c r="AD662" s="2">
        <f t="shared" si="2902"/>
        <v>5821.0211123302597</v>
      </c>
      <c r="AE662" s="2">
        <f t="shared" si="2902"/>
        <v>5970.0212507288898</v>
      </c>
      <c r="AF662" s="2">
        <f t="shared" si="2902"/>
        <v>6200.2709327324428</v>
      </c>
      <c r="AG662" s="2">
        <f t="shared" si="2902"/>
        <v>7215.0867081612405</v>
      </c>
      <c r="AH662" s="2">
        <f t="shared" si="2902"/>
        <v>7400.007202624105</v>
      </c>
      <c r="AI662" s="2">
        <f t="shared" si="2902"/>
        <v>7589.4785127493897</v>
      </c>
      <c r="AJ662" s="2">
        <f t="shared" si="2902"/>
        <v>7870.157637964332</v>
      </c>
      <c r="AK662" s="2">
        <f t="shared" si="2902"/>
        <v>9015.9012689116316</v>
      </c>
      <c r="AL662" s="2">
        <f t="shared" si="2902"/>
        <v>9246.1686051217876</v>
      </c>
      <c r="AM662" s="2">
        <f t="shared" si="2902"/>
        <v>9574.5110554571474</v>
      </c>
      <c r="AN662" s="2">
        <f t="shared" si="2902"/>
        <v>10834.037391515023</v>
      </c>
      <c r="AO662" s="2">
        <f t="shared" si="2902"/>
        <v>11112.306579260934</v>
      </c>
      <c r="AP662" s="2">
        <f t="shared" si="2902"/>
        <v>11395.533206715631</v>
      </c>
      <c r="AQ662" s="2">
        <f t="shared" si="2902"/>
        <v>11787.6439416294</v>
      </c>
      <c r="AR662" s="2">
        <f t="shared" si="2902"/>
        <v>13205.793157172517</v>
      </c>
      <c r="AS662" s="2">
        <f t="shared" si="2902"/>
        <v>13545.676742735273</v>
      </c>
      <c r="AT662" s="2">
        <f t="shared" si="2902"/>
        <v>13891.400652993121</v>
      </c>
      <c r="AU662" s="2">
        <f t="shared" si="2902"/>
        <v>14246.436647282357</v>
      </c>
      <c r="AV662" s="2">
        <f t="shared" si="2902"/>
        <v>14610.303233523086</v>
      </c>
      <c r="AW662" s="2">
        <f t="shared" si="2902"/>
        <v>15103.133168584762</v>
      </c>
      <c r="AX662" s="2">
        <f t="shared" si="2902"/>
        <v>16783.434094435612</v>
      </c>
      <c r="AY662" s="2">
        <f t="shared" si="2902"/>
        <v>17213.524544254506</v>
      </c>
      <c r="AZ662" s="2">
        <f t="shared" si="2902"/>
        <v>17653.385599082787</v>
      </c>
      <c r="BA662" s="2">
        <f t="shared" si="2902"/>
        <v>18108.927532438953</v>
      </c>
      <c r="BB662" s="2">
        <f t="shared" si="2902"/>
        <v>18707.613145086747</v>
      </c>
      <c r="BC662" s="2">
        <f t="shared" si="2902"/>
        <v>20648.570465828321</v>
      </c>
      <c r="BD662" s="2">
        <f t="shared" si="2902"/>
        <v>21175.099181935228</v>
      </c>
      <c r="BE662" s="2">
        <f t="shared" si="2902"/>
        <v>21725.111710295547</v>
      </c>
      <c r="BF662" s="2">
        <f t="shared" si="2902"/>
        <v>22284.047590819398</v>
      </c>
      <c r="BG662" s="2">
        <f t="shared" si="2902"/>
        <v>22857.411844513394</v>
      </c>
      <c r="BH662" s="2">
        <f t="shared" si="2902"/>
        <v>24157.259078534324</v>
      </c>
      <c r="BI662" s="2">
        <f t="shared" si="2902"/>
        <v>32491.314163974799</v>
      </c>
      <c r="BJ662" s="2">
        <f t="shared" si="2902"/>
        <v>31590.497206159132</v>
      </c>
      <c r="BK662" s="2">
        <f t="shared" si="2902"/>
        <v>32402.120914384512</v>
      </c>
      <c r="BL662" s="2">
        <f t="shared" si="2902"/>
        <v>33055.47286492183</v>
      </c>
      <c r="BM662" s="2">
        <f t="shared" si="2902"/>
        <v>32047.369361703928</v>
      </c>
      <c r="BN662" s="2">
        <f t="shared" si="2902"/>
        <v>32873.689599177465</v>
      </c>
      <c r="BO662" s="2">
        <f t="shared" si="2902"/>
        <v>33721.951422495717</v>
      </c>
    </row>
    <row r="663" spans="1:67" outlineLevel="1">
      <c r="B663" s="5"/>
      <c r="C663" s="32" t="s">
        <v>24</v>
      </c>
      <c r="D663" s="32"/>
      <c r="E663" s="12">
        <f>+L10</f>
        <v>2012</v>
      </c>
      <c r="F663" s="11" t="str">
        <f>+E663&amp;" Var"</f>
        <v>2012 Var</v>
      </c>
      <c r="G663" s="11" t="s">
        <v>25</v>
      </c>
      <c r="H663" s="12" t="s">
        <v>26</v>
      </c>
      <c r="I663" s="1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</row>
    <row r="664" spans="1:67" s="10" customFormat="1" outlineLevel="1">
      <c r="B664" s="5"/>
      <c r="C664" s="11" t="s">
        <v>27</v>
      </c>
      <c r="D664" s="11" t="s">
        <v>28</v>
      </c>
      <c r="E664" s="12" t="s">
        <v>29</v>
      </c>
      <c r="F664" s="12" t="s">
        <v>40</v>
      </c>
      <c r="G664" s="11" t="s">
        <v>30</v>
      </c>
      <c r="H664" s="11" t="s">
        <v>31</v>
      </c>
      <c r="I664" s="11" t="s">
        <v>1</v>
      </c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</row>
    <row r="665" spans="1:67" outlineLevel="1">
      <c r="A665" s="10">
        <v>1</v>
      </c>
      <c r="B665" s="1" t="str">
        <f>INDEX(Projects,A665,1)</f>
        <v>50MW CT</v>
      </c>
      <c r="C665" s="155">
        <f>INDEX(Projects,A665,2)</f>
        <v>2015</v>
      </c>
      <c r="D665" s="152">
        <f>INDEX(Projects,A665,3)</f>
        <v>12</v>
      </c>
      <c r="E665" s="152">
        <f>INDEX(Projects,$A665,Projects!P$1)</f>
        <v>551</v>
      </c>
      <c r="F665" s="152">
        <f>INDEX(Projects,$A665,Projects!Q$1)</f>
        <v>5.62</v>
      </c>
      <c r="G665" s="152">
        <f>INDEX(Projects,A665,4)</f>
        <v>25</v>
      </c>
      <c r="H665" s="33">
        <f>(DATE(C665,12,31)-DATE(C665,D665,1)+1)/365</f>
        <v>8.4931506849315067E-2</v>
      </c>
      <c r="I665" s="96">
        <f>+$C$7</f>
        <v>2.5000000000000001E-2</v>
      </c>
      <c r="J665" s="2">
        <f>NPV($C$4,M665:BO665)+L665</f>
        <v>7491.7981685138257</v>
      </c>
      <c r="L665" s="2">
        <f>L671</f>
        <v>0</v>
      </c>
      <c r="M665" s="2">
        <f t="shared" ref="M665:BO665" si="2903">M671</f>
        <v>0</v>
      </c>
      <c r="N665" s="2">
        <f t="shared" si="2903"/>
        <v>0</v>
      </c>
      <c r="O665" s="2">
        <f t="shared" si="2903"/>
        <v>55.79880000439789</v>
      </c>
      <c r="P665" s="2">
        <f t="shared" si="2903"/>
        <v>712.96997826728989</v>
      </c>
      <c r="Q665" s="2">
        <f t="shared" si="2903"/>
        <v>705.77082796730542</v>
      </c>
      <c r="R665" s="2">
        <f t="shared" si="2903"/>
        <v>639.1820534697714</v>
      </c>
      <c r="S665" s="2">
        <f t="shared" si="2903"/>
        <v>655.15831788717833</v>
      </c>
      <c r="T665" s="2">
        <f t="shared" si="2903"/>
        <v>671.53764054418468</v>
      </c>
      <c r="U665" s="2">
        <f t="shared" si="2903"/>
        <v>688.35351375585776</v>
      </c>
      <c r="V665" s="2">
        <f t="shared" si="2903"/>
        <v>705.71616339049388</v>
      </c>
      <c r="W665" s="2">
        <f t="shared" si="2903"/>
        <v>723.4401245782235</v>
      </c>
      <c r="X665" s="2">
        <f t="shared" si="2903"/>
        <v>741.55530103392289</v>
      </c>
      <c r="Y665" s="2">
        <f t="shared" si="2903"/>
        <v>760.25869785369525</v>
      </c>
      <c r="Z665" s="2">
        <f t="shared" si="2903"/>
        <v>779.71761856881596</v>
      </c>
      <c r="AA665" s="2">
        <f t="shared" si="2903"/>
        <v>800.65267883711579</v>
      </c>
      <c r="AB665" s="2">
        <f t="shared" si="2903"/>
        <v>824.02986371445115</v>
      </c>
      <c r="AC665" s="2">
        <f t="shared" si="2903"/>
        <v>852.02996884900233</v>
      </c>
      <c r="AD665" s="2">
        <f t="shared" si="2903"/>
        <v>876.902977200642</v>
      </c>
      <c r="AE665" s="2">
        <f t="shared" si="2903"/>
        <v>902.30016222103143</v>
      </c>
      <c r="AF665" s="2">
        <f t="shared" si="2903"/>
        <v>925.99348438955167</v>
      </c>
      <c r="AG665" s="2">
        <f t="shared" si="2903"/>
        <v>943.8070907883241</v>
      </c>
      <c r="AH665" s="2">
        <f t="shared" si="2903"/>
        <v>969.17108770626783</v>
      </c>
      <c r="AI665" s="2">
        <f t="shared" si="2903"/>
        <v>994.43315229071982</v>
      </c>
      <c r="AJ665" s="2">
        <f t="shared" si="2903"/>
        <v>1019.6385567889571</v>
      </c>
      <c r="AK665" s="2">
        <f t="shared" si="2903"/>
        <v>1040.3226178103935</v>
      </c>
      <c r="AL665" s="2">
        <f t="shared" si="2903"/>
        <v>1067.9382963732642</v>
      </c>
      <c r="AM665" s="2">
        <f t="shared" si="2903"/>
        <v>1095.4046526697409</v>
      </c>
      <c r="AN665" s="2">
        <f t="shared" si="2903"/>
        <v>1022.2159754077669</v>
      </c>
      <c r="AO665" s="2">
        <f t="shared" si="2903"/>
        <v>0</v>
      </c>
      <c r="AP665" s="2">
        <f t="shared" si="2903"/>
        <v>0</v>
      </c>
      <c r="AQ665" s="2">
        <f t="shared" si="2903"/>
        <v>0</v>
      </c>
      <c r="AR665" s="2">
        <f t="shared" si="2903"/>
        <v>0</v>
      </c>
      <c r="AS665" s="2">
        <f t="shared" si="2903"/>
        <v>0</v>
      </c>
      <c r="AT665" s="2">
        <f t="shared" si="2903"/>
        <v>0</v>
      </c>
      <c r="AU665" s="2">
        <f t="shared" si="2903"/>
        <v>0</v>
      </c>
      <c r="AV665" s="2">
        <f t="shared" si="2903"/>
        <v>0</v>
      </c>
      <c r="AW665" s="2">
        <f t="shared" si="2903"/>
        <v>0</v>
      </c>
      <c r="AX665" s="2">
        <f t="shared" si="2903"/>
        <v>0</v>
      </c>
      <c r="AY665" s="2">
        <f t="shared" si="2903"/>
        <v>0</v>
      </c>
      <c r="AZ665" s="2">
        <f t="shared" si="2903"/>
        <v>0</v>
      </c>
      <c r="BA665" s="2">
        <f t="shared" si="2903"/>
        <v>0</v>
      </c>
      <c r="BB665" s="2">
        <f t="shared" si="2903"/>
        <v>0</v>
      </c>
      <c r="BC665" s="2">
        <f t="shared" si="2903"/>
        <v>0</v>
      </c>
      <c r="BD665" s="2">
        <f t="shared" si="2903"/>
        <v>0</v>
      </c>
      <c r="BE665" s="2">
        <f t="shared" si="2903"/>
        <v>0</v>
      </c>
      <c r="BF665" s="2">
        <f t="shared" si="2903"/>
        <v>0</v>
      </c>
      <c r="BG665" s="2">
        <f t="shared" si="2903"/>
        <v>0</v>
      </c>
      <c r="BH665" s="2">
        <f t="shared" si="2903"/>
        <v>0</v>
      </c>
      <c r="BI665" s="2">
        <f t="shared" si="2903"/>
        <v>0</v>
      </c>
      <c r="BJ665" s="2">
        <f t="shared" si="2903"/>
        <v>0</v>
      </c>
      <c r="BK665" s="2">
        <f t="shared" si="2903"/>
        <v>0</v>
      </c>
      <c r="BL665" s="2">
        <f t="shared" si="2903"/>
        <v>0</v>
      </c>
      <c r="BM665" s="2">
        <f t="shared" si="2903"/>
        <v>0</v>
      </c>
      <c r="BN665" s="2">
        <f t="shared" si="2903"/>
        <v>0</v>
      </c>
      <c r="BO665" s="2">
        <f t="shared" si="2903"/>
        <v>0</v>
      </c>
    </row>
    <row r="666" spans="1:67" outlineLevel="2">
      <c r="B666" s="8" t="s">
        <v>32</v>
      </c>
      <c r="C666" s="10"/>
      <c r="D666" s="10"/>
      <c r="E666" s="76"/>
      <c r="F666" s="76"/>
      <c r="J666" s="2">
        <f>NPV($C$4,M666:BO666)+L666</f>
        <v>7291.1747587574628</v>
      </c>
      <c r="L666" s="2">
        <f t="shared" ref="L666:AQ666" si="2904">IF(OR(L$10&lt;$C665,L$10&gt;$C665+$G665),0,IF(L$10=$C665,$E665*(1+$I665)^(L$10-$E$663)*$H665,IF(L$10=$C665+$G665,$E665*(1+$I665)^(L$10-$E$663)*(1-$H665),$E665*(1+$I665)^(L$10-$E$663))))</f>
        <v>0</v>
      </c>
      <c r="M666" s="2">
        <f t="shared" si="2904"/>
        <v>0</v>
      </c>
      <c r="N666" s="2">
        <f t="shared" si="2904"/>
        <v>0</v>
      </c>
      <c r="O666" s="2">
        <f t="shared" si="2904"/>
        <v>50.395530864726027</v>
      </c>
      <c r="P666" s="2">
        <f t="shared" si="2904"/>
        <v>608.20090273437484</v>
      </c>
      <c r="Q666" s="2">
        <f t="shared" si="2904"/>
        <v>623.4059253027342</v>
      </c>
      <c r="R666" s="2">
        <f t="shared" si="2904"/>
        <v>638.9910734353025</v>
      </c>
      <c r="S666" s="2">
        <f t="shared" si="2904"/>
        <v>654.9658502711851</v>
      </c>
      <c r="T666" s="2">
        <f t="shared" si="2904"/>
        <v>671.33999652796467</v>
      </c>
      <c r="U666" s="2">
        <f t="shared" si="2904"/>
        <v>688.12349644116364</v>
      </c>
      <c r="V666" s="2">
        <f t="shared" si="2904"/>
        <v>705.32658385219281</v>
      </c>
      <c r="W666" s="2">
        <f t="shared" si="2904"/>
        <v>722.95974844849752</v>
      </c>
      <c r="X666" s="2">
        <f t="shared" si="2904"/>
        <v>741.03374215970996</v>
      </c>
      <c r="Y666" s="2">
        <f t="shared" si="2904"/>
        <v>759.55958571370263</v>
      </c>
      <c r="Z666" s="2">
        <f t="shared" si="2904"/>
        <v>778.54857535654514</v>
      </c>
      <c r="AA666" s="2">
        <f t="shared" si="2904"/>
        <v>798.01228974045887</v>
      </c>
      <c r="AB666" s="2">
        <f t="shared" si="2904"/>
        <v>817.96259698397023</v>
      </c>
      <c r="AC666" s="2">
        <f t="shared" si="2904"/>
        <v>838.41166190856939</v>
      </c>
      <c r="AD666" s="2">
        <f t="shared" si="2904"/>
        <v>859.37195345628368</v>
      </c>
      <c r="AE666" s="2">
        <f t="shared" si="2904"/>
        <v>880.85625229269078</v>
      </c>
      <c r="AF666" s="2">
        <f t="shared" si="2904"/>
        <v>902.87765860000798</v>
      </c>
      <c r="AG666" s="2">
        <f t="shared" si="2904"/>
        <v>925.4496000650081</v>
      </c>
      <c r="AH666" s="2">
        <f t="shared" si="2904"/>
        <v>948.58584006663318</v>
      </c>
      <c r="AI666" s="2">
        <f t="shared" si="2904"/>
        <v>972.30048606829905</v>
      </c>
      <c r="AJ666" s="2">
        <f t="shared" si="2904"/>
        <v>996.60799822000649</v>
      </c>
      <c r="AK666" s="2">
        <f t="shared" si="2904"/>
        <v>1021.5231981755065</v>
      </c>
      <c r="AL666" s="2">
        <f t="shared" si="2904"/>
        <v>1047.0612781298942</v>
      </c>
      <c r="AM666" s="2">
        <f t="shared" si="2904"/>
        <v>1073.2378100831413</v>
      </c>
      <c r="AN666" s="2">
        <f t="shared" si="2904"/>
        <v>1006.6382583067491</v>
      </c>
      <c r="AO666" s="2">
        <f t="shared" si="2904"/>
        <v>0</v>
      </c>
      <c r="AP666" s="2">
        <f t="shared" si="2904"/>
        <v>0</v>
      </c>
      <c r="AQ666" s="2">
        <f t="shared" si="2904"/>
        <v>0</v>
      </c>
      <c r="AR666" s="2">
        <f t="shared" ref="AR666:BO666" si="2905">IF(OR(AR$10&lt;$C665,AR$10&gt;$C665+$G665),0,IF(AR$10=$C665,$E665*(1+$I665)^(AR$10-$E$663)*$H665,IF(AR$10=$C665+$G665,$E665*(1+$I665)^(AR$10-$E$663)*(1-$H665),$E665*(1+$I665)^(AR$10-$E$663))))</f>
        <v>0</v>
      </c>
      <c r="AS666" s="2">
        <f t="shared" si="2905"/>
        <v>0</v>
      </c>
      <c r="AT666" s="2">
        <f t="shared" si="2905"/>
        <v>0</v>
      </c>
      <c r="AU666" s="2">
        <f t="shared" si="2905"/>
        <v>0</v>
      </c>
      <c r="AV666" s="2">
        <f t="shared" si="2905"/>
        <v>0</v>
      </c>
      <c r="AW666" s="2">
        <f t="shared" si="2905"/>
        <v>0</v>
      </c>
      <c r="AX666" s="2">
        <f t="shared" si="2905"/>
        <v>0</v>
      </c>
      <c r="AY666" s="2">
        <f t="shared" si="2905"/>
        <v>0</v>
      </c>
      <c r="AZ666" s="2">
        <f t="shared" si="2905"/>
        <v>0</v>
      </c>
      <c r="BA666" s="2">
        <f t="shared" si="2905"/>
        <v>0</v>
      </c>
      <c r="BB666" s="2">
        <f t="shared" si="2905"/>
        <v>0</v>
      </c>
      <c r="BC666" s="2">
        <f t="shared" si="2905"/>
        <v>0</v>
      </c>
      <c r="BD666" s="2">
        <f t="shared" si="2905"/>
        <v>0</v>
      </c>
      <c r="BE666" s="2">
        <f t="shared" si="2905"/>
        <v>0</v>
      </c>
      <c r="BF666" s="2">
        <f t="shared" si="2905"/>
        <v>0</v>
      </c>
      <c r="BG666" s="2">
        <f t="shared" si="2905"/>
        <v>0</v>
      </c>
      <c r="BH666" s="2">
        <f t="shared" si="2905"/>
        <v>0</v>
      </c>
      <c r="BI666" s="2">
        <f t="shared" si="2905"/>
        <v>0</v>
      </c>
      <c r="BJ666" s="2">
        <f t="shared" si="2905"/>
        <v>0</v>
      </c>
      <c r="BK666" s="2">
        <f t="shared" si="2905"/>
        <v>0</v>
      </c>
      <c r="BL666" s="2">
        <f t="shared" si="2905"/>
        <v>0</v>
      </c>
      <c r="BM666" s="2">
        <f t="shared" si="2905"/>
        <v>0</v>
      </c>
      <c r="BN666" s="2">
        <f t="shared" si="2905"/>
        <v>0</v>
      </c>
      <c r="BO666" s="2">
        <f t="shared" si="2905"/>
        <v>0</v>
      </c>
    </row>
    <row r="667" spans="1:67" outlineLevel="2">
      <c r="B667" s="8"/>
      <c r="C667" s="10"/>
      <c r="D667" s="10"/>
      <c r="E667" s="76"/>
      <c r="F667" s="76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</row>
    <row r="668" spans="1:67" outlineLevel="2">
      <c r="B668" s="7" t="s">
        <v>33</v>
      </c>
      <c r="C668" s="10"/>
      <c r="D668" s="10"/>
      <c r="E668" s="76"/>
      <c r="F668" s="76"/>
      <c r="L668" s="13">
        <f t="shared" ref="L668:AQ668" si="2906">INDEX(Prod,$A665,L$10-$L$10+1)</f>
        <v>0</v>
      </c>
      <c r="M668" s="13">
        <f t="shared" si="2906"/>
        <v>0</v>
      </c>
      <c r="N668" s="13">
        <f t="shared" si="2906"/>
        <v>0</v>
      </c>
      <c r="O668" s="13">
        <f t="shared" si="2906"/>
        <v>0.89278870820999146</v>
      </c>
      <c r="P668" s="13">
        <f t="shared" si="2906"/>
        <v>16.888898849487305</v>
      </c>
      <c r="Q668" s="13">
        <f t="shared" si="2906"/>
        <v>12.953482627868652</v>
      </c>
      <c r="R668" s="13">
        <f t="shared" si="2906"/>
        <v>2.9302755370736122E-2</v>
      </c>
      <c r="S668" s="13">
        <f t="shared" si="2906"/>
        <v>2.8810732066631317E-2</v>
      </c>
      <c r="T668" s="13">
        <f t="shared" si="2906"/>
        <v>2.8863994404673576E-2</v>
      </c>
      <c r="U668" s="13">
        <f t="shared" si="2906"/>
        <v>3.27724888920784E-2</v>
      </c>
      <c r="V668" s="13">
        <f t="shared" si="2906"/>
        <v>5.4152831435203552E-2</v>
      </c>
      <c r="W668" s="13">
        <f t="shared" si="2906"/>
        <v>6.5145224332809448E-2</v>
      </c>
      <c r="X668" s="13">
        <f t="shared" si="2906"/>
        <v>6.9005012512207031E-2</v>
      </c>
      <c r="Y668" s="13">
        <f t="shared" si="2906"/>
        <v>9.0240247547626495E-2</v>
      </c>
      <c r="Z668" s="13">
        <f t="shared" si="2906"/>
        <v>0.14721773564815521</v>
      </c>
      <c r="AA668" s="13">
        <f t="shared" si="2906"/>
        <v>0.32439461350440979</v>
      </c>
      <c r="AB668" s="13">
        <f t="shared" si="2906"/>
        <v>0.72723525762557983</v>
      </c>
      <c r="AC668" s="13">
        <f t="shared" si="2906"/>
        <v>1.5925060510635376</v>
      </c>
      <c r="AD668" s="13">
        <f t="shared" si="2906"/>
        <v>2.0000524520874023</v>
      </c>
      <c r="AE668" s="13">
        <f t="shared" si="2906"/>
        <v>2.3867900371551514</v>
      </c>
      <c r="AF668" s="13">
        <f t="shared" si="2906"/>
        <v>2.5101275444030762</v>
      </c>
      <c r="AG668" s="13">
        <f t="shared" si="2906"/>
        <v>1.9448039531707764</v>
      </c>
      <c r="AH668" s="13">
        <f t="shared" si="2906"/>
        <v>2.1276233196258545</v>
      </c>
      <c r="AI668" s="13">
        <f t="shared" si="2906"/>
        <v>2.2317652702331543</v>
      </c>
      <c r="AJ668" s="13">
        <f t="shared" si="2906"/>
        <v>2.2656633853912354</v>
      </c>
      <c r="AK668" s="13">
        <f t="shared" si="2906"/>
        <v>1.8043113946914673</v>
      </c>
      <c r="AL668" s="13">
        <f t="shared" si="2906"/>
        <v>1.9548419713973999</v>
      </c>
      <c r="AM668" s="13">
        <f t="shared" si="2906"/>
        <v>2.0249912738800049</v>
      </c>
      <c r="AN668" s="13">
        <f t="shared" si="2906"/>
        <v>1.3883509635925293</v>
      </c>
      <c r="AO668" s="13">
        <f t="shared" si="2906"/>
        <v>0</v>
      </c>
      <c r="AP668" s="13">
        <f t="shared" si="2906"/>
        <v>0</v>
      </c>
      <c r="AQ668" s="13">
        <f t="shared" si="2906"/>
        <v>0</v>
      </c>
      <c r="AR668" s="13">
        <f t="shared" ref="AR668:BO668" si="2907">INDEX(Prod,$A665,AR$10-$L$10+1)</f>
        <v>0</v>
      </c>
      <c r="AS668" s="13">
        <f t="shared" si="2907"/>
        <v>0</v>
      </c>
      <c r="AT668" s="13">
        <f t="shared" si="2907"/>
        <v>0</v>
      </c>
      <c r="AU668" s="13">
        <f t="shared" si="2907"/>
        <v>0</v>
      </c>
      <c r="AV668" s="13">
        <f t="shared" si="2907"/>
        <v>0</v>
      </c>
      <c r="AW668" s="13">
        <f t="shared" si="2907"/>
        <v>0</v>
      </c>
      <c r="AX668" s="13">
        <f t="shared" si="2907"/>
        <v>0</v>
      </c>
      <c r="AY668" s="13">
        <f t="shared" si="2907"/>
        <v>0</v>
      </c>
      <c r="AZ668" s="13">
        <f t="shared" si="2907"/>
        <v>0</v>
      </c>
      <c r="BA668" s="13">
        <f t="shared" si="2907"/>
        <v>0</v>
      </c>
      <c r="BB668" s="13">
        <f t="shared" si="2907"/>
        <v>0</v>
      </c>
      <c r="BC668" s="13">
        <f t="shared" si="2907"/>
        <v>0</v>
      </c>
      <c r="BD668" s="13">
        <f t="shared" si="2907"/>
        <v>0</v>
      </c>
      <c r="BE668" s="13">
        <f t="shared" si="2907"/>
        <v>0</v>
      </c>
      <c r="BF668" s="13">
        <f t="shared" si="2907"/>
        <v>0</v>
      </c>
      <c r="BG668" s="13">
        <f t="shared" si="2907"/>
        <v>0</v>
      </c>
      <c r="BH668" s="13">
        <f t="shared" si="2907"/>
        <v>0</v>
      </c>
      <c r="BI668" s="13">
        <f t="shared" si="2907"/>
        <v>0</v>
      </c>
      <c r="BJ668" s="13">
        <f t="shared" si="2907"/>
        <v>0</v>
      </c>
      <c r="BK668" s="13">
        <f t="shared" si="2907"/>
        <v>0</v>
      </c>
      <c r="BL668" s="13">
        <f t="shared" si="2907"/>
        <v>0</v>
      </c>
      <c r="BM668" s="13">
        <f t="shared" si="2907"/>
        <v>0</v>
      </c>
      <c r="BN668" s="13">
        <f t="shared" si="2907"/>
        <v>0</v>
      </c>
      <c r="BO668" s="13">
        <f t="shared" si="2907"/>
        <v>0</v>
      </c>
    </row>
    <row r="669" spans="1:67" s="10" customFormat="1" outlineLevel="2">
      <c r="B669" s="8" t="s">
        <v>34</v>
      </c>
      <c r="E669" s="76"/>
      <c r="F669" s="76"/>
      <c r="J669" s="2">
        <f>NPV($C$4,M669:BO669)+L669</f>
        <v>200.62340975636187</v>
      </c>
      <c r="L669" s="2">
        <f t="shared" ref="L669:AQ669" si="2908">IF(L$10&lt;$C665,0,$F665*L668*(1+$I665)^(L$10-$E$663))</f>
        <v>0</v>
      </c>
      <c r="M669" s="2">
        <f t="shared" si="2908"/>
        <v>0</v>
      </c>
      <c r="N669" s="2">
        <f t="shared" si="2908"/>
        <v>0</v>
      </c>
      <c r="O669" s="2">
        <f t="shared" si="2908"/>
        <v>5.4032691396718651</v>
      </c>
      <c r="P669" s="2">
        <f t="shared" si="2908"/>
        <v>104.76907553291508</v>
      </c>
      <c r="Q669" s="2">
        <f t="shared" si="2908"/>
        <v>82.364902664571233</v>
      </c>
      <c r="R669" s="2">
        <f t="shared" si="2908"/>
        <v>0.19098003446887146</v>
      </c>
      <c r="S669" s="2">
        <f t="shared" si="2908"/>
        <v>0.192467615993204</v>
      </c>
      <c r="T669" s="2">
        <f t="shared" si="2908"/>
        <v>0.19764401621996761</v>
      </c>
      <c r="U669" s="2">
        <f t="shared" si="2908"/>
        <v>0.23001731469409903</v>
      </c>
      <c r="V669" s="2">
        <f t="shared" si="2908"/>
        <v>0.38957953830107178</v>
      </c>
      <c r="W669" s="2">
        <f t="shared" si="2908"/>
        <v>0.48037612972600907</v>
      </c>
      <c r="X669" s="2">
        <f t="shared" si="2908"/>
        <v>0.5215588742128946</v>
      </c>
      <c r="Y669" s="2">
        <f t="shared" si="2908"/>
        <v>0.69911213999258004</v>
      </c>
      <c r="Z669" s="2">
        <f t="shared" si="2908"/>
        <v>1.1690432122708039</v>
      </c>
      <c r="AA669" s="2">
        <f t="shared" si="2908"/>
        <v>2.6403890966568855</v>
      </c>
      <c r="AB669" s="2">
        <f t="shared" si="2908"/>
        <v>6.0672667304809078</v>
      </c>
      <c r="AC669" s="2">
        <f t="shared" si="2908"/>
        <v>13.618306940432996</v>
      </c>
      <c r="AD669" s="2">
        <f t="shared" si="2908"/>
        <v>17.531023744358336</v>
      </c>
      <c r="AE669" s="2">
        <f t="shared" si="2908"/>
        <v>21.443909928340592</v>
      </c>
      <c r="AF669" s="2">
        <f t="shared" si="2908"/>
        <v>23.115825789543681</v>
      </c>
      <c r="AG669" s="2">
        <f t="shared" si="2908"/>
        <v>18.357490723315951</v>
      </c>
      <c r="AH669" s="2">
        <f t="shared" si="2908"/>
        <v>20.585247639634652</v>
      </c>
      <c r="AI669" s="2">
        <f t="shared" si="2908"/>
        <v>22.132666222420713</v>
      </c>
      <c r="AJ669" s="2">
        <f t="shared" si="2908"/>
        <v>23.03055856895061</v>
      </c>
      <c r="AK669" s="2">
        <f t="shared" si="2908"/>
        <v>18.799419634886966</v>
      </c>
      <c r="AL669" s="2">
        <f t="shared" si="2908"/>
        <v>20.877018243370014</v>
      </c>
      <c r="AM669" s="2">
        <f t="shared" si="2908"/>
        <v>22.166842586599699</v>
      </c>
      <c r="AN669" s="2">
        <f t="shared" si="2908"/>
        <v>15.577717101017786</v>
      </c>
      <c r="AO669" s="2">
        <f t="shared" si="2908"/>
        <v>0</v>
      </c>
      <c r="AP669" s="2">
        <f t="shared" si="2908"/>
        <v>0</v>
      </c>
      <c r="AQ669" s="2">
        <f t="shared" si="2908"/>
        <v>0</v>
      </c>
      <c r="AR669" s="2">
        <f t="shared" ref="AR669:BO669" si="2909">IF(AR$10&lt;$C665,0,$F665*AR668*(1+$I665)^(AR$10-$E$663))</f>
        <v>0</v>
      </c>
      <c r="AS669" s="2">
        <f t="shared" si="2909"/>
        <v>0</v>
      </c>
      <c r="AT669" s="2">
        <f t="shared" si="2909"/>
        <v>0</v>
      </c>
      <c r="AU669" s="2">
        <f t="shared" si="2909"/>
        <v>0</v>
      </c>
      <c r="AV669" s="2">
        <f t="shared" si="2909"/>
        <v>0</v>
      </c>
      <c r="AW669" s="2">
        <f t="shared" si="2909"/>
        <v>0</v>
      </c>
      <c r="AX669" s="2">
        <f t="shared" si="2909"/>
        <v>0</v>
      </c>
      <c r="AY669" s="2">
        <f t="shared" si="2909"/>
        <v>0</v>
      </c>
      <c r="AZ669" s="2">
        <f t="shared" si="2909"/>
        <v>0</v>
      </c>
      <c r="BA669" s="2">
        <f t="shared" si="2909"/>
        <v>0</v>
      </c>
      <c r="BB669" s="2">
        <f t="shared" si="2909"/>
        <v>0</v>
      </c>
      <c r="BC669" s="2">
        <f t="shared" si="2909"/>
        <v>0</v>
      </c>
      <c r="BD669" s="2">
        <f t="shared" si="2909"/>
        <v>0</v>
      </c>
      <c r="BE669" s="2">
        <f t="shared" si="2909"/>
        <v>0</v>
      </c>
      <c r="BF669" s="2">
        <f t="shared" si="2909"/>
        <v>0</v>
      </c>
      <c r="BG669" s="2">
        <f t="shared" si="2909"/>
        <v>0</v>
      </c>
      <c r="BH669" s="2">
        <f t="shared" si="2909"/>
        <v>0</v>
      </c>
      <c r="BI669" s="2">
        <f t="shared" si="2909"/>
        <v>0</v>
      </c>
      <c r="BJ669" s="2">
        <f t="shared" si="2909"/>
        <v>0</v>
      </c>
      <c r="BK669" s="2">
        <f t="shared" si="2909"/>
        <v>0</v>
      </c>
      <c r="BL669" s="2">
        <f t="shared" si="2909"/>
        <v>0</v>
      </c>
      <c r="BM669" s="2">
        <f t="shared" si="2909"/>
        <v>0</v>
      </c>
      <c r="BN669" s="2">
        <f t="shared" si="2909"/>
        <v>0</v>
      </c>
      <c r="BO669" s="2">
        <f t="shared" si="2909"/>
        <v>0</v>
      </c>
    </row>
    <row r="670" spans="1:67" s="10" customFormat="1" outlineLevel="2">
      <c r="B670" s="8"/>
      <c r="E670" s="76"/>
      <c r="F670" s="76"/>
    </row>
    <row r="671" spans="1:67" s="10" customFormat="1" outlineLevel="2">
      <c r="B671" s="8" t="s">
        <v>35</v>
      </c>
      <c r="E671" s="76"/>
      <c r="F671" s="76"/>
      <c r="I671" s="152" t="str">
        <f>INDEX(Projects,A665,Projects!R$1)</f>
        <v>NewGT</v>
      </c>
      <c r="J671" s="2">
        <f>NPV($C$4,M671:BO671)+L671</f>
        <v>7491.7981685138257</v>
      </c>
      <c r="L671" s="2">
        <f t="shared" ref="L671:BO671" si="2910">SUM(L666,L669)</f>
        <v>0</v>
      </c>
      <c r="M671" s="2">
        <f t="shared" si="2910"/>
        <v>0</v>
      </c>
      <c r="N671" s="2">
        <f t="shared" si="2910"/>
        <v>0</v>
      </c>
      <c r="O671" s="2">
        <f t="shared" si="2910"/>
        <v>55.79880000439789</v>
      </c>
      <c r="P671" s="2">
        <f t="shared" si="2910"/>
        <v>712.96997826728989</v>
      </c>
      <c r="Q671" s="2">
        <f t="shared" si="2910"/>
        <v>705.77082796730542</v>
      </c>
      <c r="R671" s="2">
        <f t="shared" si="2910"/>
        <v>639.1820534697714</v>
      </c>
      <c r="S671" s="2">
        <f t="shared" si="2910"/>
        <v>655.15831788717833</v>
      </c>
      <c r="T671" s="2">
        <f t="shared" si="2910"/>
        <v>671.53764054418468</v>
      </c>
      <c r="U671" s="2">
        <f t="shared" si="2910"/>
        <v>688.35351375585776</v>
      </c>
      <c r="V671" s="2">
        <f t="shared" si="2910"/>
        <v>705.71616339049388</v>
      </c>
      <c r="W671" s="2">
        <f t="shared" si="2910"/>
        <v>723.4401245782235</v>
      </c>
      <c r="X671" s="2">
        <f t="shared" si="2910"/>
        <v>741.55530103392289</v>
      </c>
      <c r="Y671" s="2">
        <f t="shared" si="2910"/>
        <v>760.25869785369525</v>
      </c>
      <c r="Z671" s="2">
        <f t="shared" si="2910"/>
        <v>779.71761856881596</v>
      </c>
      <c r="AA671" s="2">
        <f t="shared" si="2910"/>
        <v>800.65267883711579</v>
      </c>
      <c r="AB671" s="2">
        <f t="shared" si="2910"/>
        <v>824.02986371445115</v>
      </c>
      <c r="AC671" s="2">
        <f t="shared" si="2910"/>
        <v>852.02996884900233</v>
      </c>
      <c r="AD671" s="2">
        <f t="shared" si="2910"/>
        <v>876.902977200642</v>
      </c>
      <c r="AE671" s="2">
        <f t="shared" si="2910"/>
        <v>902.30016222103143</v>
      </c>
      <c r="AF671" s="2">
        <f t="shared" si="2910"/>
        <v>925.99348438955167</v>
      </c>
      <c r="AG671" s="2">
        <f t="shared" si="2910"/>
        <v>943.8070907883241</v>
      </c>
      <c r="AH671" s="2">
        <f t="shared" si="2910"/>
        <v>969.17108770626783</v>
      </c>
      <c r="AI671" s="2">
        <f t="shared" si="2910"/>
        <v>994.43315229071982</v>
      </c>
      <c r="AJ671" s="2">
        <f t="shared" si="2910"/>
        <v>1019.6385567889571</v>
      </c>
      <c r="AK671" s="2">
        <f t="shared" si="2910"/>
        <v>1040.3226178103935</v>
      </c>
      <c r="AL671" s="2">
        <f t="shared" si="2910"/>
        <v>1067.9382963732642</v>
      </c>
      <c r="AM671" s="2">
        <f t="shared" si="2910"/>
        <v>1095.4046526697409</v>
      </c>
      <c r="AN671" s="2">
        <f t="shared" si="2910"/>
        <v>1022.2159754077669</v>
      </c>
      <c r="AO671" s="2">
        <f t="shared" si="2910"/>
        <v>0</v>
      </c>
      <c r="AP671" s="2">
        <f t="shared" si="2910"/>
        <v>0</v>
      </c>
      <c r="AQ671" s="2">
        <f t="shared" si="2910"/>
        <v>0</v>
      </c>
      <c r="AR671" s="2">
        <f t="shared" si="2910"/>
        <v>0</v>
      </c>
      <c r="AS671" s="2">
        <f t="shared" si="2910"/>
        <v>0</v>
      </c>
      <c r="AT671" s="2">
        <f t="shared" si="2910"/>
        <v>0</v>
      </c>
      <c r="AU671" s="2">
        <f t="shared" si="2910"/>
        <v>0</v>
      </c>
      <c r="AV671" s="2">
        <f t="shared" si="2910"/>
        <v>0</v>
      </c>
      <c r="AW671" s="2">
        <f t="shared" si="2910"/>
        <v>0</v>
      </c>
      <c r="AX671" s="2">
        <f t="shared" si="2910"/>
        <v>0</v>
      </c>
      <c r="AY671" s="2">
        <f t="shared" si="2910"/>
        <v>0</v>
      </c>
      <c r="AZ671" s="2">
        <f t="shared" si="2910"/>
        <v>0</v>
      </c>
      <c r="BA671" s="2">
        <f t="shared" si="2910"/>
        <v>0</v>
      </c>
      <c r="BB671" s="2">
        <f t="shared" si="2910"/>
        <v>0</v>
      </c>
      <c r="BC671" s="2">
        <f t="shared" si="2910"/>
        <v>0</v>
      </c>
      <c r="BD671" s="2">
        <f t="shared" si="2910"/>
        <v>0</v>
      </c>
      <c r="BE671" s="2">
        <f t="shared" si="2910"/>
        <v>0</v>
      </c>
      <c r="BF671" s="2">
        <f t="shared" si="2910"/>
        <v>0</v>
      </c>
      <c r="BG671" s="2">
        <f t="shared" si="2910"/>
        <v>0</v>
      </c>
      <c r="BH671" s="2">
        <f t="shared" si="2910"/>
        <v>0</v>
      </c>
      <c r="BI671" s="2">
        <f t="shared" si="2910"/>
        <v>0</v>
      </c>
      <c r="BJ671" s="2">
        <f t="shared" si="2910"/>
        <v>0</v>
      </c>
      <c r="BK671" s="2">
        <f t="shared" si="2910"/>
        <v>0</v>
      </c>
      <c r="BL671" s="2">
        <f t="shared" si="2910"/>
        <v>0</v>
      </c>
      <c r="BM671" s="2">
        <f t="shared" si="2910"/>
        <v>0</v>
      </c>
      <c r="BN671" s="2">
        <f t="shared" si="2910"/>
        <v>0</v>
      </c>
      <c r="BO671" s="2">
        <f t="shared" si="2910"/>
        <v>0</v>
      </c>
    </row>
    <row r="672" spans="1:67" s="10" customFormat="1" outlineLevel="2">
      <c r="B672" s="5"/>
      <c r="E672" s="76"/>
      <c r="F672" s="76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</row>
    <row r="673" spans="1:67" outlineLevel="1">
      <c r="A673" s="10">
        <f>+A665+1</f>
        <v>2</v>
      </c>
      <c r="B673" s="1" t="str">
        <f>INDEX(Projects,A673,1)</f>
        <v>Holyrood CP2</v>
      </c>
      <c r="C673" s="155">
        <f>INDEX(Projects,A673,2)</f>
        <v>2022</v>
      </c>
      <c r="D673" s="152">
        <f>INDEX(Projects,A673,3)</f>
        <v>12</v>
      </c>
      <c r="E673" s="152">
        <f>INDEX(Projects,$A673,Projects!P$1)</f>
        <v>0</v>
      </c>
      <c r="F673" s="152">
        <f>INDEX(Projects,$A673,Projects!Q$1)</f>
        <v>0</v>
      </c>
      <c r="G673" s="152">
        <f>INDEX(Projects,A673,4)</f>
        <v>60</v>
      </c>
      <c r="H673" s="33">
        <f>(DATE(C673,12,31)-DATE(C673,D673,1)+1)/365</f>
        <v>8.4931506849315067E-2</v>
      </c>
      <c r="I673" s="96">
        <f>+$C$7</f>
        <v>2.5000000000000001E-2</v>
      </c>
      <c r="J673" s="2">
        <f>NPV($C$4,M673:BO673)+L673</f>
        <v>0</v>
      </c>
      <c r="L673" s="2">
        <f>+L679</f>
        <v>0</v>
      </c>
      <c r="M673" s="2">
        <f t="shared" ref="M673:BO673" si="2911">+M679</f>
        <v>0</v>
      </c>
      <c r="N673" s="2">
        <f t="shared" si="2911"/>
        <v>0</v>
      </c>
      <c r="O673" s="2">
        <f t="shared" si="2911"/>
        <v>0</v>
      </c>
      <c r="P673" s="2">
        <f t="shared" si="2911"/>
        <v>0</v>
      </c>
      <c r="Q673" s="2">
        <f t="shared" si="2911"/>
        <v>0</v>
      </c>
      <c r="R673" s="2">
        <f t="shared" si="2911"/>
        <v>0</v>
      </c>
      <c r="S673" s="2">
        <f t="shared" si="2911"/>
        <v>0</v>
      </c>
      <c r="T673" s="2">
        <f t="shared" si="2911"/>
        <v>0</v>
      </c>
      <c r="U673" s="2">
        <f t="shared" si="2911"/>
        <v>0</v>
      </c>
      <c r="V673" s="2">
        <f t="shared" si="2911"/>
        <v>0</v>
      </c>
      <c r="W673" s="2">
        <f t="shared" si="2911"/>
        <v>0</v>
      </c>
      <c r="X673" s="2">
        <f t="shared" si="2911"/>
        <v>0</v>
      </c>
      <c r="Y673" s="2">
        <f t="shared" si="2911"/>
        <v>0</v>
      </c>
      <c r="Z673" s="2">
        <f t="shared" si="2911"/>
        <v>0</v>
      </c>
      <c r="AA673" s="2">
        <f t="shared" si="2911"/>
        <v>0</v>
      </c>
      <c r="AB673" s="2">
        <f t="shared" si="2911"/>
        <v>0</v>
      </c>
      <c r="AC673" s="2">
        <f t="shared" si="2911"/>
        <v>0</v>
      </c>
      <c r="AD673" s="2">
        <f t="shared" si="2911"/>
        <v>0</v>
      </c>
      <c r="AE673" s="2">
        <f t="shared" si="2911"/>
        <v>0</v>
      </c>
      <c r="AF673" s="2">
        <f t="shared" si="2911"/>
        <v>0</v>
      </c>
      <c r="AG673" s="2">
        <f t="shared" si="2911"/>
        <v>0</v>
      </c>
      <c r="AH673" s="2">
        <f t="shared" si="2911"/>
        <v>0</v>
      </c>
      <c r="AI673" s="2">
        <f t="shared" si="2911"/>
        <v>0</v>
      </c>
      <c r="AJ673" s="2">
        <f t="shared" si="2911"/>
        <v>0</v>
      </c>
      <c r="AK673" s="2">
        <f t="shared" si="2911"/>
        <v>0</v>
      </c>
      <c r="AL673" s="2">
        <f t="shared" si="2911"/>
        <v>0</v>
      </c>
      <c r="AM673" s="2">
        <f t="shared" si="2911"/>
        <v>0</v>
      </c>
      <c r="AN673" s="2">
        <f t="shared" si="2911"/>
        <v>0</v>
      </c>
      <c r="AO673" s="2">
        <f t="shared" si="2911"/>
        <v>0</v>
      </c>
      <c r="AP673" s="2">
        <f t="shared" si="2911"/>
        <v>0</v>
      </c>
      <c r="AQ673" s="2">
        <f t="shared" si="2911"/>
        <v>0</v>
      </c>
      <c r="AR673" s="2">
        <f t="shared" si="2911"/>
        <v>0</v>
      </c>
      <c r="AS673" s="2">
        <f t="shared" si="2911"/>
        <v>0</v>
      </c>
      <c r="AT673" s="2">
        <f t="shared" si="2911"/>
        <v>0</v>
      </c>
      <c r="AU673" s="2">
        <f t="shared" si="2911"/>
        <v>0</v>
      </c>
      <c r="AV673" s="2">
        <f t="shared" si="2911"/>
        <v>0</v>
      </c>
      <c r="AW673" s="2">
        <f t="shared" si="2911"/>
        <v>0</v>
      </c>
      <c r="AX673" s="2">
        <f t="shared" si="2911"/>
        <v>0</v>
      </c>
      <c r="AY673" s="2">
        <f t="shared" si="2911"/>
        <v>0</v>
      </c>
      <c r="AZ673" s="2">
        <f t="shared" si="2911"/>
        <v>0</v>
      </c>
      <c r="BA673" s="2">
        <f t="shared" si="2911"/>
        <v>0</v>
      </c>
      <c r="BB673" s="2">
        <f t="shared" si="2911"/>
        <v>0</v>
      </c>
      <c r="BC673" s="2">
        <f t="shared" si="2911"/>
        <v>0</v>
      </c>
      <c r="BD673" s="2">
        <f t="shared" si="2911"/>
        <v>0</v>
      </c>
      <c r="BE673" s="2">
        <f t="shared" si="2911"/>
        <v>0</v>
      </c>
      <c r="BF673" s="2">
        <f t="shared" si="2911"/>
        <v>0</v>
      </c>
      <c r="BG673" s="2">
        <f t="shared" si="2911"/>
        <v>0</v>
      </c>
      <c r="BH673" s="2">
        <f t="shared" si="2911"/>
        <v>0</v>
      </c>
      <c r="BI673" s="2">
        <f t="shared" si="2911"/>
        <v>0</v>
      </c>
      <c r="BJ673" s="2">
        <f t="shared" si="2911"/>
        <v>0</v>
      </c>
      <c r="BK673" s="2">
        <f t="shared" si="2911"/>
        <v>0</v>
      </c>
      <c r="BL673" s="2">
        <f t="shared" si="2911"/>
        <v>0</v>
      </c>
      <c r="BM673" s="2">
        <f t="shared" si="2911"/>
        <v>0</v>
      </c>
      <c r="BN673" s="2">
        <f t="shared" si="2911"/>
        <v>0</v>
      </c>
      <c r="BO673" s="2">
        <f t="shared" si="2911"/>
        <v>0</v>
      </c>
    </row>
    <row r="674" spans="1:67" outlineLevel="2">
      <c r="B674" s="8" t="s">
        <v>32</v>
      </c>
      <c r="C674" s="10"/>
      <c r="D674" s="10"/>
      <c r="E674" s="94"/>
      <c r="F674" s="95"/>
      <c r="L674" s="2">
        <f t="shared" ref="L674:AQ674" si="2912">IF(OR(L$10&lt;$C673,L$10&gt;$C673+$G673),0,IF(L$10=$C673,$E673*(1+$I673)^(L$10-$E$663)*$H673,IF(L$10=$C673+$G673,$E673*(1+$I673)^(L$10-$E$663)*(1-$H673),$E673*(1+$I673)^(L$10-$E$663))))</f>
        <v>0</v>
      </c>
      <c r="M674" s="2">
        <f t="shared" si="2912"/>
        <v>0</v>
      </c>
      <c r="N674" s="2">
        <f t="shared" si="2912"/>
        <v>0</v>
      </c>
      <c r="O674" s="2">
        <f t="shared" si="2912"/>
        <v>0</v>
      </c>
      <c r="P674" s="2">
        <f t="shared" si="2912"/>
        <v>0</v>
      </c>
      <c r="Q674" s="2">
        <f t="shared" si="2912"/>
        <v>0</v>
      </c>
      <c r="R674" s="2">
        <f t="shared" si="2912"/>
        <v>0</v>
      </c>
      <c r="S674" s="2">
        <f t="shared" si="2912"/>
        <v>0</v>
      </c>
      <c r="T674" s="2">
        <f t="shared" si="2912"/>
        <v>0</v>
      </c>
      <c r="U674" s="2">
        <f t="shared" si="2912"/>
        <v>0</v>
      </c>
      <c r="V674" s="2">
        <f t="shared" si="2912"/>
        <v>0</v>
      </c>
      <c r="W674" s="2">
        <f t="shared" si="2912"/>
        <v>0</v>
      </c>
      <c r="X674" s="2">
        <f t="shared" si="2912"/>
        <v>0</v>
      </c>
      <c r="Y674" s="2">
        <f t="shared" si="2912"/>
        <v>0</v>
      </c>
      <c r="Z674" s="2">
        <f t="shared" si="2912"/>
        <v>0</v>
      </c>
      <c r="AA674" s="2">
        <f t="shared" si="2912"/>
        <v>0</v>
      </c>
      <c r="AB674" s="2">
        <f t="shared" si="2912"/>
        <v>0</v>
      </c>
      <c r="AC674" s="2">
        <f t="shared" si="2912"/>
        <v>0</v>
      </c>
      <c r="AD674" s="2">
        <f t="shared" si="2912"/>
        <v>0</v>
      </c>
      <c r="AE674" s="2">
        <f t="shared" si="2912"/>
        <v>0</v>
      </c>
      <c r="AF674" s="2">
        <f t="shared" si="2912"/>
        <v>0</v>
      </c>
      <c r="AG674" s="2">
        <f t="shared" si="2912"/>
        <v>0</v>
      </c>
      <c r="AH674" s="2">
        <f t="shared" si="2912"/>
        <v>0</v>
      </c>
      <c r="AI674" s="2">
        <f t="shared" si="2912"/>
        <v>0</v>
      </c>
      <c r="AJ674" s="2">
        <f t="shared" si="2912"/>
        <v>0</v>
      </c>
      <c r="AK674" s="2">
        <f t="shared" si="2912"/>
        <v>0</v>
      </c>
      <c r="AL674" s="2">
        <f t="shared" si="2912"/>
        <v>0</v>
      </c>
      <c r="AM674" s="2">
        <f t="shared" si="2912"/>
        <v>0</v>
      </c>
      <c r="AN674" s="2">
        <f t="shared" si="2912"/>
        <v>0</v>
      </c>
      <c r="AO674" s="2">
        <f t="shared" si="2912"/>
        <v>0</v>
      </c>
      <c r="AP674" s="2">
        <f t="shared" si="2912"/>
        <v>0</v>
      </c>
      <c r="AQ674" s="2">
        <f t="shared" si="2912"/>
        <v>0</v>
      </c>
      <c r="AR674" s="2">
        <f t="shared" ref="AR674:BO674" si="2913">IF(OR(AR$10&lt;$C673,AR$10&gt;$C673+$G673),0,IF(AR$10=$C673,$E673*(1+$I673)^(AR$10-$E$663)*$H673,IF(AR$10=$C673+$G673,$E673*(1+$I673)^(AR$10-$E$663)*(1-$H673),$E673*(1+$I673)^(AR$10-$E$663))))</f>
        <v>0</v>
      </c>
      <c r="AS674" s="2">
        <f t="shared" si="2913"/>
        <v>0</v>
      </c>
      <c r="AT674" s="2">
        <f t="shared" si="2913"/>
        <v>0</v>
      </c>
      <c r="AU674" s="2">
        <f t="shared" si="2913"/>
        <v>0</v>
      </c>
      <c r="AV674" s="2">
        <f t="shared" si="2913"/>
        <v>0</v>
      </c>
      <c r="AW674" s="2">
        <f t="shared" si="2913"/>
        <v>0</v>
      </c>
      <c r="AX674" s="2">
        <f t="shared" si="2913"/>
        <v>0</v>
      </c>
      <c r="AY674" s="2">
        <f t="shared" si="2913"/>
        <v>0</v>
      </c>
      <c r="AZ674" s="2">
        <f t="shared" si="2913"/>
        <v>0</v>
      </c>
      <c r="BA674" s="2">
        <f t="shared" si="2913"/>
        <v>0</v>
      </c>
      <c r="BB674" s="2">
        <f t="shared" si="2913"/>
        <v>0</v>
      </c>
      <c r="BC674" s="2">
        <f t="shared" si="2913"/>
        <v>0</v>
      </c>
      <c r="BD674" s="2">
        <f t="shared" si="2913"/>
        <v>0</v>
      </c>
      <c r="BE674" s="2">
        <f t="shared" si="2913"/>
        <v>0</v>
      </c>
      <c r="BF674" s="2">
        <f t="shared" si="2913"/>
        <v>0</v>
      </c>
      <c r="BG674" s="2">
        <f t="shared" si="2913"/>
        <v>0</v>
      </c>
      <c r="BH674" s="2">
        <f t="shared" si="2913"/>
        <v>0</v>
      </c>
      <c r="BI674" s="2">
        <f t="shared" si="2913"/>
        <v>0</v>
      </c>
      <c r="BJ674" s="2">
        <f t="shared" si="2913"/>
        <v>0</v>
      </c>
      <c r="BK674" s="2">
        <f t="shared" si="2913"/>
        <v>0</v>
      </c>
      <c r="BL674" s="2">
        <f t="shared" si="2913"/>
        <v>0</v>
      </c>
      <c r="BM674" s="2">
        <f t="shared" si="2913"/>
        <v>0</v>
      </c>
      <c r="BN674" s="2">
        <f t="shared" si="2913"/>
        <v>0</v>
      </c>
      <c r="BO674" s="2">
        <f t="shared" si="2913"/>
        <v>0</v>
      </c>
    </row>
    <row r="675" spans="1:67" outlineLevel="2">
      <c r="B675" s="8"/>
      <c r="C675" s="10"/>
      <c r="D675" s="10"/>
      <c r="E675" s="94"/>
      <c r="F675" s="95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</row>
    <row r="676" spans="1:67" outlineLevel="2">
      <c r="B676" s="7" t="s">
        <v>33</v>
      </c>
      <c r="C676" s="10"/>
      <c r="D676" s="10"/>
      <c r="E676" s="94"/>
      <c r="F676" s="95"/>
      <c r="L676" s="13">
        <f t="shared" ref="L676:AQ676" si="2914">INDEX(Prod,$A673,L$10-$L$10+1)</f>
        <v>0</v>
      </c>
      <c r="M676" s="13">
        <f t="shared" si="2914"/>
        <v>0</v>
      </c>
      <c r="N676" s="13">
        <f t="shared" si="2914"/>
        <v>0</v>
      </c>
      <c r="O676" s="13">
        <f t="shared" si="2914"/>
        <v>0</v>
      </c>
      <c r="P676" s="13">
        <f t="shared" si="2914"/>
        <v>0</v>
      </c>
      <c r="Q676" s="13">
        <f t="shared" si="2914"/>
        <v>0</v>
      </c>
      <c r="R676" s="13">
        <f t="shared" si="2914"/>
        <v>0</v>
      </c>
      <c r="S676" s="13">
        <f t="shared" si="2914"/>
        <v>0</v>
      </c>
      <c r="T676" s="13">
        <f t="shared" si="2914"/>
        <v>0</v>
      </c>
      <c r="U676" s="13">
        <f t="shared" si="2914"/>
        <v>0</v>
      </c>
      <c r="V676" s="13">
        <f t="shared" si="2914"/>
        <v>0</v>
      </c>
      <c r="W676" s="13">
        <f t="shared" si="2914"/>
        <v>0</v>
      </c>
      <c r="X676" s="13">
        <f t="shared" si="2914"/>
        <v>0</v>
      </c>
      <c r="Y676" s="13">
        <f t="shared" si="2914"/>
        <v>0</v>
      </c>
      <c r="Z676" s="13">
        <f t="shared" si="2914"/>
        <v>0</v>
      </c>
      <c r="AA676" s="13">
        <f t="shared" si="2914"/>
        <v>0</v>
      </c>
      <c r="AB676" s="13">
        <f t="shared" si="2914"/>
        <v>0</v>
      </c>
      <c r="AC676" s="13">
        <f t="shared" si="2914"/>
        <v>0</v>
      </c>
      <c r="AD676" s="13">
        <f t="shared" si="2914"/>
        <v>0</v>
      </c>
      <c r="AE676" s="13">
        <f t="shared" si="2914"/>
        <v>0</v>
      </c>
      <c r="AF676" s="13">
        <f t="shared" si="2914"/>
        <v>0</v>
      </c>
      <c r="AG676" s="13">
        <f t="shared" si="2914"/>
        <v>0</v>
      </c>
      <c r="AH676" s="13">
        <f t="shared" si="2914"/>
        <v>0</v>
      </c>
      <c r="AI676" s="13">
        <f t="shared" si="2914"/>
        <v>0</v>
      </c>
      <c r="AJ676" s="13">
        <f t="shared" si="2914"/>
        <v>0</v>
      </c>
      <c r="AK676" s="13">
        <f t="shared" si="2914"/>
        <v>0</v>
      </c>
      <c r="AL676" s="13">
        <f t="shared" si="2914"/>
        <v>0</v>
      </c>
      <c r="AM676" s="13">
        <f t="shared" si="2914"/>
        <v>0</v>
      </c>
      <c r="AN676" s="13">
        <f t="shared" si="2914"/>
        <v>0</v>
      </c>
      <c r="AO676" s="13">
        <f t="shared" si="2914"/>
        <v>0</v>
      </c>
      <c r="AP676" s="13">
        <f t="shared" si="2914"/>
        <v>0</v>
      </c>
      <c r="AQ676" s="13">
        <f t="shared" si="2914"/>
        <v>0</v>
      </c>
      <c r="AR676" s="13">
        <f t="shared" ref="AR676:BO676" si="2915">INDEX(Prod,$A673,AR$10-$L$10+1)</f>
        <v>0</v>
      </c>
      <c r="AS676" s="13">
        <f t="shared" si="2915"/>
        <v>0</v>
      </c>
      <c r="AT676" s="13">
        <f t="shared" si="2915"/>
        <v>0</v>
      </c>
      <c r="AU676" s="13">
        <f t="shared" si="2915"/>
        <v>0</v>
      </c>
      <c r="AV676" s="13">
        <f t="shared" si="2915"/>
        <v>0</v>
      </c>
      <c r="AW676" s="13">
        <f t="shared" si="2915"/>
        <v>0</v>
      </c>
      <c r="AX676" s="13">
        <f t="shared" si="2915"/>
        <v>0</v>
      </c>
      <c r="AY676" s="13">
        <f t="shared" si="2915"/>
        <v>0</v>
      </c>
      <c r="AZ676" s="13">
        <f t="shared" si="2915"/>
        <v>0</v>
      </c>
      <c r="BA676" s="13">
        <f t="shared" si="2915"/>
        <v>0</v>
      </c>
      <c r="BB676" s="13">
        <f t="shared" si="2915"/>
        <v>0</v>
      </c>
      <c r="BC676" s="13">
        <f t="shared" si="2915"/>
        <v>0</v>
      </c>
      <c r="BD676" s="13">
        <f t="shared" si="2915"/>
        <v>0</v>
      </c>
      <c r="BE676" s="13">
        <f t="shared" si="2915"/>
        <v>0</v>
      </c>
      <c r="BF676" s="13">
        <f t="shared" si="2915"/>
        <v>0</v>
      </c>
      <c r="BG676" s="13">
        <f t="shared" si="2915"/>
        <v>0</v>
      </c>
      <c r="BH676" s="13">
        <f t="shared" si="2915"/>
        <v>0</v>
      </c>
      <c r="BI676" s="13">
        <f t="shared" si="2915"/>
        <v>0</v>
      </c>
      <c r="BJ676" s="13">
        <f t="shared" si="2915"/>
        <v>0</v>
      </c>
      <c r="BK676" s="13">
        <f t="shared" si="2915"/>
        <v>0</v>
      </c>
      <c r="BL676" s="13">
        <f t="shared" si="2915"/>
        <v>0</v>
      </c>
      <c r="BM676" s="13">
        <f t="shared" si="2915"/>
        <v>0</v>
      </c>
      <c r="BN676" s="13">
        <f t="shared" si="2915"/>
        <v>0</v>
      </c>
      <c r="BO676" s="13">
        <f t="shared" si="2915"/>
        <v>0</v>
      </c>
    </row>
    <row r="677" spans="1:67" outlineLevel="2">
      <c r="B677" s="8" t="s">
        <v>34</v>
      </c>
      <c r="C677" s="10"/>
      <c r="D677" s="10"/>
      <c r="E677" s="94"/>
      <c r="F677" s="95"/>
      <c r="L677" s="2">
        <f t="shared" ref="L677:AQ677" si="2916">IF(L$10&lt;$C673,0,$F673*L676*(1+$I673)^(L$10-$E$663))</f>
        <v>0</v>
      </c>
      <c r="M677" s="2">
        <f t="shared" si="2916"/>
        <v>0</v>
      </c>
      <c r="N677" s="2">
        <f t="shared" si="2916"/>
        <v>0</v>
      </c>
      <c r="O677" s="2">
        <f t="shared" si="2916"/>
        <v>0</v>
      </c>
      <c r="P677" s="2">
        <f t="shared" si="2916"/>
        <v>0</v>
      </c>
      <c r="Q677" s="2">
        <f t="shared" si="2916"/>
        <v>0</v>
      </c>
      <c r="R677" s="2">
        <f t="shared" si="2916"/>
        <v>0</v>
      </c>
      <c r="S677" s="2">
        <f t="shared" si="2916"/>
        <v>0</v>
      </c>
      <c r="T677" s="2">
        <f t="shared" si="2916"/>
        <v>0</v>
      </c>
      <c r="U677" s="2">
        <f t="shared" si="2916"/>
        <v>0</v>
      </c>
      <c r="V677" s="2">
        <f t="shared" si="2916"/>
        <v>0</v>
      </c>
      <c r="W677" s="2">
        <f t="shared" si="2916"/>
        <v>0</v>
      </c>
      <c r="X677" s="2">
        <f t="shared" si="2916"/>
        <v>0</v>
      </c>
      <c r="Y677" s="2">
        <f t="shared" si="2916"/>
        <v>0</v>
      </c>
      <c r="Z677" s="2">
        <f t="shared" si="2916"/>
        <v>0</v>
      </c>
      <c r="AA677" s="2">
        <f t="shared" si="2916"/>
        <v>0</v>
      </c>
      <c r="AB677" s="2">
        <f t="shared" si="2916"/>
        <v>0</v>
      </c>
      <c r="AC677" s="2">
        <f t="shared" si="2916"/>
        <v>0</v>
      </c>
      <c r="AD677" s="2">
        <f t="shared" si="2916"/>
        <v>0</v>
      </c>
      <c r="AE677" s="2">
        <f t="shared" si="2916"/>
        <v>0</v>
      </c>
      <c r="AF677" s="2">
        <f t="shared" si="2916"/>
        <v>0</v>
      </c>
      <c r="AG677" s="2">
        <f t="shared" si="2916"/>
        <v>0</v>
      </c>
      <c r="AH677" s="2">
        <f t="shared" si="2916"/>
        <v>0</v>
      </c>
      <c r="AI677" s="2">
        <f t="shared" si="2916"/>
        <v>0</v>
      </c>
      <c r="AJ677" s="2">
        <f t="shared" si="2916"/>
        <v>0</v>
      </c>
      <c r="AK677" s="2">
        <f t="shared" si="2916"/>
        <v>0</v>
      </c>
      <c r="AL677" s="2">
        <f t="shared" si="2916"/>
        <v>0</v>
      </c>
      <c r="AM677" s="2">
        <f t="shared" si="2916"/>
        <v>0</v>
      </c>
      <c r="AN677" s="2">
        <f t="shared" si="2916"/>
        <v>0</v>
      </c>
      <c r="AO677" s="2">
        <f t="shared" si="2916"/>
        <v>0</v>
      </c>
      <c r="AP677" s="2">
        <f t="shared" si="2916"/>
        <v>0</v>
      </c>
      <c r="AQ677" s="2">
        <f t="shared" si="2916"/>
        <v>0</v>
      </c>
      <c r="AR677" s="2">
        <f t="shared" ref="AR677:BO677" si="2917">IF(AR$10&lt;$C673,0,$F673*AR676*(1+$I673)^(AR$10-$E$663))</f>
        <v>0</v>
      </c>
      <c r="AS677" s="2">
        <f t="shared" si="2917"/>
        <v>0</v>
      </c>
      <c r="AT677" s="2">
        <f t="shared" si="2917"/>
        <v>0</v>
      </c>
      <c r="AU677" s="2">
        <f t="shared" si="2917"/>
        <v>0</v>
      </c>
      <c r="AV677" s="2">
        <f t="shared" si="2917"/>
        <v>0</v>
      </c>
      <c r="AW677" s="2">
        <f t="shared" si="2917"/>
        <v>0</v>
      </c>
      <c r="AX677" s="2">
        <f t="shared" si="2917"/>
        <v>0</v>
      </c>
      <c r="AY677" s="2">
        <f t="shared" si="2917"/>
        <v>0</v>
      </c>
      <c r="AZ677" s="2">
        <f t="shared" si="2917"/>
        <v>0</v>
      </c>
      <c r="BA677" s="2">
        <f t="shared" si="2917"/>
        <v>0</v>
      </c>
      <c r="BB677" s="2">
        <f t="shared" si="2917"/>
        <v>0</v>
      </c>
      <c r="BC677" s="2">
        <f t="shared" si="2917"/>
        <v>0</v>
      </c>
      <c r="BD677" s="2">
        <f t="shared" si="2917"/>
        <v>0</v>
      </c>
      <c r="BE677" s="2">
        <f t="shared" si="2917"/>
        <v>0</v>
      </c>
      <c r="BF677" s="2">
        <f t="shared" si="2917"/>
        <v>0</v>
      </c>
      <c r="BG677" s="2">
        <f t="shared" si="2917"/>
        <v>0</v>
      </c>
      <c r="BH677" s="2">
        <f t="shared" si="2917"/>
        <v>0</v>
      </c>
      <c r="BI677" s="2">
        <f t="shared" si="2917"/>
        <v>0</v>
      </c>
      <c r="BJ677" s="2">
        <f t="shared" si="2917"/>
        <v>0</v>
      </c>
      <c r="BK677" s="2">
        <f t="shared" si="2917"/>
        <v>0</v>
      </c>
      <c r="BL677" s="2">
        <f t="shared" si="2917"/>
        <v>0</v>
      </c>
      <c r="BM677" s="2">
        <f t="shared" si="2917"/>
        <v>0</v>
      </c>
      <c r="BN677" s="2">
        <f t="shared" si="2917"/>
        <v>0</v>
      </c>
      <c r="BO677" s="2">
        <f t="shared" si="2917"/>
        <v>0</v>
      </c>
    </row>
    <row r="678" spans="1:67" outlineLevel="2">
      <c r="B678" s="8"/>
      <c r="C678" s="10"/>
      <c r="D678" s="10"/>
      <c r="E678" s="94"/>
      <c r="F678" s="95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</row>
    <row r="679" spans="1:67" outlineLevel="2">
      <c r="B679" s="8" t="s">
        <v>35</v>
      </c>
      <c r="C679" s="10"/>
      <c r="D679" s="10"/>
      <c r="E679" s="94"/>
      <c r="F679" s="95"/>
      <c r="I679" s="152" t="str">
        <f>INDEX(Projects,A673,Projects!R$1)</f>
        <v>HRD</v>
      </c>
      <c r="L679" s="2">
        <f t="shared" ref="L679:BO679" si="2918">SUM(L674,L677)</f>
        <v>0</v>
      </c>
      <c r="M679" s="2">
        <f t="shared" si="2918"/>
        <v>0</v>
      </c>
      <c r="N679" s="2">
        <f t="shared" si="2918"/>
        <v>0</v>
      </c>
      <c r="O679" s="2">
        <f t="shared" si="2918"/>
        <v>0</v>
      </c>
      <c r="P679" s="2">
        <f t="shared" si="2918"/>
        <v>0</v>
      </c>
      <c r="Q679" s="2">
        <f t="shared" si="2918"/>
        <v>0</v>
      </c>
      <c r="R679" s="2">
        <f t="shared" si="2918"/>
        <v>0</v>
      </c>
      <c r="S679" s="2">
        <f t="shared" si="2918"/>
        <v>0</v>
      </c>
      <c r="T679" s="2">
        <f t="shared" si="2918"/>
        <v>0</v>
      </c>
      <c r="U679" s="2">
        <f t="shared" si="2918"/>
        <v>0</v>
      </c>
      <c r="V679" s="2">
        <f t="shared" si="2918"/>
        <v>0</v>
      </c>
      <c r="W679" s="2">
        <f t="shared" si="2918"/>
        <v>0</v>
      </c>
      <c r="X679" s="2">
        <f t="shared" si="2918"/>
        <v>0</v>
      </c>
      <c r="Y679" s="2">
        <f t="shared" si="2918"/>
        <v>0</v>
      </c>
      <c r="Z679" s="2">
        <f t="shared" si="2918"/>
        <v>0</v>
      </c>
      <c r="AA679" s="2">
        <f t="shared" si="2918"/>
        <v>0</v>
      </c>
      <c r="AB679" s="2">
        <f t="shared" si="2918"/>
        <v>0</v>
      </c>
      <c r="AC679" s="2">
        <f t="shared" si="2918"/>
        <v>0</v>
      </c>
      <c r="AD679" s="2">
        <f t="shared" si="2918"/>
        <v>0</v>
      </c>
      <c r="AE679" s="2">
        <f t="shared" si="2918"/>
        <v>0</v>
      </c>
      <c r="AF679" s="2">
        <f t="shared" si="2918"/>
        <v>0</v>
      </c>
      <c r="AG679" s="2">
        <f t="shared" si="2918"/>
        <v>0</v>
      </c>
      <c r="AH679" s="2">
        <f t="shared" si="2918"/>
        <v>0</v>
      </c>
      <c r="AI679" s="2">
        <f t="shared" si="2918"/>
        <v>0</v>
      </c>
      <c r="AJ679" s="2">
        <f t="shared" si="2918"/>
        <v>0</v>
      </c>
      <c r="AK679" s="2">
        <f t="shared" si="2918"/>
        <v>0</v>
      </c>
      <c r="AL679" s="2">
        <f t="shared" si="2918"/>
        <v>0</v>
      </c>
      <c r="AM679" s="2">
        <f t="shared" si="2918"/>
        <v>0</v>
      </c>
      <c r="AN679" s="2">
        <f t="shared" si="2918"/>
        <v>0</v>
      </c>
      <c r="AO679" s="2">
        <f t="shared" si="2918"/>
        <v>0</v>
      </c>
      <c r="AP679" s="2">
        <f t="shared" si="2918"/>
        <v>0</v>
      </c>
      <c r="AQ679" s="2">
        <f t="shared" si="2918"/>
        <v>0</v>
      </c>
      <c r="AR679" s="2">
        <f t="shared" si="2918"/>
        <v>0</v>
      </c>
      <c r="AS679" s="2">
        <f t="shared" si="2918"/>
        <v>0</v>
      </c>
      <c r="AT679" s="2">
        <f t="shared" si="2918"/>
        <v>0</v>
      </c>
      <c r="AU679" s="2">
        <f t="shared" si="2918"/>
        <v>0</v>
      </c>
      <c r="AV679" s="2">
        <f t="shared" si="2918"/>
        <v>0</v>
      </c>
      <c r="AW679" s="2">
        <f t="shared" si="2918"/>
        <v>0</v>
      </c>
      <c r="AX679" s="2">
        <f t="shared" si="2918"/>
        <v>0</v>
      </c>
      <c r="AY679" s="2">
        <f t="shared" si="2918"/>
        <v>0</v>
      </c>
      <c r="AZ679" s="2">
        <f t="shared" si="2918"/>
        <v>0</v>
      </c>
      <c r="BA679" s="2">
        <f t="shared" si="2918"/>
        <v>0</v>
      </c>
      <c r="BB679" s="2">
        <f t="shared" si="2918"/>
        <v>0</v>
      </c>
      <c r="BC679" s="2">
        <f t="shared" si="2918"/>
        <v>0</v>
      </c>
      <c r="BD679" s="2">
        <f t="shared" si="2918"/>
        <v>0</v>
      </c>
      <c r="BE679" s="2">
        <f t="shared" si="2918"/>
        <v>0</v>
      </c>
      <c r="BF679" s="2">
        <f t="shared" si="2918"/>
        <v>0</v>
      </c>
      <c r="BG679" s="2">
        <f t="shared" si="2918"/>
        <v>0</v>
      </c>
      <c r="BH679" s="2">
        <f t="shared" si="2918"/>
        <v>0</v>
      </c>
      <c r="BI679" s="2">
        <f t="shared" si="2918"/>
        <v>0</v>
      </c>
      <c r="BJ679" s="2">
        <f t="shared" si="2918"/>
        <v>0</v>
      </c>
      <c r="BK679" s="2">
        <f t="shared" si="2918"/>
        <v>0</v>
      </c>
      <c r="BL679" s="2">
        <f t="shared" si="2918"/>
        <v>0</v>
      </c>
      <c r="BM679" s="2">
        <f t="shared" si="2918"/>
        <v>0</v>
      </c>
      <c r="BN679" s="2">
        <f t="shared" si="2918"/>
        <v>0</v>
      </c>
      <c r="BO679" s="2">
        <f t="shared" si="2918"/>
        <v>0</v>
      </c>
    </row>
    <row r="680" spans="1:67" outlineLevel="2">
      <c r="B680" s="10"/>
      <c r="C680" s="10"/>
      <c r="D680" s="10"/>
      <c r="E680" s="94"/>
      <c r="F680" s="95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</row>
    <row r="681" spans="1:67" outlineLevel="1">
      <c r="A681" s="10">
        <f>+A673+1</f>
        <v>3</v>
      </c>
      <c r="B681" s="1" t="str">
        <f>INDEX(Projects,A681,1)</f>
        <v>Holyrood CP3</v>
      </c>
      <c r="C681" s="155">
        <f>INDEX(Projects,A681,2)</f>
        <v>2027</v>
      </c>
      <c r="D681" s="152">
        <f>INDEX(Projects,A681,3)</f>
        <v>12</v>
      </c>
      <c r="E681" s="152">
        <f>INDEX(Projects,$A681,Projects!P$1)</f>
        <v>0</v>
      </c>
      <c r="F681" s="152">
        <f>INDEX(Projects,$A681,Projects!Q$1)</f>
        <v>0</v>
      </c>
      <c r="G681" s="152">
        <f>INDEX(Projects,A681,4)</f>
        <v>60</v>
      </c>
      <c r="H681" s="33">
        <f>(DATE(C681,12,31)-DATE(C681,D681,1)+1)/365</f>
        <v>8.4931506849315067E-2</v>
      </c>
      <c r="I681" s="96">
        <f>+$C$7</f>
        <v>2.5000000000000001E-2</v>
      </c>
      <c r="J681" s="2">
        <f>NPV($C$4,M681:BO681)+L681</f>
        <v>0</v>
      </c>
      <c r="L681" s="2">
        <f>+L687</f>
        <v>0</v>
      </c>
      <c r="M681" s="2">
        <f t="shared" ref="M681:BO681" si="2919">+M687</f>
        <v>0</v>
      </c>
      <c r="N681" s="2">
        <f t="shared" si="2919"/>
        <v>0</v>
      </c>
      <c r="O681" s="2">
        <f t="shared" si="2919"/>
        <v>0</v>
      </c>
      <c r="P681" s="2">
        <f t="shared" si="2919"/>
        <v>0</v>
      </c>
      <c r="Q681" s="2">
        <f t="shared" si="2919"/>
        <v>0</v>
      </c>
      <c r="R681" s="2">
        <f t="shared" si="2919"/>
        <v>0</v>
      </c>
      <c r="S681" s="2">
        <f t="shared" si="2919"/>
        <v>0</v>
      </c>
      <c r="T681" s="2">
        <f t="shared" si="2919"/>
        <v>0</v>
      </c>
      <c r="U681" s="2">
        <f t="shared" si="2919"/>
        <v>0</v>
      </c>
      <c r="V681" s="2">
        <f t="shared" si="2919"/>
        <v>0</v>
      </c>
      <c r="W681" s="2">
        <f t="shared" si="2919"/>
        <v>0</v>
      </c>
      <c r="X681" s="2">
        <f t="shared" si="2919"/>
        <v>0</v>
      </c>
      <c r="Y681" s="2">
        <f t="shared" si="2919"/>
        <v>0</v>
      </c>
      <c r="Z681" s="2">
        <f t="shared" si="2919"/>
        <v>0</v>
      </c>
      <c r="AA681" s="2">
        <f t="shared" si="2919"/>
        <v>0</v>
      </c>
      <c r="AB681" s="2">
        <f t="shared" si="2919"/>
        <v>0</v>
      </c>
      <c r="AC681" s="2">
        <f t="shared" si="2919"/>
        <v>0</v>
      </c>
      <c r="AD681" s="2">
        <f t="shared" si="2919"/>
        <v>0</v>
      </c>
      <c r="AE681" s="2">
        <f t="shared" si="2919"/>
        <v>0</v>
      </c>
      <c r="AF681" s="2">
        <f t="shared" si="2919"/>
        <v>0</v>
      </c>
      <c r="AG681" s="2">
        <f t="shared" si="2919"/>
        <v>0</v>
      </c>
      <c r="AH681" s="2">
        <f t="shared" si="2919"/>
        <v>0</v>
      </c>
      <c r="AI681" s="2">
        <f t="shared" si="2919"/>
        <v>0</v>
      </c>
      <c r="AJ681" s="2">
        <f t="shared" si="2919"/>
        <v>0</v>
      </c>
      <c r="AK681" s="2">
        <f t="shared" si="2919"/>
        <v>0</v>
      </c>
      <c r="AL681" s="2">
        <f t="shared" si="2919"/>
        <v>0</v>
      </c>
      <c r="AM681" s="2">
        <f t="shared" si="2919"/>
        <v>0</v>
      </c>
      <c r="AN681" s="2">
        <f t="shared" si="2919"/>
        <v>0</v>
      </c>
      <c r="AO681" s="2">
        <f t="shared" si="2919"/>
        <v>0</v>
      </c>
      <c r="AP681" s="2">
        <f t="shared" si="2919"/>
        <v>0</v>
      </c>
      <c r="AQ681" s="2">
        <f t="shared" si="2919"/>
        <v>0</v>
      </c>
      <c r="AR681" s="2">
        <f t="shared" si="2919"/>
        <v>0</v>
      </c>
      <c r="AS681" s="2">
        <f t="shared" si="2919"/>
        <v>0</v>
      </c>
      <c r="AT681" s="2">
        <f t="shared" si="2919"/>
        <v>0</v>
      </c>
      <c r="AU681" s="2">
        <f t="shared" si="2919"/>
        <v>0</v>
      </c>
      <c r="AV681" s="2">
        <f t="shared" si="2919"/>
        <v>0</v>
      </c>
      <c r="AW681" s="2">
        <f t="shared" si="2919"/>
        <v>0</v>
      </c>
      <c r="AX681" s="2">
        <f t="shared" si="2919"/>
        <v>0</v>
      </c>
      <c r="AY681" s="2">
        <f t="shared" si="2919"/>
        <v>0</v>
      </c>
      <c r="AZ681" s="2">
        <f t="shared" si="2919"/>
        <v>0</v>
      </c>
      <c r="BA681" s="2">
        <f t="shared" si="2919"/>
        <v>0</v>
      </c>
      <c r="BB681" s="2">
        <f t="shared" si="2919"/>
        <v>0</v>
      </c>
      <c r="BC681" s="2">
        <f t="shared" si="2919"/>
        <v>0</v>
      </c>
      <c r="BD681" s="2">
        <f t="shared" si="2919"/>
        <v>0</v>
      </c>
      <c r="BE681" s="2">
        <f t="shared" si="2919"/>
        <v>0</v>
      </c>
      <c r="BF681" s="2">
        <f t="shared" si="2919"/>
        <v>0</v>
      </c>
      <c r="BG681" s="2">
        <f t="shared" si="2919"/>
        <v>0</v>
      </c>
      <c r="BH681" s="2">
        <f t="shared" si="2919"/>
        <v>0</v>
      </c>
      <c r="BI681" s="2">
        <f t="shared" si="2919"/>
        <v>0</v>
      </c>
      <c r="BJ681" s="2">
        <f t="shared" si="2919"/>
        <v>0</v>
      </c>
      <c r="BK681" s="2">
        <f t="shared" si="2919"/>
        <v>0</v>
      </c>
      <c r="BL681" s="2">
        <f t="shared" si="2919"/>
        <v>0</v>
      </c>
      <c r="BM681" s="2">
        <f t="shared" si="2919"/>
        <v>0</v>
      </c>
      <c r="BN681" s="2">
        <f t="shared" si="2919"/>
        <v>0</v>
      </c>
      <c r="BO681" s="2">
        <f t="shared" si="2919"/>
        <v>0</v>
      </c>
    </row>
    <row r="682" spans="1:67" outlineLevel="2">
      <c r="B682" s="8" t="s">
        <v>32</v>
      </c>
      <c r="C682" s="10"/>
      <c r="D682" s="10"/>
      <c r="E682" s="76"/>
      <c r="F682" s="76"/>
      <c r="L682" s="2">
        <f t="shared" ref="L682:AQ682" si="2920">IF(OR(L$10&lt;$C681,L$10&gt;$C681+$G681),0,IF(L$10=$C681,$E681*(1+$I681)^(L$10-$E$663)*$H681,IF(L$10=$C681+$G681,$E681*(1+$I681)^(L$10-$E$663)*(1-$H681),$E681*(1+$I681)^(L$10-$E$663))))</f>
        <v>0</v>
      </c>
      <c r="M682" s="2">
        <f t="shared" si="2920"/>
        <v>0</v>
      </c>
      <c r="N682" s="2">
        <f t="shared" si="2920"/>
        <v>0</v>
      </c>
      <c r="O682" s="2">
        <f t="shared" si="2920"/>
        <v>0</v>
      </c>
      <c r="P682" s="2">
        <f t="shared" si="2920"/>
        <v>0</v>
      </c>
      <c r="Q682" s="2">
        <f t="shared" si="2920"/>
        <v>0</v>
      </c>
      <c r="R682" s="2">
        <f t="shared" si="2920"/>
        <v>0</v>
      </c>
      <c r="S682" s="2">
        <f t="shared" si="2920"/>
        <v>0</v>
      </c>
      <c r="T682" s="2">
        <f t="shared" si="2920"/>
        <v>0</v>
      </c>
      <c r="U682" s="2">
        <f t="shared" si="2920"/>
        <v>0</v>
      </c>
      <c r="V682" s="2">
        <f t="shared" si="2920"/>
        <v>0</v>
      </c>
      <c r="W682" s="2">
        <f t="shared" si="2920"/>
        <v>0</v>
      </c>
      <c r="X682" s="2">
        <f t="shared" si="2920"/>
        <v>0</v>
      </c>
      <c r="Y682" s="2">
        <f t="shared" si="2920"/>
        <v>0</v>
      </c>
      <c r="Z682" s="2">
        <f t="shared" si="2920"/>
        <v>0</v>
      </c>
      <c r="AA682" s="2">
        <f t="shared" si="2920"/>
        <v>0</v>
      </c>
      <c r="AB682" s="2">
        <f t="shared" si="2920"/>
        <v>0</v>
      </c>
      <c r="AC682" s="2">
        <f t="shared" si="2920"/>
        <v>0</v>
      </c>
      <c r="AD682" s="2">
        <f t="shared" si="2920"/>
        <v>0</v>
      </c>
      <c r="AE682" s="2">
        <f t="shared" si="2920"/>
        <v>0</v>
      </c>
      <c r="AF682" s="2">
        <f t="shared" si="2920"/>
        <v>0</v>
      </c>
      <c r="AG682" s="2">
        <f t="shared" si="2920"/>
        <v>0</v>
      </c>
      <c r="AH682" s="2">
        <f t="shared" si="2920"/>
        <v>0</v>
      </c>
      <c r="AI682" s="2">
        <f t="shared" si="2920"/>
        <v>0</v>
      </c>
      <c r="AJ682" s="2">
        <f t="shared" si="2920"/>
        <v>0</v>
      </c>
      <c r="AK682" s="2">
        <f t="shared" si="2920"/>
        <v>0</v>
      </c>
      <c r="AL682" s="2">
        <f t="shared" si="2920"/>
        <v>0</v>
      </c>
      <c r="AM682" s="2">
        <f t="shared" si="2920"/>
        <v>0</v>
      </c>
      <c r="AN682" s="2">
        <f t="shared" si="2920"/>
        <v>0</v>
      </c>
      <c r="AO682" s="2">
        <f t="shared" si="2920"/>
        <v>0</v>
      </c>
      <c r="AP682" s="2">
        <f t="shared" si="2920"/>
        <v>0</v>
      </c>
      <c r="AQ682" s="2">
        <f t="shared" si="2920"/>
        <v>0</v>
      </c>
      <c r="AR682" s="2">
        <f t="shared" ref="AR682:BO682" si="2921">IF(OR(AR$10&lt;$C681,AR$10&gt;$C681+$G681),0,IF(AR$10=$C681,$E681*(1+$I681)^(AR$10-$E$663)*$H681,IF(AR$10=$C681+$G681,$E681*(1+$I681)^(AR$10-$E$663)*(1-$H681),$E681*(1+$I681)^(AR$10-$E$663))))</f>
        <v>0</v>
      </c>
      <c r="AS682" s="2">
        <f t="shared" si="2921"/>
        <v>0</v>
      </c>
      <c r="AT682" s="2">
        <f t="shared" si="2921"/>
        <v>0</v>
      </c>
      <c r="AU682" s="2">
        <f t="shared" si="2921"/>
        <v>0</v>
      </c>
      <c r="AV682" s="2">
        <f t="shared" si="2921"/>
        <v>0</v>
      </c>
      <c r="AW682" s="2">
        <f t="shared" si="2921"/>
        <v>0</v>
      </c>
      <c r="AX682" s="2">
        <f t="shared" si="2921"/>
        <v>0</v>
      </c>
      <c r="AY682" s="2">
        <f t="shared" si="2921"/>
        <v>0</v>
      </c>
      <c r="AZ682" s="2">
        <f t="shared" si="2921"/>
        <v>0</v>
      </c>
      <c r="BA682" s="2">
        <f t="shared" si="2921"/>
        <v>0</v>
      </c>
      <c r="BB682" s="2">
        <f t="shared" si="2921"/>
        <v>0</v>
      </c>
      <c r="BC682" s="2">
        <f t="shared" si="2921"/>
        <v>0</v>
      </c>
      <c r="BD682" s="2">
        <f t="shared" si="2921"/>
        <v>0</v>
      </c>
      <c r="BE682" s="2">
        <f t="shared" si="2921"/>
        <v>0</v>
      </c>
      <c r="BF682" s="2">
        <f t="shared" si="2921"/>
        <v>0</v>
      </c>
      <c r="BG682" s="2">
        <f t="shared" si="2921"/>
        <v>0</v>
      </c>
      <c r="BH682" s="2">
        <f t="shared" si="2921"/>
        <v>0</v>
      </c>
      <c r="BI682" s="2">
        <f t="shared" si="2921"/>
        <v>0</v>
      </c>
      <c r="BJ682" s="2">
        <f t="shared" si="2921"/>
        <v>0</v>
      </c>
      <c r="BK682" s="2">
        <f t="shared" si="2921"/>
        <v>0</v>
      </c>
      <c r="BL682" s="2">
        <f t="shared" si="2921"/>
        <v>0</v>
      </c>
      <c r="BM682" s="2">
        <f t="shared" si="2921"/>
        <v>0</v>
      </c>
      <c r="BN682" s="2">
        <f t="shared" si="2921"/>
        <v>0</v>
      </c>
      <c r="BO682" s="2">
        <f t="shared" si="2921"/>
        <v>0</v>
      </c>
    </row>
    <row r="683" spans="1:67" outlineLevel="2">
      <c r="B683" s="8"/>
      <c r="C683" s="10"/>
      <c r="D683" s="10"/>
      <c r="E683" s="76"/>
      <c r="F683" s="76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</row>
    <row r="684" spans="1:67" outlineLevel="2">
      <c r="B684" s="7" t="s">
        <v>33</v>
      </c>
      <c r="C684" s="10"/>
      <c r="D684" s="10"/>
      <c r="E684" s="76"/>
      <c r="F684" s="76"/>
      <c r="L684" s="13">
        <f t="shared" ref="L684:AQ684" si="2922">INDEX(Prod,$A681,L$10-$L$10+1)</f>
        <v>0</v>
      </c>
      <c r="M684" s="13">
        <f t="shared" si="2922"/>
        <v>0</v>
      </c>
      <c r="N684" s="13">
        <f t="shared" si="2922"/>
        <v>0</v>
      </c>
      <c r="O684" s="13">
        <f t="shared" si="2922"/>
        <v>0</v>
      </c>
      <c r="P684" s="13">
        <f t="shared" si="2922"/>
        <v>0</v>
      </c>
      <c r="Q684" s="13">
        <f t="shared" si="2922"/>
        <v>0</v>
      </c>
      <c r="R684" s="13">
        <f t="shared" si="2922"/>
        <v>0</v>
      </c>
      <c r="S684" s="13">
        <f t="shared" si="2922"/>
        <v>0</v>
      </c>
      <c r="T684" s="13">
        <f t="shared" si="2922"/>
        <v>0</v>
      </c>
      <c r="U684" s="13">
        <f t="shared" si="2922"/>
        <v>0</v>
      </c>
      <c r="V684" s="13">
        <f t="shared" si="2922"/>
        <v>0</v>
      </c>
      <c r="W684" s="13">
        <f t="shared" si="2922"/>
        <v>0</v>
      </c>
      <c r="X684" s="13">
        <f t="shared" si="2922"/>
        <v>0</v>
      </c>
      <c r="Y684" s="13">
        <f t="shared" si="2922"/>
        <v>0</v>
      </c>
      <c r="Z684" s="13">
        <f t="shared" si="2922"/>
        <v>0</v>
      </c>
      <c r="AA684" s="13">
        <f t="shared" si="2922"/>
        <v>0</v>
      </c>
      <c r="AB684" s="13">
        <f t="shared" si="2922"/>
        <v>0</v>
      </c>
      <c r="AC684" s="13">
        <f t="shared" si="2922"/>
        <v>0</v>
      </c>
      <c r="AD684" s="13">
        <f t="shared" si="2922"/>
        <v>0</v>
      </c>
      <c r="AE684" s="13">
        <f t="shared" si="2922"/>
        <v>0</v>
      </c>
      <c r="AF684" s="13">
        <f t="shared" si="2922"/>
        <v>0</v>
      </c>
      <c r="AG684" s="13">
        <f t="shared" si="2922"/>
        <v>0</v>
      </c>
      <c r="AH684" s="13">
        <f t="shared" si="2922"/>
        <v>0</v>
      </c>
      <c r="AI684" s="13">
        <f t="shared" si="2922"/>
        <v>0</v>
      </c>
      <c r="AJ684" s="13">
        <f t="shared" si="2922"/>
        <v>0</v>
      </c>
      <c r="AK684" s="13">
        <f t="shared" si="2922"/>
        <v>0</v>
      </c>
      <c r="AL684" s="13">
        <f t="shared" si="2922"/>
        <v>0</v>
      </c>
      <c r="AM684" s="13">
        <f t="shared" si="2922"/>
        <v>0</v>
      </c>
      <c r="AN684" s="13">
        <f t="shared" si="2922"/>
        <v>0</v>
      </c>
      <c r="AO684" s="13">
        <f t="shared" si="2922"/>
        <v>0</v>
      </c>
      <c r="AP684" s="13">
        <f t="shared" si="2922"/>
        <v>0</v>
      </c>
      <c r="AQ684" s="13">
        <f t="shared" si="2922"/>
        <v>0</v>
      </c>
      <c r="AR684" s="13">
        <f t="shared" ref="AR684:BO684" si="2923">INDEX(Prod,$A681,AR$10-$L$10+1)</f>
        <v>0</v>
      </c>
      <c r="AS684" s="13">
        <f t="shared" si="2923"/>
        <v>0</v>
      </c>
      <c r="AT684" s="13">
        <f t="shared" si="2923"/>
        <v>0</v>
      </c>
      <c r="AU684" s="13">
        <f t="shared" si="2923"/>
        <v>0</v>
      </c>
      <c r="AV684" s="13">
        <f t="shared" si="2923"/>
        <v>0</v>
      </c>
      <c r="AW684" s="13">
        <f t="shared" si="2923"/>
        <v>0</v>
      </c>
      <c r="AX684" s="13">
        <f t="shared" si="2923"/>
        <v>0</v>
      </c>
      <c r="AY684" s="13">
        <f t="shared" si="2923"/>
        <v>0</v>
      </c>
      <c r="AZ684" s="13">
        <f t="shared" si="2923"/>
        <v>0</v>
      </c>
      <c r="BA684" s="13">
        <f t="shared" si="2923"/>
        <v>0</v>
      </c>
      <c r="BB684" s="13">
        <f t="shared" si="2923"/>
        <v>0</v>
      </c>
      <c r="BC684" s="13">
        <f t="shared" si="2923"/>
        <v>0</v>
      </c>
      <c r="BD684" s="13">
        <f t="shared" si="2923"/>
        <v>0</v>
      </c>
      <c r="BE684" s="13">
        <f t="shared" si="2923"/>
        <v>0</v>
      </c>
      <c r="BF684" s="13">
        <f t="shared" si="2923"/>
        <v>0</v>
      </c>
      <c r="BG684" s="13">
        <f t="shared" si="2923"/>
        <v>0</v>
      </c>
      <c r="BH684" s="13">
        <f t="shared" si="2923"/>
        <v>0</v>
      </c>
      <c r="BI684" s="13">
        <f t="shared" si="2923"/>
        <v>0</v>
      </c>
      <c r="BJ684" s="13">
        <f t="shared" si="2923"/>
        <v>0</v>
      </c>
      <c r="BK684" s="13">
        <f t="shared" si="2923"/>
        <v>0</v>
      </c>
      <c r="BL684" s="13">
        <f t="shared" si="2923"/>
        <v>0</v>
      </c>
      <c r="BM684" s="13">
        <f t="shared" si="2923"/>
        <v>0</v>
      </c>
      <c r="BN684" s="13">
        <f t="shared" si="2923"/>
        <v>0</v>
      </c>
      <c r="BO684" s="13">
        <f t="shared" si="2923"/>
        <v>0</v>
      </c>
    </row>
    <row r="685" spans="1:67" outlineLevel="2">
      <c r="B685" s="8" t="s">
        <v>34</v>
      </c>
      <c r="C685" s="10"/>
      <c r="D685" s="10"/>
      <c r="E685" s="76"/>
      <c r="F685" s="76"/>
      <c r="L685" s="2">
        <f t="shared" ref="L685:AQ685" si="2924">IF(L$10&lt;$C681,0,$F681*L684*(1+$I681)^(L$10-$E$663))</f>
        <v>0</v>
      </c>
      <c r="M685" s="2">
        <f t="shared" si="2924"/>
        <v>0</v>
      </c>
      <c r="N685" s="2">
        <f t="shared" si="2924"/>
        <v>0</v>
      </c>
      <c r="O685" s="2">
        <f t="shared" si="2924"/>
        <v>0</v>
      </c>
      <c r="P685" s="2">
        <f t="shared" si="2924"/>
        <v>0</v>
      </c>
      <c r="Q685" s="2">
        <f t="shared" si="2924"/>
        <v>0</v>
      </c>
      <c r="R685" s="2">
        <f t="shared" si="2924"/>
        <v>0</v>
      </c>
      <c r="S685" s="2">
        <f t="shared" si="2924"/>
        <v>0</v>
      </c>
      <c r="T685" s="2">
        <f t="shared" si="2924"/>
        <v>0</v>
      </c>
      <c r="U685" s="2">
        <f t="shared" si="2924"/>
        <v>0</v>
      </c>
      <c r="V685" s="2">
        <f t="shared" si="2924"/>
        <v>0</v>
      </c>
      <c r="W685" s="2">
        <f t="shared" si="2924"/>
        <v>0</v>
      </c>
      <c r="X685" s="2">
        <f t="shared" si="2924"/>
        <v>0</v>
      </c>
      <c r="Y685" s="2">
        <f t="shared" si="2924"/>
        <v>0</v>
      </c>
      <c r="Z685" s="2">
        <f t="shared" si="2924"/>
        <v>0</v>
      </c>
      <c r="AA685" s="2">
        <f t="shared" si="2924"/>
        <v>0</v>
      </c>
      <c r="AB685" s="2">
        <f t="shared" si="2924"/>
        <v>0</v>
      </c>
      <c r="AC685" s="2">
        <f t="shared" si="2924"/>
        <v>0</v>
      </c>
      <c r="AD685" s="2">
        <f t="shared" si="2924"/>
        <v>0</v>
      </c>
      <c r="AE685" s="2">
        <f t="shared" si="2924"/>
        <v>0</v>
      </c>
      <c r="AF685" s="2">
        <f t="shared" si="2924"/>
        <v>0</v>
      </c>
      <c r="AG685" s="2">
        <f t="shared" si="2924"/>
        <v>0</v>
      </c>
      <c r="AH685" s="2">
        <f t="shared" si="2924"/>
        <v>0</v>
      </c>
      <c r="AI685" s="2">
        <f t="shared" si="2924"/>
        <v>0</v>
      </c>
      <c r="AJ685" s="2">
        <f t="shared" si="2924"/>
        <v>0</v>
      </c>
      <c r="AK685" s="2">
        <f t="shared" si="2924"/>
        <v>0</v>
      </c>
      <c r="AL685" s="2">
        <f t="shared" si="2924"/>
        <v>0</v>
      </c>
      <c r="AM685" s="2">
        <f t="shared" si="2924"/>
        <v>0</v>
      </c>
      <c r="AN685" s="2">
        <f t="shared" si="2924"/>
        <v>0</v>
      </c>
      <c r="AO685" s="2">
        <f t="shared" si="2924"/>
        <v>0</v>
      </c>
      <c r="AP685" s="2">
        <f t="shared" si="2924"/>
        <v>0</v>
      </c>
      <c r="AQ685" s="2">
        <f t="shared" si="2924"/>
        <v>0</v>
      </c>
      <c r="AR685" s="2">
        <f t="shared" ref="AR685:BO685" si="2925">IF(AR$10&lt;$C681,0,$F681*AR684*(1+$I681)^(AR$10-$E$663))</f>
        <v>0</v>
      </c>
      <c r="AS685" s="2">
        <f t="shared" si="2925"/>
        <v>0</v>
      </c>
      <c r="AT685" s="2">
        <f t="shared" si="2925"/>
        <v>0</v>
      </c>
      <c r="AU685" s="2">
        <f t="shared" si="2925"/>
        <v>0</v>
      </c>
      <c r="AV685" s="2">
        <f t="shared" si="2925"/>
        <v>0</v>
      </c>
      <c r="AW685" s="2">
        <f t="shared" si="2925"/>
        <v>0</v>
      </c>
      <c r="AX685" s="2">
        <f t="shared" si="2925"/>
        <v>0</v>
      </c>
      <c r="AY685" s="2">
        <f t="shared" si="2925"/>
        <v>0</v>
      </c>
      <c r="AZ685" s="2">
        <f t="shared" si="2925"/>
        <v>0</v>
      </c>
      <c r="BA685" s="2">
        <f t="shared" si="2925"/>
        <v>0</v>
      </c>
      <c r="BB685" s="2">
        <f t="shared" si="2925"/>
        <v>0</v>
      </c>
      <c r="BC685" s="2">
        <f t="shared" si="2925"/>
        <v>0</v>
      </c>
      <c r="BD685" s="2">
        <f t="shared" si="2925"/>
        <v>0</v>
      </c>
      <c r="BE685" s="2">
        <f t="shared" si="2925"/>
        <v>0</v>
      </c>
      <c r="BF685" s="2">
        <f t="shared" si="2925"/>
        <v>0</v>
      </c>
      <c r="BG685" s="2">
        <f t="shared" si="2925"/>
        <v>0</v>
      </c>
      <c r="BH685" s="2">
        <f t="shared" si="2925"/>
        <v>0</v>
      </c>
      <c r="BI685" s="2">
        <f t="shared" si="2925"/>
        <v>0</v>
      </c>
      <c r="BJ685" s="2">
        <f t="shared" si="2925"/>
        <v>0</v>
      </c>
      <c r="BK685" s="2">
        <f t="shared" si="2925"/>
        <v>0</v>
      </c>
      <c r="BL685" s="2">
        <f t="shared" si="2925"/>
        <v>0</v>
      </c>
      <c r="BM685" s="2">
        <f t="shared" si="2925"/>
        <v>0</v>
      </c>
      <c r="BN685" s="2">
        <f t="shared" si="2925"/>
        <v>0</v>
      </c>
      <c r="BO685" s="2">
        <f t="shared" si="2925"/>
        <v>0</v>
      </c>
    </row>
    <row r="686" spans="1:67" outlineLevel="2">
      <c r="B686" s="8"/>
      <c r="C686" s="10"/>
      <c r="D686" s="10"/>
      <c r="E686" s="76"/>
      <c r="F686" s="76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</row>
    <row r="687" spans="1:67" outlineLevel="2">
      <c r="B687" s="8" t="s">
        <v>35</v>
      </c>
      <c r="C687" s="10"/>
      <c r="D687" s="10"/>
      <c r="E687" s="76"/>
      <c r="F687" s="76"/>
      <c r="I687" s="152" t="str">
        <f>INDEX(Projects,A681,Projects!R$1)</f>
        <v>HRD</v>
      </c>
      <c r="L687" s="2">
        <f t="shared" ref="L687:BO687" si="2926">SUM(L682,L685)</f>
        <v>0</v>
      </c>
      <c r="M687" s="2">
        <f t="shared" si="2926"/>
        <v>0</v>
      </c>
      <c r="N687" s="2">
        <f t="shared" si="2926"/>
        <v>0</v>
      </c>
      <c r="O687" s="2">
        <f t="shared" si="2926"/>
        <v>0</v>
      </c>
      <c r="P687" s="2">
        <f t="shared" si="2926"/>
        <v>0</v>
      </c>
      <c r="Q687" s="2">
        <f t="shared" si="2926"/>
        <v>0</v>
      </c>
      <c r="R687" s="2">
        <f t="shared" si="2926"/>
        <v>0</v>
      </c>
      <c r="S687" s="2">
        <f t="shared" si="2926"/>
        <v>0</v>
      </c>
      <c r="T687" s="2">
        <f t="shared" si="2926"/>
        <v>0</v>
      </c>
      <c r="U687" s="2">
        <f t="shared" si="2926"/>
        <v>0</v>
      </c>
      <c r="V687" s="2">
        <f t="shared" si="2926"/>
        <v>0</v>
      </c>
      <c r="W687" s="2">
        <f t="shared" si="2926"/>
        <v>0</v>
      </c>
      <c r="X687" s="2">
        <f t="shared" si="2926"/>
        <v>0</v>
      </c>
      <c r="Y687" s="2">
        <f t="shared" si="2926"/>
        <v>0</v>
      </c>
      <c r="Z687" s="2">
        <f t="shared" si="2926"/>
        <v>0</v>
      </c>
      <c r="AA687" s="2">
        <f t="shared" si="2926"/>
        <v>0</v>
      </c>
      <c r="AB687" s="2">
        <f t="shared" si="2926"/>
        <v>0</v>
      </c>
      <c r="AC687" s="2">
        <f t="shared" si="2926"/>
        <v>0</v>
      </c>
      <c r="AD687" s="2">
        <f t="shared" si="2926"/>
        <v>0</v>
      </c>
      <c r="AE687" s="2">
        <f t="shared" si="2926"/>
        <v>0</v>
      </c>
      <c r="AF687" s="2">
        <f t="shared" si="2926"/>
        <v>0</v>
      </c>
      <c r="AG687" s="2">
        <f t="shared" si="2926"/>
        <v>0</v>
      </c>
      <c r="AH687" s="2">
        <f t="shared" si="2926"/>
        <v>0</v>
      </c>
      <c r="AI687" s="2">
        <f t="shared" si="2926"/>
        <v>0</v>
      </c>
      <c r="AJ687" s="2">
        <f t="shared" si="2926"/>
        <v>0</v>
      </c>
      <c r="AK687" s="2">
        <f t="shared" si="2926"/>
        <v>0</v>
      </c>
      <c r="AL687" s="2">
        <f t="shared" si="2926"/>
        <v>0</v>
      </c>
      <c r="AM687" s="2">
        <f t="shared" si="2926"/>
        <v>0</v>
      </c>
      <c r="AN687" s="2">
        <f t="shared" si="2926"/>
        <v>0</v>
      </c>
      <c r="AO687" s="2">
        <f t="shared" si="2926"/>
        <v>0</v>
      </c>
      <c r="AP687" s="2">
        <f t="shared" si="2926"/>
        <v>0</v>
      </c>
      <c r="AQ687" s="2">
        <f t="shared" si="2926"/>
        <v>0</v>
      </c>
      <c r="AR687" s="2">
        <f t="shared" si="2926"/>
        <v>0</v>
      </c>
      <c r="AS687" s="2">
        <f t="shared" si="2926"/>
        <v>0</v>
      </c>
      <c r="AT687" s="2">
        <f t="shared" si="2926"/>
        <v>0</v>
      </c>
      <c r="AU687" s="2">
        <f t="shared" si="2926"/>
        <v>0</v>
      </c>
      <c r="AV687" s="2">
        <f t="shared" si="2926"/>
        <v>0</v>
      </c>
      <c r="AW687" s="2">
        <f t="shared" si="2926"/>
        <v>0</v>
      </c>
      <c r="AX687" s="2">
        <f t="shared" si="2926"/>
        <v>0</v>
      </c>
      <c r="AY687" s="2">
        <f t="shared" si="2926"/>
        <v>0</v>
      </c>
      <c r="AZ687" s="2">
        <f t="shared" si="2926"/>
        <v>0</v>
      </c>
      <c r="BA687" s="2">
        <f t="shared" si="2926"/>
        <v>0</v>
      </c>
      <c r="BB687" s="2">
        <f t="shared" si="2926"/>
        <v>0</v>
      </c>
      <c r="BC687" s="2">
        <f t="shared" si="2926"/>
        <v>0</v>
      </c>
      <c r="BD687" s="2">
        <f t="shared" si="2926"/>
        <v>0</v>
      </c>
      <c r="BE687" s="2">
        <f t="shared" si="2926"/>
        <v>0</v>
      </c>
      <c r="BF687" s="2">
        <f t="shared" si="2926"/>
        <v>0</v>
      </c>
      <c r="BG687" s="2">
        <f t="shared" si="2926"/>
        <v>0</v>
      </c>
      <c r="BH687" s="2">
        <f t="shared" si="2926"/>
        <v>0</v>
      </c>
      <c r="BI687" s="2">
        <f t="shared" si="2926"/>
        <v>0</v>
      </c>
      <c r="BJ687" s="2">
        <f t="shared" si="2926"/>
        <v>0</v>
      </c>
      <c r="BK687" s="2">
        <f t="shared" si="2926"/>
        <v>0</v>
      </c>
      <c r="BL687" s="2">
        <f t="shared" si="2926"/>
        <v>0</v>
      </c>
      <c r="BM687" s="2">
        <f t="shared" si="2926"/>
        <v>0</v>
      </c>
      <c r="BN687" s="2">
        <f t="shared" si="2926"/>
        <v>0</v>
      </c>
      <c r="BO687" s="2">
        <f t="shared" si="2926"/>
        <v>0</v>
      </c>
    </row>
    <row r="688" spans="1:67" outlineLevel="2">
      <c r="B688" s="10"/>
      <c r="C688" s="10"/>
      <c r="D688" s="10"/>
      <c r="E688" s="76"/>
      <c r="F688" s="76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</row>
    <row r="689" spans="1:67" outlineLevel="1">
      <c r="A689" s="10">
        <f>+A681+1</f>
        <v>4</v>
      </c>
      <c r="B689" s="1" t="str">
        <f>INDEX(Projects,A689,1)</f>
        <v>50MW CT</v>
      </c>
      <c r="C689" s="155">
        <f>INDEX(Projects,A689,2)</f>
        <v>2032</v>
      </c>
      <c r="D689" s="152">
        <f>INDEX(Projects,A689,3)</f>
        <v>12</v>
      </c>
      <c r="E689" s="152">
        <f>INDEX(Projects,$A689,Projects!P$1)</f>
        <v>551</v>
      </c>
      <c r="F689" s="152">
        <f>INDEX(Projects,$A689,Projects!Q$1)</f>
        <v>5.62</v>
      </c>
      <c r="G689" s="152">
        <f>INDEX(Projects,A689,4)</f>
        <v>25</v>
      </c>
      <c r="H689" s="33">
        <f>(DATE(C689,12,31)-DATE(C689,D689,1)+1)/365</f>
        <v>8.4931506849315067E-2</v>
      </c>
      <c r="I689" s="96">
        <f>+$C$7</f>
        <v>2.5000000000000001E-2</v>
      </c>
      <c r="J689" s="2">
        <f>NPV($C$4,M689:BO689)+L689</f>
        <v>3587.4306295174774</v>
      </c>
      <c r="L689" s="2">
        <f>+L695</f>
        <v>0</v>
      </c>
      <c r="M689" s="2">
        <f t="shared" ref="M689:BO689" si="2927">+M695</f>
        <v>0</v>
      </c>
      <c r="N689" s="2">
        <f t="shared" si="2927"/>
        <v>0</v>
      </c>
      <c r="O689" s="2">
        <f t="shared" si="2927"/>
        <v>0</v>
      </c>
      <c r="P689" s="2">
        <f t="shared" si="2927"/>
        <v>0</v>
      </c>
      <c r="Q689" s="2">
        <f t="shared" si="2927"/>
        <v>0</v>
      </c>
      <c r="R689" s="2">
        <f t="shared" si="2927"/>
        <v>0</v>
      </c>
      <c r="S689" s="2">
        <f t="shared" si="2927"/>
        <v>0</v>
      </c>
      <c r="T689" s="2">
        <f t="shared" si="2927"/>
        <v>0</v>
      </c>
      <c r="U689" s="2">
        <f t="shared" si="2927"/>
        <v>0</v>
      </c>
      <c r="V689" s="2">
        <f t="shared" si="2927"/>
        <v>0</v>
      </c>
      <c r="W689" s="2">
        <f t="shared" si="2927"/>
        <v>0</v>
      </c>
      <c r="X689" s="2">
        <f t="shared" si="2927"/>
        <v>0</v>
      </c>
      <c r="Y689" s="2">
        <f t="shared" si="2927"/>
        <v>0</v>
      </c>
      <c r="Z689" s="2">
        <f t="shared" si="2927"/>
        <v>0</v>
      </c>
      <c r="AA689" s="2">
        <f t="shared" si="2927"/>
        <v>0</v>
      </c>
      <c r="AB689" s="2">
        <f t="shared" si="2927"/>
        <v>0</v>
      </c>
      <c r="AC689" s="2">
        <f t="shared" si="2927"/>
        <v>0</v>
      </c>
      <c r="AD689" s="2">
        <f t="shared" si="2927"/>
        <v>0</v>
      </c>
      <c r="AE689" s="2">
        <f t="shared" si="2927"/>
        <v>0</v>
      </c>
      <c r="AF689" s="2">
        <f t="shared" si="2927"/>
        <v>79.863332622337296</v>
      </c>
      <c r="AG689" s="2">
        <f t="shared" si="2927"/>
        <v>947.00514875934869</v>
      </c>
      <c r="AH689" s="2">
        <f t="shared" si="2927"/>
        <v>973.45478458893058</v>
      </c>
      <c r="AI689" s="2">
        <f t="shared" si="2927"/>
        <v>1001.2294968715412</v>
      </c>
      <c r="AJ689" s="2">
        <f t="shared" si="2927"/>
        <v>1028.5897864089675</v>
      </c>
      <c r="AK689" s="2">
        <f t="shared" si="2927"/>
        <v>1046.8513580737576</v>
      </c>
      <c r="AL689" s="2">
        <f t="shared" si="2927"/>
        <v>1074.4382442570629</v>
      </c>
      <c r="AM689" s="2">
        <f t="shared" si="2927"/>
        <v>1101.6985905180461</v>
      </c>
      <c r="AN689" s="2">
        <f t="shared" si="2927"/>
        <v>1122.2482841965705</v>
      </c>
      <c r="AO689" s="2">
        <f t="shared" si="2927"/>
        <v>1147.7181291534985</v>
      </c>
      <c r="AP689" s="2">
        <f t="shared" si="2927"/>
        <v>1177.8321631579513</v>
      </c>
      <c r="AQ689" s="2">
        <f t="shared" si="2927"/>
        <v>1207.8472707143712</v>
      </c>
      <c r="AR689" s="2">
        <f t="shared" si="2927"/>
        <v>1232.9567906502737</v>
      </c>
      <c r="AS689" s="2">
        <f t="shared" si="2927"/>
        <v>1265.5710734870206</v>
      </c>
      <c r="AT689" s="2">
        <f t="shared" si="2927"/>
        <v>1298.4479453172382</v>
      </c>
      <c r="AU689" s="2">
        <f t="shared" si="2927"/>
        <v>1332.2146052568824</v>
      </c>
      <c r="AV689" s="2">
        <f t="shared" si="2927"/>
        <v>1366.59427322131</v>
      </c>
      <c r="AW689" s="2">
        <f t="shared" si="2927"/>
        <v>1400.8502606025825</v>
      </c>
      <c r="AX689" s="2">
        <f t="shared" si="2927"/>
        <v>1429.8190351521857</v>
      </c>
      <c r="AY689" s="2">
        <f t="shared" si="2927"/>
        <v>1466.703018258368</v>
      </c>
      <c r="AZ689" s="2">
        <f t="shared" si="2927"/>
        <v>1504.2334439851602</v>
      </c>
      <c r="BA689" s="2">
        <f t="shared" si="2927"/>
        <v>1543.5814777050339</v>
      </c>
      <c r="BB689" s="2">
        <f t="shared" si="2927"/>
        <v>1582.3643917502097</v>
      </c>
      <c r="BC689" s="2">
        <f t="shared" si="2927"/>
        <v>1615.9231273606167</v>
      </c>
      <c r="BD689" s="2">
        <f t="shared" si="2927"/>
        <v>1657.0537827701223</v>
      </c>
      <c r="BE689" s="2">
        <f t="shared" si="2927"/>
        <v>1554.2110072826358</v>
      </c>
      <c r="BF689" s="2">
        <f t="shared" si="2927"/>
        <v>0</v>
      </c>
      <c r="BG689" s="2">
        <f t="shared" si="2927"/>
        <v>0</v>
      </c>
      <c r="BH689" s="2">
        <f t="shared" si="2927"/>
        <v>0</v>
      </c>
      <c r="BI689" s="2">
        <f t="shared" si="2927"/>
        <v>0</v>
      </c>
      <c r="BJ689" s="2">
        <f t="shared" si="2927"/>
        <v>0</v>
      </c>
      <c r="BK689" s="2">
        <f t="shared" si="2927"/>
        <v>0</v>
      </c>
      <c r="BL689" s="2">
        <f t="shared" si="2927"/>
        <v>0</v>
      </c>
      <c r="BM689" s="2">
        <f t="shared" si="2927"/>
        <v>0</v>
      </c>
      <c r="BN689" s="2">
        <f t="shared" si="2927"/>
        <v>0</v>
      </c>
      <c r="BO689" s="2">
        <f t="shared" si="2927"/>
        <v>0</v>
      </c>
    </row>
    <row r="690" spans="1:67" outlineLevel="2">
      <c r="B690" s="8" t="s">
        <v>32</v>
      </c>
      <c r="C690" s="10"/>
      <c r="D690" s="10"/>
      <c r="E690" s="76"/>
      <c r="F690" s="76"/>
      <c r="L690" s="2">
        <f t="shared" ref="L690:AQ690" si="2928">IF(OR(L$10&lt;$C689,L$10&gt;$C689+$G689),0,IF(L$10=$C689,$E689*(1+$I689)^(L$10-$E$663)*$H689,IF(L$10=$C689+$G689,$E689*(1+$I689)^(L$10-$E$663)*(1-$H689),$E689*(1+$I689)^(L$10-$E$663))))</f>
        <v>0</v>
      </c>
      <c r="M690" s="2">
        <f t="shared" si="2928"/>
        <v>0</v>
      </c>
      <c r="N690" s="2">
        <f t="shared" si="2928"/>
        <v>0</v>
      </c>
      <c r="O690" s="2">
        <f t="shared" si="2928"/>
        <v>0</v>
      </c>
      <c r="P690" s="2">
        <f t="shared" si="2928"/>
        <v>0</v>
      </c>
      <c r="Q690" s="2">
        <f t="shared" si="2928"/>
        <v>0</v>
      </c>
      <c r="R690" s="2">
        <f t="shared" si="2928"/>
        <v>0</v>
      </c>
      <c r="S690" s="2">
        <f t="shared" si="2928"/>
        <v>0</v>
      </c>
      <c r="T690" s="2">
        <f t="shared" si="2928"/>
        <v>0</v>
      </c>
      <c r="U690" s="2">
        <f t="shared" si="2928"/>
        <v>0</v>
      </c>
      <c r="V690" s="2">
        <f t="shared" si="2928"/>
        <v>0</v>
      </c>
      <c r="W690" s="2">
        <f t="shared" si="2928"/>
        <v>0</v>
      </c>
      <c r="X690" s="2">
        <f t="shared" si="2928"/>
        <v>0</v>
      </c>
      <c r="Y690" s="2">
        <f t="shared" si="2928"/>
        <v>0</v>
      </c>
      <c r="Z690" s="2">
        <f t="shared" si="2928"/>
        <v>0</v>
      </c>
      <c r="AA690" s="2">
        <f t="shared" si="2928"/>
        <v>0</v>
      </c>
      <c r="AB690" s="2">
        <f t="shared" si="2928"/>
        <v>0</v>
      </c>
      <c r="AC690" s="2">
        <f t="shared" si="2928"/>
        <v>0</v>
      </c>
      <c r="AD690" s="2">
        <f t="shared" si="2928"/>
        <v>0</v>
      </c>
      <c r="AE690" s="2">
        <f t="shared" si="2928"/>
        <v>0</v>
      </c>
      <c r="AF690" s="2">
        <f t="shared" si="2928"/>
        <v>76.682760045480123</v>
      </c>
      <c r="AG690" s="2">
        <f t="shared" si="2928"/>
        <v>925.4496000650081</v>
      </c>
      <c r="AH690" s="2">
        <f t="shared" si="2928"/>
        <v>948.58584006663318</v>
      </c>
      <c r="AI690" s="2">
        <f t="shared" si="2928"/>
        <v>972.30048606829905</v>
      </c>
      <c r="AJ690" s="2">
        <f t="shared" si="2928"/>
        <v>996.60799822000649</v>
      </c>
      <c r="AK690" s="2">
        <f t="shared" si="2928"/>
        <v>1021.5231981755065</v>
      </c>
      <c r="AL690" s="2">
        <f t="shared" si="2928"/>
        <v>1047.0612781298942</v>
      </c>
      <c r="AM690" s="2">
        <f t="shared" si="2928"/>
        <v>1073.2378100831413</v>
      </c>
      <c r="AN690" s="2">
        <f t="shared" si="2928"/>
        <v>1100.0687553352197</v>
      </c>
      <c r="AO690" s="2">
        <f t="shared" si="2928"/>
        <v>1127.5704742186006</v>
      </c>
      <c r="AP690" s="2">
        <f t="shared" si="2928"/>
        <v>1155.7597360740651</v>
      </c>
      <c r="AQ690" s="2">
        <f t="shared" si="2928"/>
        <v>1184.6537294759171</v>
      </c>
      <c r="AR690" s="2">
        <f t="shared" ref="AR690:BO690" si="2929">IF(OR(AR$10&lt;$C689,AR$10&gt;$C689+$G689),0,IF(AR$10=$C689,$E689*(1+$I689)^(AR$10-$E$663)*$H689,IF(AR$10=$C689+$G689,$E689*(1+$I689)^(AR$10-$E$663)*(1-$H689),$E689*(1+$I689)^(AR$10-$E$663))))</f>
        <v>1214.2700727128149</v>
      </c>
      <c r="AS690" s="2">
        <f t="shared" si="2929"/>
        <v>1244.6268245306351</v>
      </c>
      <c r="AT690" s="2">
        <f t="shared" si="2929"/>
        <v>1275.7424951439009</v>
      </c>
      <c r="AU690" s="2">
        <f t="shared" si="2929"/>
        <v>1307.6360575224983</v>
      </c>
      <c r="AV690" s="2">
        <f t="shared" si="2929"/>
        <v>1340.3269589605609</v>
      </c>
      <c r="AW690" s="2">
        <f t="shared" si="2929"/>
        <v>1373.8351329345749</v>
      </c>
      <c r="AX690" s="2">
        <f t="shared" si="2929"/>
        <v>1408.1810112579387</v>
      </c>
      <c r="AY690" s="2">
        <f t="shared" si="2929"/>
        <v>1443.3855365393874</v>
      </c>
      <c r="AZ690" s="2">
        <f t="shared" si="2929"/>
        <v>1479.470174952872</v>
      </c>
      <c r="BA690" s="2">
        <f t="shared" si="2929"/>
        <v>1516.4569293266936</v>
      </c>
      <c r="BB690" s="2">
        <f t="shared" si="2929"/>
        <v>1554.368352559861</v>
      </c>
      <c r="BC690" s="2">
        <f t="shared" si="2929"/>
        <v>1593.2275613738575</v>
      </c>
      <c r="BD690" s="2">
        <f t="shared" si="2929"/>
        <v>1633.0582504082035</v>
      </c>
      <c r="BE690" s="2">
        <f t="shared" si="2929"/>
        <v>1531.7191562390371</v>
      </c>
      <c r="BF690" s="2">
        <f t="shared" si="2929"/>
        <v>0</v>
      </c>
      <c r="BG690" s="2">
        <f t="shared" si="2929"/>
        <v>0</v>
      </c>
      <c r="BH690" s="2">
        <f t="shared" si="2929"/>
        <v>0</v>
      </c>
      <c r="BI690" s="2">
        <f t="shared" si="2929"/>
        <v>0</v>
      </c>
      <c r="BJ690" s="2">
        <f t="shared" si="2929"/>
        <v>0</v>
      </c>
      <c r="BK690" s="2">
        <f t="shared" si="2929"/>
        <v>0</v>
      </c>
      <c r="BL690" s="2">
        <f t="shared" si="2929"/>
        <v>0</v>
      </c>
      <c r="BM690" s="2">
        <f t="shared" si="2929"/>
        <v>0</v>
      </c>
      <c r="BN690" s="2">
        <f t="shared" si="2929"/>
        <v>0</v>
      </c>
      <c r="BO690" s="2">
        <f t="shared" si="2929"/>
        <v>0</v>
      </c>
    </row>
    <row r="691" spans="1:67" outlineLevel="2">
      <c r="B691" s="8"/>
      <c r="C691" s="10"/>
      <c r="D691" s="10"/>
      <c r="E691" s="76"/>
      <c r="F691" s="76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</row>
    <row r="692" spans="1:67" outlineLevel="2">
      <c r="B692" s="7" t="s">
        <v>33</v>
      </c>
      <c r="C692" s="10"/>
      <c r="D692" s="10"/>
      <c r="E692" s="76"/>
      <c r="F692" s="76"/>
      <c r="L692" s="13">
        <f t="shared" ref="L692:AQ692" si="2930">INDEX(Prod,$A689,L$10-$L$10+1)</f>
        <v>0</v>
      </c>
      <c r="M692" s="13">
        <f t="shared" si="2930"/>
        <v>0</v>
      </c>
      <c r="N692" s="13">
        <f t="shared" si="2930"/>
        <v>0</v>
      </c>
      <c r="O692" s="13">
        <f t="shared" si="2930"/>
        <v>0</v>
      </c>
      <c r="P692" s="13">
        <f t="shared" si="2930"/>
        <v>0</v>
      </c>
      <c r="Q692" s="13">
        <f t="shared" si="2930"/>
        <v>0</v>
      </c>
      <c r="R692" s="13">
        <f t="shared" si="2930"/>
        <v>0</v>
      </c>
      <c r="S692" s="13">
        <f t="shared" si="2930"/>
        <v>0</v>
      </c>
      <c r="T692" s="13">
        <f t="shared" si="2930"/>
        <v>0</v>
      </c>
      <c r="U692" s="13">
        <f t="shared" si="2930"/>
        <v>0</v>
      </c>
      <c r="V692" s="13">
        <f t="shared" si="2930"/>
        <v>0</v>
      </c>
      <c r="W692" s="13">
        <f t="shared" si="2930"/>
        <v>0</v>
      </c>
      <c r="X692" s="13">
        <f t="shared" si="2930"/>
        <v>0</v>
      </c>
      <c r="Y692" s="13">
        <f t="shared" si="2930"/>
        <v>0</v>
      </c>
      <c r="Z692" s="13">
        <f t="shared" si="2930"/>
        <v>0</v>
      </c>
      <c r="AA692" s="13">
        <f t="shared" si="2930"/>
        <v>0</v>
      </c>
      <c r="AB692" s="13">
        <f t="shared" si="2930"/>
        <v>0</v>
      </c>
      <c r="AC692" s="13">
        <f t="shared" si="2930"/>
        <v>0</v>
      </c>
      <c r="AD692" s="13">
        <f t="shared" si="2930"/>
        <v>0</v>
      </c>
      <c r="AE692" s="13">
        <f t="shared" si="2930"/>
        <v>0</v>
      </c>
      <c r="AF692" s="13">
        <f t="shared" si="2930"/>
        <v>0.34537562727928162</v>
      </c>
      <c r="AG692" s="13">
        <f t="shared" si="2930"/>
        <v>2.2836081981658936</v>
      </c>
      <c r="AH692" s="13">
        <f t="shared" si="2930"/>
        <v>2.5703721046447754</v>
      </c>
      <c r="AI692" s="13">
        <f t="shared" si="2930"/>
        <v>2.9170801639556885</v>
      </c>
      <c r="AJ692" s="13">
        <f t="shared" si="2930"/>
        <v>3.1462531089782715</v>
      </c>
      <c r="AK692" s="13">
        <f t="shared" si="2930"/>
        <v>2.4309201240539551</v>
      </c>
      <c r="AL692" s="13">
        <f t="shared" si="2930"/>
        <v>2.5634715557098389</v>
      </c>
      <c r="AM692" s="13">
        <f t="shared" si="2930"/>
        <v>2.599956750869751</v>
      </c>
      <c r="AN692" s="13">
        <f t="shared" si="2930"/>
        <v>1.9767318964004517</v>
      </c>
      <c r="AO692" s="13">
        <f t="shared" si="2930"/>
        <v>1.7518466711044312</v>
      </c>
      <c r="AP692" s="13">
        <f t="shared" si="2930"/>
        <v>1.8723964691162109</v>
      </c>
      <c r="AQ692" s="13">
        <f t="shared" si="2930"/>
        <v>1.9195123910903931</v>
      </c>
      <c r="AR692" s="13">
        <f t="shared" ref="AR692:BO692" si="2931">INDEX(Prod,$A689,AR$10-$L$10+1)</f>
        <v>1.5088046789169312</v>
      </c>
      <c r="AS692" s="13">
        <f t="shared" si="2931"/>
        <v>1.649836540222168</v>
      </c>
      <c r="AT692" s="13">
        <f t="shared" si="2931"/>
        <v>1.7449475526809692</v>
      </c>
      <c r="AU692" s="13">
        <f t="shared" si="2931"/>
        <v>1.8428272008895874</v>
      </c>
      <c r="AV692" s="13">
        <f t="shared" si="2931"/>
        <v>1.9214106798171997</v>
      </c>
      <c r="AW692" s="13">
        <f t="shared" si="2931"/>
        <v>1.9279141426086426</v>
      </c>
      <c r="AX692" s="13">
        <f t="shared" si="2931"/>
        <v>1.5065182447433472</v>
      </c>
      <c r="AY692" s="13">
        <f t="shared" si="2931"/>
        <v>1.5838519334793091</v>
      </c>
      <c r="AZ692" s="13">
        <f t="shared" si="2931"/>
        <v>1.6410319805145264</v>
      </c>
      <c r="BA692" s="13">
        <f t="shared" si="2931"/>
        <v>1.7536693811416626</v>
      </c>
      <c r="BB692" s="13">
        <f t="shared" si="2931"/>
        <v>1.765866756439209</v>
      </c>
      <c r="BC692" s="13">
        <f t="shared" si="2931"/>
        <v>1.3966207504272461</v>
      </c>
      <c r="BD692" s="13">
        <f t="shared" si="2931"/>
        <v>1.4406019449234009</v>
      </c>
      <c r="BE692" s="13">
        <f t="shared" si="2931"/>
        <v>1.3173917531967163</v>
      </c>
      <c r="BF692" s="13">
        <f t="shared" si="2931"/>
        <v>0</v>
      </c>
      <c r="BG692" s="13">
        <f t="shared" si="2931"/>
        <v>0</v>
      </c>
      <c r="BH692" s="13">
        <f t="shared" si="2931"/>
        <v>0</v>
      </c>
      <c r="BI692" s="13">
        <f t="shared" si="2931"/>
        <v>0</v>
      </c>
      <c r="BJ692" s="13">
        <f t="shared" si="2931"/>
        <v>0</v>
      </c>
      <c r="BK692" s="13">
        <f t="shared" si="2931"/>
        <v>0</v>
      </c>
      <c r="BL692" s="13">
        <f t="shared" si="2931"/>
        <v>0</v>
      </c>
      <c r="BM692" s="13">
        <f t="shared" si="2931"/>
        <v>0</v>
      </c>
      <c r="BN692" s="13">
        <f t="shared" si="2931"/>
        <v>0</v>
      </c>
      <c r="BO692" s="13">
        <f t="shared" si="2931"/>
        <v>0</v>
      </c>
    </row>
    <row r="693" spans="1:67" outlineLevel="2">
      <c r="B693" s="8" t="s">
        <v>34</v>
      </c>
      <c r="C693" s="10"/>
      <c r="D693" s="10"/>
      <c r="E693" s="76"/>
      <c r="F693" s="76"/>
      <c r="L693" s="2">
        <f t="shared" ref="L693:AQ693" si="2932">IF(L$10&lt;$C689,0,$F689*L692*(1+$I689)^(L$10-$E$663))</f>
        <v>0</v>
      </c>
      <c r="M693" s="2">
        <f t="shared" si="2932"/>
        <v>0</v>
      </c>
      <c r="N693" s="2">
        <f t="shared" si="2932"/>
        <v>0</v>
      </c>
      <c r="O693" s="2">
        <f t="shared" si="2932"/>
        <v>0</v>
      </c>
      <c r="P693" s="2">
        <f t="shared" si="2932"/>
        <v>0</v>
      </c>
      <c r="Q693" s="2">
        <f t="shared" si="2932"/>
        <v>0</v>
      </c>
      <c r="R693" s="2">
        <f t="shared" si="2932"/>
        <v>0</v>
      </c>
      <c r="S693" s="2">
        <f t="shared" si="2932"/>
        <v>0</v>
      </c>
      <c r="T693" s="2">
        <f t="shared" si="2932"/>
        <v>0</v>
      </c>
      <c r="U693" s="2">
        <f t="shared" si="2932"/>
        <v>0</v>
      </c>
      <c r="V693" s="2">
        <f t="shared" si="2932"/>
        <v>0</v>
      </c>
      <c r="W693" s="2">
        <f t="shared" si="2932"/>
        <v>0</v>
      </c>
      <c r="X693" s="2">
        <f t="shared" si="2932"/>
        <v>0</v>
      </c>
      <c r="Y693" s="2">
        <f t="shared" si="2932"/>
        <v>0</v>
      </c>
      <c r="Z693" s="2">
        <f t="shared" si="2932"/>
        <v>0</v>
      </c>
      <c r="AA693" s="2">
        <f t="shared" si="2932"/>
        <v>0</v>
      </c>
      <c r="AB693" s="2">
        <f t="shared" si="2932"/>
        <v>0</v>
      </c>
      <c r="AC693" s="2">
        <f t="shared" si="2932"/>
        <v>0</v>
      </c>
      <c r="AD693" s="2">
        <f t="shared" si="2932"/>
        <v>0</v>
      </c>
      <c r="AE693" s="2">
        <f t="shared" si="2932"/>
        <v>0</v>
      </c>
      <c r="AF693" s="2">
        <f t="shared" si="2932"/>
        <v>3.1805725768571667</v>
      </c>
      <c r="AG693" s="2">
        <f t="shared" si="2932"/>
        <v>21.555548694340537</v>
      </c>
      <c r="AH693" s="2">
        <f t="shared" si="2932"/>
        <v>24.868944522297404</v>
      </c>
      <c r="AI693" s="2">
        <f t="shared" si="2932"/>
        <v>28.929010803242139</v>
      </c>
      <c r="AJ693" s="2">
        <f t="shared" si="2932"/>
        <v>31.981788188961101</v>
      </c>
      <c r="AK693" s="2">
        <f t="shared" si="2932"/>
        <v>25.328159898251016</v>
      </c>
      <c r="AL693" s="2">
        <f t="shared" si="2932"/>
        <v>27.37696612716876</v>
      </c>
      <c r="AM693" s="2">
        <f t="shared" si="2932"/>
        <v>28.460780434904791</v>
      </c>
      <c r="AN693" s="2">
        <f t="shared" si="2932"/>
        <v>22.179528861350754</v>
      </c>
      <c r="AO693" s="2">
        <f t="shared" si="2932"/>
        <v>20.147654934897844</v>
      </c>
      <c r="AP693" s="2">
        <f t="shared" si="2932"/>
        <v>22.072427083886225</v>
      </c>
      <c r="AQ693" s="2">
        <f t="shared" si="2932"/>
        <v>23.193541238454152</v>
      </c>
      <c r="AR693" s="2">
        <f t="shared" ref="AR693:BO693" si="2933">IF(AR$10&lt;$C689,0,$F689*AR692*(1+$I689)^(AR$10-$E$663))</f>
        <v>18.68671793745877</v>
      </c>
      <c r="AS693" s="2">
        <f t="shared" si="2933"/>
        <v>20.944248956385582</v>
      </c>
      <c r="AT693" s="2">
        <f t="shared" si="2933"/>
        <v>22.705450173337283</v>
      </c>
      <c r="AU693" s="2">
        <f t="shared" si="2933"/>
        <v>24.578547734384074</v>
      </c>
      <c r="AV693" s="2">
        <f t="shared" si="2933"/>
        <v>26.267314260749131</v>
      </c>
      <c r="AW693" s="2">
        <f t="shared" si="2933"/>
        <v>27.015127668007651</v>
      </c>
      <c r="AX693" s="2">
        <f t="shared" si="2933"/>
        <v>21.638023894246942</v>
      </c>
      <c r="AY693" s="2">
        <f t="shared" si="2933"/>
        <v>23.317481718980691</v>
      </c>
      <c r="AZ693" s="2">
        <f t="shared" si="2933"/>
        <v>24.763269032288154</v>
      </c>
      <c r="BA693" s="2">
        <f t="shared" si="2933"/>
        <v>27.124548378340197</v>
      </c>
      <c r="BB693" s="2">
        <f t="shared" si="2933"/>
        <v>27.996039190348657</v>
      </c>
      <c r="BC693" s="2">
        <f t="shared" si="2933"/>
        <v>22.69556598675932</v>
      </c>
      <c r="BD693" s="2">
        <f t="shared" si="2933"/>
        <v>23.995532361918887</v>
      </c>
      <c r="BE693" s="2">
        <f t="shared" si="2933"/>
        <v>22.491851043598754</v>
      </c>
      <c r="BF693" s="2">
        <f t="shared" si="2933"/>
        <v>0</v>
      </c>
      <c r="BG693" s="2">
        <f t="shared" si="2933"/>
        <v>0</v>
      </c>
      <c r="BH693" s="2">
        <f t="shared" si="2933"/>
        <v>0</v>
      </c>
      <c r="BI693" s="2">
        <f t="shared" si="2933"/>
        <v>0</v>
      </c>
      <c r="BJ693" s="2">
        <f t="shared" si="2933"/>
        <v>0</v>
      </c>
      <c r="BK693" s="2">
        <f t="shared" si="2933"/>
        <v>0</v>
      </c>
      <c r="BL693" s="2">
        <f t="shared" si="2933"/>
        <v>0</v>
      </c>
      <c r="BM693" s="2">
        <f t="shared" si="2933"/>
        <v>0</v>
      </c>
      <c r="BN693" s="2">
        <f t="shared" si="2933"/>
        <v>0</v>
      </c>
      <c r="BO693" s="2">
        <f t="shared" si="2933"/>
        <v>0</v>
      </c>
    </row>
    <row r="694" spans="1:67" outlineLevel="2">
      <c r="B694" s="8"/>
      <c r="C694" s="10"/>
      <c r="D694" s="10"/>
      <c r="E694" s="76"/>
      <c r="F694" s="76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</row>
    <row r="695" spans="1:67" outlineLevel="2">
      <c r="B695" s="8" t="s">
        <v>35</v>
      </c>
      <c r="C695" s="10"/>
      <c r="D695" s="10"/>
      <c r="E695" s="76"/>
      <c r="F695" s="76"/>
      <c r="I695" s="152" t="str">
        <f>INDEX(Projects,A689,Projects!R$1)</f>
        <v>NewGT</v>
      </c>
      <c r="L695" s="2">
        <f t="shared" ref="L695:BO695" si="2934">SUM(L690,L693)</f>
        <v>0</v>
      </c>
      <c r="M695" s="2">
        <f t="shared" si="2934"/>
        <v>0</v>
      </c>
      <c r="N695" s="2">
        <f t="shared" si="2934"/>
        <v>0</v>
      </c>
      <c r="O695" s="2">
        <f t="shared" si="2934"/>
        <v>0</v>
      </c>
      <c r="P695" s="2">
        <f t="shared" si="2934"/>
        <v>0</v>
      </c>
      <c r="Q695" s="2">
        <f t="shared" si="2934"/>
        <v>0</v>
      </c>
      <c r="R695" s="2">
        <f t="shared" si="2934"/>
        <v>0</v>
      </c>
      <c r="S695" s="2">
        <f t="shared" si="2934"/>
        <v>0</v>
      </c>
      <c r="T695" s="2">
        <f t="shared" si="2934"/>
        <v>0</v>
      </c>
      <c r="U695" s="2">
        <f t="shared" si="2934"/>
        <v>0</v>
      </c>
      <c r="V695" s="2">
        <f t="shared" si="2934"/>
        <v>0</v>
      </c>
      <c r="W695" s="2">
        <f t="shared" si="2934"/>
        <v>0</v>
      </c>
      <c r="X695" s="2">
        <f t="shared" si="2934"/>
        <v>0</v>
      </c>
      <c r="Y695" s="2">
        <f t="shared" si="2934"/>
        <v>0</v>
      </c>
      <c r="Z695" s="2">
        <f t="shared" si="2934"/>
        <v>0</v>
      </c>
      <c r="AA695" s="2">
        <f t="shared" si="2934"/>
        <v>0</v>
      </c>
      <c r="AB695" s="2">
        <f t="shared" si="2934"/>
        <v>0</v>
      </c>
      <c r="AC695" s="2">
        <f t="shared" si="2934"/>
        <v>0</v>
      </c>
      <c r="AD695" s="2">
        <f t="shared" si="2934"/>
        <v>0</v>
      </c>
      <c r="AE695" s="2">
        <f t="shared" si="2934"/>
        <v>0</v>
      </c>
      <c r="AF695" s="2">
        <f t="shared" si="2934"/>
        <v>79.863332622337296</v>
      </c>
      <c r="AG695" s="2">
        <f t="shared" si="2934"/>
        <v>947.00514875934869</v>
      </c>
      <c r="AH695" s="2">
        <f t="shared" si="2934"/>
        <v>973.45478458893058</v>
      </c>
      <c r="AI695" s="2">
        <f t="shared" si="2934"/>
        <v>1001.2294968715412</v>
      </c>
      <c r="AJ695" s="2">
        <f t="shared" si="2934"/>
        <v>1028.5897864089675</v>
      </c>
      <c r="AK695" s="2">
        <f t="shared" si="2934"/>
        <v>1046.8513580737576</v>
      </c>
      <c r="AL695" s="2">
        <f t="shared" si="2934"/>
        <v>1074.4382442570629</v>
      </c>
      <c r="AM695" s="2">
        <f t="shared" si="2934"/>
        <v>1101.6985905180461</v>
      </c>
      <c r="AN695" s="2">
        <f t="shared" si="2934"/>
        <v>1122.2482841965705</v>
      </c>
      <c r="AO695" s="2">
        <f t="shared" si="2934"/>
        <v>1147.7181291534985</v>
      </c>
      <c r="AP695" s="2">
        <f t="shared" si="2934"/>
        <v>1177.8321631579513</v>
      </c>
      <c r="AQ695" s="2">
        <f t="shared" si="2934"/>
        <v>1207.8472707143712</v>
      </c>
      <c r="AR695" s="2">
        <f t="shared" si="2934"/>
        <v>1232.9567906502737</v>
      </c>
      <c r="AS695" s="2">
        <f t="shared" si="2934"/>
        <v>1265.5710734870206</v>
      </c>
      <c r="AT695" s="2">
        <f t="shared" si="2934"/>
        <v>1298.4479453172382</v>
      </c>
      <c r="AU695" s="2">
        <f t="shared" si="2934"/>
        <v>1332.2146052568824</v>
      </c>
      <c r="AV695" s="2">
        <f t="shared" si="2934"/>
        <v>1366.59427322131</v>
      </c>
      <c r="AW695" s="2">
        <f t="shared" si="2934"/>
        <v>1400.8502606025825</v>
      </c>
      <c r="AX695" s="2">
        <f t="shared" si="2934"/>
        <v>1429.8190351521857</v>
      </c>
      <c r="AY695" s="2">
        <f t="shared" si="2934"/>
        <v>1466.703018258368</v>
      </c>
      <c r="AZ695" s="2">
        <f t="shared" si="2934"/>
        <v>1504.2334439851602</v>
      </c>
      <c r="BA695" s="2">
        <f t="shared" si="2934"/>
        <v>1543.5814777050339</v>
      </c>
      <c r="BB695" s="2">
        <f t="shared" si="2934"/>
        <v>1582.3643917502097</v>
      </c>
      <c r="BC695" s="2">
        <f t="shared" si="2934"/>
        <v>1615.9231273606167</v>
      </c>
      <c r="BD695" s="2">
        <f t="shared" si="2934"/>
        <v>1657.0537827701223</v>
      </c>
      <c r="BE695" s="2">
        <f t="shared" si="2934"/>
        <v>1554.2110072826358</v>
      </c>
      <c r="BF695" s="2">
        <f t="shared" si="2934"/>
        <v>0</v>
      </c>
      <c r="BG695" s="2">
        <f t="shared" si="2934"/>
        <v>0</v>
      </c>
      <c r="BH695" s="2">
        <f t="shared" si="2934"/>
        <v>0</v>
      </c>
      <c r="BI695" s="2">
        <f t="shared" si="2934"/>
        <v>0</v>
      </c>
      <c r="BJ695" s="2">
        <f t="shared" si="2934"/>
        <v>0</v>
      </c>
      <c r="BK695" s="2">
        <f t="shared" si="2934"/>
        <v>0</v>
      </c>
      <c r="BL695" s="2">
        <f t="shared" si="2934"/>
        <v>0</v>
      </c>
      <c r="BM695" s="2">
        <f t="shared" si="2934"/>
        <v>0</v>
      </c>
      <c r="BN695" s="2">
        <f t="shared" si="2934"/>
        <v>0</v>
      </c>
      <c r="BO695" s="2">
        <f t="shared" si="2934"/>
        <v>0</v>
      </c>
    </row>
    <row r="696" spans="1:67" outlineLevel="2">
      <c r="B696" s="10"/>
      <c r="C696" s="10"/>
      <c r="D696" s="10"/>
      <c r="E696" s="76"/>
      <c r="F696" s="76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</row>
    <row r="697" spans="1:67" outlineLevel="1">
      <c r="A697" s="10">
        <f>+A689+1</f>
        <v>5</v>
      </c>
      <c r="B697" s="1" t="str">
        <f>INDEX(Projects,A697,1)</f>
        <v>Holyrood CP4</v>
      </c>
      <c r="C697" s="155">
        <f>INDEX(Projects,A697,2)</f>
        <v>2032</v>
      </c>
      <c r="D697" s="152">
        <f>INDEX(Projects,A697,3)</f>
        <v>12</v>
      </c>
      <c r="E697" s="152">
        <f>INDEX(Projects,$A697,Projects!P$1)</f>
        <v>0</v>
      </c>
      <c r="F697" s="152">
        <f>INDEX(Projects,$A697,Projects!Q$1)</f>
        <v>0</v>
      </c>
      <c r="G697" s="152">
        <f>INDEX(Projects,A697,4)</f>
        <v>60</v>
      </c>
      <c r="H697" s="33">
        <f>(DATE(C697,12,31)-DATE(C697,D697,1)+1)/365</f>
        <v>8.4931506849315067E-2</v>
      </c>
      <c r="I697" s="96">
        <f>+$C$7</f>
        <v>2.5000000000000001E-2</v>
      </c>
      <c r="J697" s="2">
        <f>NPV($C$4,M697:BO697)+L697</f>
        <v>0</v>
      </c>
      <c r="L697" s="2">
        <f>+L703</f>
        <v>0</v>
      </c>
      <c r="M697" s="2">
        <f t="shared" ref="M697:BO697" si="2935">+M703</f>
        <v>0</v>
      </c>
      <c r="N697" s="2">
        <f t="shared" si="2935"/>
        <v>0</v>
      </c>
      <c r="O697" s="2">
        <f t="shared" si="2935"/>
        <v>0</v>
      </c>
      <c r="P697" s="2">
        <f t="shared" si="2935"/>
        <v>0</v>
      </c>
      <c r="Q697" s="2">
        <f t="shared" si="2935"/>
        <v>0</v>
      </c>
      <c r="R697" s="2">
        <f t="shared" si="2935"/>
        <v>0</v>
      </c>
      <c r="S697" s="2">
        <f t="shared" si="2935"/>
        <v>0</v>
      </c>
      <c r="T697" s="2">
        <f t="shared" si="2935"/>
        <v>0</v>
      </c>
      <c r="U697" s="2">
        <f t="shared" si="2935"/>
        <v>0</v>
      </c>
      <c r="V697" s="2">
        <f t="shared" si="2935"/>
        <v>0</v>
      </c>
      <c r="W697" s="2">
        <f t="shared" si="2935"/>
        <v>0</v>
      </c>
      <c r="X697" s="2">
        <f t="shared" si="2935"/>
        <v>0</v>
      </c>
      <c r="Y697" s="2">
        <f t="shared" si="2935"/>
        <v>0</v>
      </c>
      <c r="Z697" s="2">
        <f t="shared" si="2935"/>
        <v>0</v>
      </c>
      <c r="AA697" s="2">
        <f t="shared" si="2935"/>
        <v>0</v>
      </c>
      <c r="AB697" s="2">
        <f t="shared" si="2935"/>
        <v>0</v>
      </c>
      <c r="AC697" s="2">
        <f t="shared" si="2935"/>
        <v>0</v>
      </c>
      <c r="AD697" s="2">
        <f t="shared" si="2935"/>
        <v>0</v>
      </c>
      <c r="AE697" s="2">
        <f t="shared" si="2935"/>
        <v>0</v>
      </c>
      <c r="AF697" s="2">
        <f t="shared" si="2935"/>
        <v>0</v>
      </c>
      <c r="AG697" s="2">
        <f t="shared" si="2935"/>
        <v>0</v>
      </c>
      <c r="AH697" s="2">
        <f t="shared" si="2935"/>
        <v>0</v>
      </c>
      <c r="AI697" s="2">
        <f t="shared" si="2935"/>
        <v>0</v>
      </c>
      <c r="AJ697" s="2">
        <f t="shared" si="2935"/>
        <v>0</v>
      </c>
      <c r="AK697" s="2">
        <f t="shared" si="2935"/>
        <v>0</v>
      </c>
      <c r="AL697" s="2">
        <f t="shared" si="2935"/>
        <v>0</v>
      </c>
      <c r="AM697" s="2">
        <f t="shared" si="2935"/>
        <v>0</v>
      </c>
      <c r="AN697" s="2">
        <f t="shared" si="2935"/>
        <v>0</v>
      </c>
      <c r="AO697" s="2">
        <f t="shared" si="2935"/>
        <v>0</v>
      </c>
      <c r="AP697" s="2">
        <f t="shared" si="2935"/>
        <v>0</v>
      </c>
      <c r="AQ697" s="2">
        <f t="shared" si="2935"/>
        <v>0</v>
      </c>
      <c r="AR697" s="2">
        <f t="shared" si="2935"/>
        <v>0</v>
      </c>
      <c r="AS697" s="2">
        <f t="shared" si="2935"/>
        <v>0</v>
      </c>
      <c r="AT697" s="2">
        <f t="shared" si="2935"/>
        <v>0</v>
      </c>
      <c r="AU697" s="2">
        <f t="shared" si="2935"/>
        <v>0</v>
      </c>
      <c r="AV697" s="2">
        <f t="shared" si="2935"/>
        <v>0</v>
      </c>
      <c r="AW697" s="2">
        <f t="shared" si="2935"/>
        <v>0</v>
      </c>
      <c r="AX697" s="2">
        <f t="shared" si="2935"/>
        <v>0</v>
      </c>
      <c r="AY697" s="2">
        <f t="shared" si="2935"/>
        <v>0</v>
      </c>
      <c r="AZ697" s="2">
        <f t="shared" si="2935"/>
        <v>0</v>
      </c>
      <c r="BA697" s="2">
        <f t="shared" si="2935"/>
        <v>0</v>
      </c>
      <c r="BB697" s="2">
        <f t="shared" si="2935"/>
        <v>0</v>
      </c>
      <c r="BC697" s="2">
        <f t="shared" si="2935"/>
        <v>0</v>
      </c>
      <c r="BD697" s="2">
        <f t="shared" si="2935"/>
        <v>0</v>
      </c>
      <c r="BE697" s="2">
        <f t="shared" si="2935"/>
        <v>0</v>
      </c>
      <c r="BF697" s="2">
        <f t="shared" si="2935"/>
        <v>0</v>
      </c>
      <c r="BG697" s="2">
        <f t="shared" si="2935"/>
        <v>0</v>
      </c>
      <c r="BH697" s="2">
        <f t="shared" si="2935"/>
        <v>0</v>
      </c>
      <c r="BI697" s="2">
        <f t="shared" si="2935"/>
        <v>0</v>
      </c>
      <c r="BJ697" s="2">
        <f t="shared" si="2935"/>
        <v>0</v>
      </c>
      <c r="BK697" s="2">
        <f t="shared" si="2935"/>
        <v>0</v>
      </c>
      <c r="BL697" s="2">
        <f t="shared" si="2935"/>
        <v>0</v>
      </c>
      <c r="BM697" s="2">
        <f t="shared" si="2935"/>
        <v>0</v>
      </c>
      <c r="BN697" s="2">
        <f t="shared" si="2935"/>
        <v>0</v>
      </c>
      <c r="BO697" s="2">
        <f t="shared" si="2935"/>
        <v>0</v>
      </c>
    </row>
    <row r="698" spans="1:67" outlineLevel="2">
      <c r="B698" s="8" t="s">
        <v>32</v>
      </c>
      <c r="C698" s="10"/>
      <c r="D698" s="10"/>
      <c r="E698" s="76"/>
      <c r="F698" s="76"/>
      <c r="L698" s="2">
        <f t="shared" ref="L698:AQ698" si="2936">IF(OR(L$10&lt;$C697,L$10&gt;$C697+$G697),0,IF(L$10=$C697,$E697*(1+$I697)^(L$10-$E$663)*$H697,IF(L$10=$C697+$G697,$E697*(1+$I697)^(L$10-$E$663)*(1-$H697),$E697*(1+$I697)^(L$10-$E$663))))</f>
        <v>0</v>
      </c>
      <c r="M698" s="2">
        <f t="shared" si="2936"/>
        <v>0</v>
      </c>
      <c r="N698" s="2">
        <f t="shared" si="2936"/>
        <v>0</v>
      </c>
      <c r="O698" s="2">
        <f t="shared" si="2936"/>
        <v>0</v>
      </c>
      <c r="P698" s="2">
        <f t="shared" si="2936"/>
        <v>0</v>
      </c>
      <c r="Q698" s="2">
        <f t="shared" si="2936"/>
        <v>0</v>
      </c>
      <c r="R698" s="2">
        <f t="shared" si="2936"/>
        <v>0</v>
      </c>
      <c r="S698" s="2">
        <f t="shared" si="2936"/>
        <v>0</v>
      </c>
      <c r="T698" s="2">
        <f t="shared" si="2936"/>
        <v>0</v>
      </c>
      <c r="U698" s="2">
        <f t="shared" si="2936"/>
        <v>0</v>
      </c>
      <c r="V698" s="2">
        <f t="shared" si="2936"/>
        <v>0</v>
      </c>
      <c r="W698" s="2">
        <f t="shared" si="2936"/>
        <v>0</v>
      </c>
      <c r="X698" s="2">
        <f t="shared" si="2936"/>
        <v>0</v>
      </c>
      <c r="Y698" s="2">
        <f t="shared" si="2936"/>
        <v>0</v>
      </c>
      <c r="Z698" s="2">
        <f t="shared" si="2936"/>
        <v>0</v>
      </c>
      <c r="AA698" s="2">
        <f t="shared" si="2936"/>
        <v>0</v>
      </c>
      <c r="AB698" s="2">
        <f t="shared" si="2936"/>
        <v>0</v>
      </c>
      <c r="AC698" s="2">
        <f t="shared" si="2936"/>
        <v>0</v>
      </c>
      <c r="AD698" s="2">
        <f t="shared" si="2936"/>
        <v>0</v>
      </c>
      <c r="AE698" s="2">
        <f t="shared" si="2936"/>
        <v>0</v>
      </c>
      <c r="AF698" s="2">
        <f t="shared" si="2936"/>
        <v>0</v>
      </c>
      <c r="AG698" s="2">
        <f t="shared" si="2936"/>
        <v>0</v>
      </c>
      <c r="AH698" s="2">
        <f t="shared" si="2936"/>
        <v>0</v>
      </c>
      <c r="AI698" s="2">
        <f t="shared" si="2936"/>
        <v>0</v>
      </c>
      <c r="AJ698" s="2">
        <f t="shared" si="2936"/>
        <v>0</v>
      </c>
      <c r="AK698" s="2">
        <f t="shared" si="2936"/>
        <v>0</v>
      </c>
      <c r="AL698" s="2">
        <f t="shared" si="2936"/>
        <v>0</v>
      </c>
      <c r="AM698" s="2">
        <f t="shared" si="2936"/>
        <v>0</v>
      </c>
      <c r="AN698" s="2">
        <f t="shared" si="2936"/>
        <v>0</v>
      </c>
      <c r="AO698" s="2">
        <f t="shared" si="2936"/>
        <v>0</v>
      </c>
      <c r="AP698" s="2">
        <f t="shared" si="2936"/>
        <v>0</v>
      </c>
      <c r="AQ698" s="2">
        <f t="shared" si="2936"/>
        <v>0</v>
      </c>
      <c r="AR698" s="2">
        <f t="shared" ref="AR698:BO698" si="2937">IF(OR(AR$10&lt;$C697,AR$10&gt;$C697+$G697),0,IF(AR$10=$C697,$E697*(1+$I697)^(AR$10-$E$663)*$H697,IF(AR$10=$C697+$G697,$E697*(1+$I697)^(AR$10-$E$663)*(1-$H697),$E697*(1+$I697)^(AR$10-$E$663))))</f>
        <v>0</v>
      </c>
      <c r="AS698" s="2">
        <f t="shared" si="2937"/>
        <v>0</v>
      </c>
      <c r="AT698" s="2">
        <f t="shared" si="2937"/>
        <v>0</v>
      </c>
      <c r="AU698" s="2">
        <f t="shared" si="2937"/>
        <v>0</v>
      </c>
      <c r="AV698" s="2">
        <f t="shared" si="2937"/>
        <v>0</v>
      </c>
      <c r="AW698" s="2">
        <f t="shared" si="2937"/>
        <v>0</v>
      </c>
      <c r="AX698" s="2">
        <f t="shared" si="2937"/>
        <v>0</v>
      </c>
      <c r="AY698" s="2">
        <f t="shared" si="2937"/>
        <v>0</v>
      </c>
      <c r="AZ698" s="2">
        <f t="shared" si="2937"/>
        <v>0</v>
      </c>
      <c r="BA698" s="2">
        <f t="shared" si="2937"/>
        <v>0</v>
      </c>
      <c r="BB698" s="2">
        <f t="shared" si="2937"/>
        <v>0</v>
      </c>
      <c r="BC698" s="2">
        <f t="shared" si="2937"/>
        <v>0</v>
      </c>
      <c r="BD698" s="2">
        <f t="shared" si="2937"/>
        <v>0</v>
      </c>
      <c r="BE698" s="2">
        <f t="shared" si="2937"/>
        <v>0</v>
      </c>
      <c r="BF698" s="2">
        <f t="shared" si="2937"/>
        <v>0</v>
      </c>
      <c r="BG698" s="2">
        <f t="shared" si="2937"/>
        <v>0</v>
      </c>
      <c r="BH698" s="2">
        <f t="shared" si="2937"/>
        <v>0</v>
      </c>
      <c r="BI698" s="2">
        <f t="shared" si="2937"/>
        <v>0</v>
      </c>
      <c r="BJ698" s="2">
        <f t="shared" si="2937"/>
        <v>0</v>
      </c>
      <c r="BK698" s="2">
        <f t="shared" si="2937"/>
        <v>0</v>
      </c>
      <c r="BL698" s="2">
        <f t="shared" si="2937"/>
        <v>0</v>
      </c>
      <c r="BM698" s="2">
        <f t="shared" si="2937"/>
        <v>0</v>
      </c>
      <c r="BN698" s="2">
        <f t="shared" si="2937"/>
        <v>0</v>
      </c>
      <c r="BO698" s="2">
        <f t="shared" si="2937"/>
        <v>0</v>
      </c>
    </row>
    <row r="699" spans="1:67" outlineLevel="2">
      <c r="B699" s="8"/>
      <c r="C699" s="10"/>
      <c r="D699" s="10"/>
      <c r="E699" s="76"/>
      <c r="F699" s="76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</row>
    <row r="700" spans="1:67" outlineLevel="2">
      <c r="B700" s="7" t="s">
        <v>33</v>
      </c>
      <c r="C700" s="10"/>
      <c r="D700" s="10"/>
      <c r="E700" s="76"/>
      <c r="F700" s="76"/>
      <c r="L700" s="13">
        <f t="shared" ref="L700:AQ700" si="2938">INDEX(Prod,$A697,L$10-$L$10+1)</f>
        <v>0</v>
      </c>
      <c r="M700" s="13">
        <f t="shared" si="2938"/>
        <v>0</v>
      </c>
      <c r="N700" s="13">
        <f t="shared" si="2938"/>
        <v>0</v>
      </c>
      <c r="O700" s="13">
        <f t="shared" si="2938"/>
        <v>0</v>
      </c>
      <c r="P700" s="13">
        <f t="shared" si="2938"/>
        <v>0</v>
      </c>
      <c r="Q700" s="13">
        <f t="shared" si="2938"/>
        <v>0</v>
      </c>
      <c r="R700" s="13">
        <f t="shared" si="2938"/>
        <v>0</v>
      </c>
      <c r="S700" s="13">
        <f t="shared" si="2938"/>
        <v>0</v>
      </c>
      <c r="T700" s="13">
        <f t="shared" si="2938"/>
        <v>0</v>
      </c>
      <c r="U700" s="13">
        <f t="shared" si="2938"/>
        <v>0</v>
      </c>
      <c r="V700" s="13">
        <f t="shared" si="2938"/>
        <v>0</v>
      </c>
      <c r="W700" s="13">
        <f t="shared" si="2938"/>
        <v>0</v>
      </c>
      <c r="X700" s="13">
        <f t="shared" si="2938"/>
        <v>0</v>
      </c>
      <c r="Y700" s="13">
        <f t="shared" si="2938"/>
        <v>0</v>
      </c>
      <c r="Z700" s="13">
        <f t="shared" si="2938"/>
        <v>0</v>
      </c>
      <c r="AA700" s="13">
        <f t="shared" si="2938"/>
        <v>0</v>
      </c>
      <c r="AB700" s="13">
        <f t="shared" si="2938"/>
        <v>0</v>
      </c>
      <c r="AC700" s="13">
        <f t="shared" si="2938"/>
        <v>0</v>
      </c>
      <c r="AD700" s="13">
        <f t="shared" si="2938"/>
        <v>0</v>
      </c>
      <c r="AE700" s="13">
        <f t="shared" si="2938"/>
        <v>0</v>
      </c>
      <c r="AF700" s="13">
        <f t="shared" si="2938"/>
        <v>0</v>
      </c>
      <c r="AG700" s="13">
        <f t="shared" si="2938"/>
        <v>0</v>
      </c>
      <c r="AH700" s="13">
        <f t="shared" si="2938"/>
        <v>0</v>
      </c>
      <c r="AI700" s="13">
        <f t="shared" si="2938"/>
        <v>0</v>
      </c>
      <c r="AJ700" s="13">
        <f t="shared" si="2938"/>
        <v>0</v>
      </c>
      <c r="AK700" s="13">
        <f t="shared" si="2938"/>
        <v>0</v>
      </c>
      <c r="AL700" s="13">
        <f t="shared" si="2938"/>
        <v>0</v>
      </c>
      <c r="AM700" s="13">
        <f t="shared" si="2938"/>
        <v>0</v>
      </c>
      <c r="AN700" s="13">
        <f t="shared" si="2938"/>
        <v>0</v>
      </c>
      <c r="AO700" s="13">
        <f t="shared" si="2938"/>
        <v>0</v>
      </c>
      <c r="AP700" s="13">
        <f t="shared" si="2938"/>
        <v>0</v>
      </c>
      <c r="AQ700" s="13">
        <f t="shared" si="2938"/>
        <v>0</v>
      </c>
      <c r="AR700" s="13">
        <f t="shared" ref="AR700:BO700" si="2939">INDEX(Prod,$A697,AR$10-$L$10+1)</f>
        <v>0</v>
      </c>
      <c r="AS700" s="13">
        <f t="shared" si="2939"/>
        <v>0</v>
      </c>
      <c r="AT700" s="13">
        <f t="shared" si="2939"/>
        <v>0</v>
      </c>
      <c r="AU700" s="13">
        <f t="shared" si="2939"/>
        <v>0</v>
      </c>
      <c r="AV700" s="13">
        <f t="shared" si="2939"/>
        <v>0</v>
      </c>
      <c r="AW700" s="13">
        <f t="shared" si="2939"/>
        <v>0</v>
      </c>
      <c r="AX700" s="13">
        <f t="shared" si="2939"/>
        <v>0</v>
      </c>
      <c r="AY700" s="13">
        <f t="shared" si="2939"/>
        <v>0</v>
      </c>
      <c r="AZ700" s="13">
        <f t="shared" si="2939"/>
        <v>0</v>
      </c>
      <c r="BA700" s="13">
        <f t="shared" si="2939"/>
        <v>0</v>
      </c>
      <c r="BB700" s="13">
        <f t="shared" si="2939"/>
        <v>0</v>
      </c>
      <c r="BC700" s="13">
        <f t="shared" si="2939"/>
        <v>0</v>
      </c>
      <c r="BD700" s="13">
        <f t="shared" si="2939"/>
        <v>0</v>
      </c>
      <c r="BE700" s="13">
        <f t="shared" si="2939"/>
        <v>0</v>
      </c>
      <c r="BF700" s="13">
        <f t="shared" si="2939"/>
        <v>0</v>
      </c>
      <c r="BG700" s="13">
        <f t="shared" si="2939"/>
        <v>0</v>
      </c>
      <c r="BH700" s="13">
        <f t="shared" si="2939"/>
        <v>0</v>
      </c>
      <c r="BI700" s="13">
        <f t="shared" si="2939"/>
        <v>0</v>
      </c>
      <c r="BJ700" s="13">
        <f t="shared" si="2939"/>
        <v>0</v>
      </c>
      <c r="BK700" s="13">
        <f t="shared" si="2939"/>
        <v>0</v>
      </c>
      <c r="BL700" s="13">
        <f t="shared" si="2939"/>
        <v>0</v>
      </c>
      <c r="BM700" s="13">
        <f t="shared" si="2939"/>
        <v>0</v>
      </c>
      <c r="BN700" s="13">
        <f t="shared" si="2939"/>
        <v>0</v>
      </c>
      <c r="BO700" s="13">
        <f t="shared" si="2939"/>
        <v>0</v>
      </c>
    </row>
    <row r="701" spans="1:67" outlineLevel="2">
      <c r="B701" s="8" t="s">
        <v>34</v>
      </c>
      <c r="C701" s="10"/>
      <c r="D701" s="10"/>
      <c r="E701" s="76"/>
      <c r="F701" s="76"/>
      <c r="L701" s="2">
        <f t="shared" ref="L701:AQ701" si="2940">IF(L$10&lt;$C697,0,$F697*L700*(1+$I697)^(L$10-$E$663))</f>
        <v>0</v>
      </c>
      <c r="M701" s="2">
        <f t="shared" si="2940"/>
        <v>0</v>
      </c>
      <c r="N701" s="2">
        <f t="shared" si="2940"/>
        <v>0</v>
      </c>
      <c r="O701" s="2">
        <f t="shared" si="2940"/>
        <v>0</v>
      </c>
      <c r="P701" s="2">
        <f t="shared" si="2940"/>
        <v>0</v>
      </c>
      <c r="Q701" s="2">
        <f t="shared" si="2940"/>
        <v>0</v>
      </c>
      <c r="R701" s="2">
        <f t="shared" si="2940"/>
        <v>0</v>
      </c>
      <c r="S701" s="2">
        <f t="shared" si="2940"/>
        <v>0</v>
      </c>
      <c r="T701" s="2">
        <f t="shared" si="2940"/>
        <v>0</v>
      </c>
      <c r="U701" s="2">
        <f t="shared" si="2940"/>
        <v>0</v>
      </c>
      <c r="V701" s="2">
        <f t="shared" si="2940"/>
        <v>0</v>
      </c>
      <c r="W701" s="2">
        <f t="shared" si="2940"/>
        <v>0</v>
      </c>
      <c r="X701" s="2">
        <f t="shared" si="2940"/>
        <v>0</v>
      </c>
      <c r="Y701" s="2">
        <f t="shared" si="2940"/>
        <v>0</v>
      </c>
      <c r="Z701" s="2">
        <f t="shared" si="2940"/>
        <v>0</v>
      </c>
      <c r="AA701" s="2">
        <f t="shared" si="2940"/>
        <v>0</v>
      </c>
      <c r="AB701" s="2">
        <f t="shared" si="2940"/>
        <v>0</v>
      </c>
      <c r="AC701" s="2">
        <f t="shared" si="2940"/>
        <v>0</v>
      </c>
      <c r="AD701" s="2">
        <f t="shared" si="2940"/>
        <v>0</v>
      </c>
      <c r="AE701" s="2">
        <f t="shared" si="2940"/>
        <v>0</v>
      </c>
      <c r="AF701" s="2">
        <f t="shared" si="2940"/>
        <v>0</v>
      </c>
      <c r="AG701" s="2">
        <f t="shared" si="2940"/>
        <v>0</v>
      </c>
      <c r="AH701" s="2">
        <f t="shared" si="2940"/>
        <v>0</v>
      </c>
      <c r="AI701" s="2">
        <f t="shared" si="2940"/>
        <v>0</v>
      </c>
      <c r="AJ701" s="2">
        <f t="shared" si="2940"/>
        <v>0</v>
      </c>
      <c r="AK701" s="2">
        <f t="shared" si="2940"/>
        <v>0</v>
      </c>
      <c r="AL701" s="2">
        <f t="shared" si="2940"/>
        <v>0</v>
      </c>
      <c r="AM701" s="2">
        <f t="shared" si="2940"/>
        <v>0</v>
      </c>
      <c r="AN701" s="2">
        <f t="shared" si="2940"/>
        <v>0</v>
      </c>
      <c r="AO701" s="2">
        <f t="shared" si="2940"/>
        <v>0</v>
      </c>
      <c r="AP701" s="2">
        <f t="shared" si="2940"/>
        <v>0</v>
      </c>
      <c r="AQ701" s="2">
        <f t="shared" si="2940"/>
        <v>0</v>
      </c>
      <c r="AR701" s="2">
        <f t="shared" ref="AR701:BO701" si="2941">IF(AR$10&lt;$C697,0,$F697*AR700*(1+$I697)^(AR$10-$E$663))</f>
        <v>0</v>
      </c>
      <c r="AS701" s="2">
        <f t="shared" si="2941"/>
        <v>0</v>
      </c>
      <c r="AT701" s="2">
        <f t="shared" si="2941"/>
        <v>0</v>
      </c>
      <c r="AU701" s="2">
        <f t="shared" si="2941"/>
        <v>0</v>
      </c>
      <c r="AV701" s="2">
        <f t="shared" si="2941"/>
        <v>0</v>
      </c>
      <c r="AW701" s="2">
        <f t="shared" si="2941"/>
        <v>0</v>
      </c>
      <c r="AX701" s="2">
        <f t="shared" si="2941"/>
        <v>0</v>
      </c>
      <c r="AY701" s="2">
        <f t="shared" si="2941"/>
        <v>0</v>
      </c>
      <c r="AZ701" s="2">
        <f t="shared" si="2941"/>
        <v>0</v>
      </c>
      <c r="BA701" s="2">
        <f t="shared" si="2941"/>
        <v>0</v>
      </c>
      <c r="BB701" s="2">
        <f t="shared" si="2941"/>
        <v>0</v>
      </c>
      <c r="BC701" s="2">
        <f t="shared" si="2941"/>
        <v>0</v>
      </c>
      <c r="BD701" s="2">
        <f t="shared" si="2941"/>
        <v>0</v>
      </c>
      <c r="BE701" s="2">
        <f t="shared" si="2941"/>
        <v>0</v>
      </c>
      <c r="BF701" s="2">
        <f t="shared" si="2941"/>
        <v>0</v>
      </c>
      <c r="BG701" s="2">
        <f t="shared" si="2941"/>
        <v>0</v>
      </c>
      <c r="BH701" s="2">
        <f t="shared" si="2941"/>
        <v>0</v>
      </c>
      <c r="BI701" s="2">
        <f t="shared" si="2941"/>
        <v>0</v>
      </c>
      <c r="BJ701" s="2">
        <f t="shared" si="2941"/>
        <v>0</v>
      </c>
      <c r="BK701" s="2">
        <f t="shared" si="2941"/>
        <v>0</v>
      </c>
      <c r="BL701" s="2">
        <f t="shared" si="2941"/>
        <v>0</v>
      </c>
      <c r="BM701" s="2">
        <f t="shared" si="2941"/>
        <v>0</v>
      </c>
      <c r="BN701" s="2">
        <f t="shared" si="2941"/>
        <v>0</v>
      </c>
      <c r="BO701" s="2">
        <f t="shared" si="2941"/>
        <v>0</v>
      </c>
    </row>
    <row r="702" spans="1:67" outlineLevel="2">
      <c r="B702" s="8"/>
      <c r="C702" s="10"/>
      <c r="D702" s="10"/>
      <c r="E702" s="76"/>
      <c r="F702" s="76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</row>
    <row r="703" spans="1:67" outlineLevel="2">
      <c r="B703" s="8" t="s">
        <v>35</v>
      </c>
      <c r="C703" s="10"/>
      <c r="D703" s="10"/>
      <c r="E703" s="76"/>
      <c r="F703" s="76"/>
      <c r="I703" s="152" t="str">
        <f>INDEX(Projects,A697,Projects!R$1)</f>
        <v>HRD</v>
      </c>
      <c r="L703" s="2">
        <f t="shared" ref="L703:BO703" si="2942">SUM(L698,L701)</f>
        <v>0</v>
      </c>
      <c r="M703" s="2">
        <f t="shared" si="2942"/>
        <v>0</v>
      </c>
      <c r="N703" s="2">
        <f t="shared" si="2942"/>
        <v>0</v>
      </c>
      <c r="O703" s="2">
        <f t="shared" si="2942"/>
        <v>0</v>
      </c>
      <c r="P703" s="2">
        <f t="shared" si="2942"/>
        <v>0</v>
      </c>
      <c r="Q703" s="2">
        <f t="shared" si="2942"/>
        <v>0</v>
      </c>
      <c r="R703" s="2">
        <f t="shared" si="2942"/>
        <v>0</v>
      </c>
      <c r="S703" s="2">
        <f t="shared" si="2942"/>
        <v>0</v>
      </c>
      <c r="T703" s="2">
        <f t="shared" si="2942"/>
        <v>0</v>
      </c>
      <c r="U703" s="2">
        <f t="shared" si="2942"/>
        <v>0</v>
      </c>
      <c r="V703" s="2">
        <f t="shared" si="2942"/>
        <v>0</v>
      </c>
      <c r="W703" s="2">
        <f t="shared" si="2942"/>
        <v>0</v>
      </c>
      <c r="X703" s="2">
        <f t="shared" si="2942"/>
        <v>0</v>
      </c>
      <c r="Y703" s="2">
        <f t="shared" si="2942"/>
        <v>0</v>
      </c>
      <c r="Z703" s="2">
        <f t="shared" si="2942"/>
        <v>0</v>
      </c>
      <c r="AA703" s="2">
        <f t="shared" si="2942"/>
        <v>0</v>
      </c>
      <c r="AB703" s="2">
        <f t="shared" si="2942"/>
        <v>0</v>
      </c>
      <c r="AC703" s="2">
        <f t="shared" si="2942"/>
        <v>0</v>
      </c>
      <c r="AD703" s="2">
        <f t="shared" si="2942"/>
        <v>0</v>
      </c>
      <c r="AE703" s="2">
        <f t="shared" si="2942"/>
        <v>0</v>
      </c>
      <c r="AF703" s="2">
        <f t="shared" si="2942"/>
        <v>0</v>
      </c>
      <c r="AG703" s="2">
        <f t="shared" si="2942"/>
        <v>0</v>
      </c>
      <c r="AH703" s="2">
        <f t="shared" si="2942"/>
        <v>0</v>
      </c>
      <c r="AI703" s="2">
        <f t="shared" si="2942"/>
        <v>0</v>
      </c>
      <c r="AJ703" s="2">
        <f t="shared" si="2942"/>
        <v>0</v>
      </c>
      <c r="AK703" s="2">
        <f t="shared" si="2942"/>
        <v>0</v>
      </c>
      <c r="AL703" s="2">
        <f t="shared" si="2942"/>
        <v>0</v>
      </c>
      <c r="AM703" s="2">
        <f t="shared" si="2942"/>
        <v>0</v>
      </c>
      <c r="AN703" s="2">
        <f t="shared" si="2942"/>
        <v>0</v>
      </c>
      <c r="AO703" s="2">
        <f t="shared" si="2942"/>
        <v>0</v>
      </c>
      <c r="AP703" s="2">
        <f t="shared" si="2942"/>
        <v>0</v>
      </c>
      <c r="AQ703" s="2">
        <f t="shared" si="2942"/>
        <v>0</v>
      </c>
      <c r="AR703" s="2">
        <f t="shared" si="2942"/>
        <v>0</v>
      </c>
      <c r="AS703" s="2">
        <f t="shared" si="2942"/>
        <v>0</v>
      </c>
      <c r="AT703" s="2">
        <f t="shared" si="2942"/>
        <v>0</v>
      </c>
      <c r="AU703" s="2">
        <f t="shared" si="2942"/>
        <v>0</v>
      </c>
      <c r="AV703" s="2">
        <f t="shared" si="2942"/>
        <v>0</v>
      </c>
      <c r="AW703" s="2">
        <f t="shared" si="2942"/>
        <v>0</v>
      </c>
      <c r="AX703" s="2">
        <f t="shared" si="2942"/>
        <v>0</v>
      </c>
      <c r="AY703" s="2">
        <f t="shared" si="2942"/>
        <v>0</v>
      </c>
      <c r="AZ703" s="2">
        <f t="shared" si="2942"/>
        <v>0</v>
      </c>
      <c r="BA703" s="2">
        <f t="shared" si="2942"/>
        <v>0</v>
      </c>
      <c r="BB703" s="2">
        <f t="shared" si="2942"/>
        <v>0</v>
      </c>
      <c r="BC703" s="2">
        <f t="shared" si="2942"/>
        <v>0</v>
      </c>
      <c r="BD703" s="2">
        <f t="shared" si="2942"/>
        <v>0</v>
      </c>
      <c r="BE703" s="2">
        <f t="shared" si="2942"/>
        <v>0</v>
      </c>
      <c r="BF703" s="2">
        <f t="shared" si="2942"/>
        <v>0</v>
      </c>
      <c r="BG703" s="2">
        <f t="shared" si="2942"/>
        <v>0</v>
      </c>
      <c r="BH703" s="2">
        <f t="shared" si="2942"/>
        <v>0</v>
      </c>
      <c r="BI703" s="2">
        <f t="shared" si="2942"/>
        <v>0</v>
      </c>
      <c r="BJ703" s="2">
        <f t="shared" si="2942"/>
        <v>0</v>
      </c>
      <c r="BK703" s="2">
        <f t="shared" si="2942"/>
        <v>0</v>
      </c>
      <c r="BL703" s="2">
        <f t="shared" si="2942"/>
        <v>0</v>
      </c>
      <c r="BM703" s="2">
        <f t="shared" si="2942"/>
        <v>0</v>
      </c>
      <c r="BN703" s="2">
        <f t="shared" si="2942"/>
        <v>0</v>
      </c>
      <c r="BO703" s="2">
        <f t="shared" si="2942"/>
        <v>0</v>
      </c>
    </row>
    <row r="704" spans="1:67" outlineLevel="2">
      <c r="B704" s="10"/>
      <c r="C704" s="10"/>
      <c r="D704" s="10"/>
      <c r="E704" s="76"/>
      <c r="F704" s="76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</row>
    <row r="705" spans="1:67" outlineLevel="1">
      <c r="A705" s="10">
        <f>+A697+1</f>
        <v>6</v>
      </c>
      <c r="B705" s="1" t="str">
        <f>INDEX(Projects,A705,1)</f>
        <v>50MW CT</v>
      </c>
      <c r="C705" s="155">
        <f>INDEX(Projects,A705,2)</f>
        <v>2036</v>
      </c>
      <c r="D705" s="152">
        <f>INDEX(Projects,A705,3)</f>
        <v>12</v>
      </c>
      <c r="E705" s="152">
        <f>INDEX(Projects,$A705,Projects!P$1)</f>
        <v>551</v>
      </c>
      <c r="F705" s="152">
        <f>INDEX(Projects,$A705,Projects!Q$1)</f>
        <v>5.62</v>
      </c>
      <c r="G705" s="152">
        <f>INDEX(Projects,A705,4)</f>
        <v>25</v>
      </c>
      <c r="H705" s="33">
        <f>(DATE(C705,12,31)-DATE(C705,D705,1)+1)/365</f>
        <v>8.4931506849315067E-2</v>
      </c>
      <c r="I705" s="96">
        <f>+$C$7</f>
        <v>2.5000000000000001E-2</v>
      </c>
      <c r="J705" s="2">
        <f>NPV($C$4,M705:BO705)+L705</f>
        <v>3026.4002135625933</v>
      </c>
      <c r="L705" s="2">
        <f>+L711</f>
        <v>0</v>
      </c>
      <c r="M705" s="2">
        <f t="shared" ref="M705:BO705" si="2943">+M711</f>
        <v>0</v>
      </c>
      <c r="N705" s="2">
        <f t="shared" si="2943"/>
        <v>0</v>
      </c>
      <c r="O705" s="2">
        <f t="shared" si="2943"/>
        <v>0</v>
      </c>
      <c r="P705" s="2">
        <f t="shared" si="2943"/>
        <v>0</v>
      </c>
      <c r="Q705" s="2">
        <f t="shared" si="2943"/>
        <v>0</v>
      </c>
      <c r="R705" s="2">
        <f t="shared" si="2943"/>
        <v>0</v>
      </c>
      <c r="S705" s="2">
        <f t="shared" si="2943"/>
        <v>0</v>
      </c>
      <c r="T705" s="2">
        <f t="shared" si="2943"/>
        <v>0</v>
      </c>
      <c r="U705" s="2">
        <f t="shared" si="2943"/>
        <v>0</v>
      </c>
      <c r="V705" s="2">
        <f t="shared" si="2943"/>
        <v>0</v>
      </c>
      <c r="W705" s="2">
        <f t="shared" si="2943"/>
        <v>0</v>
      </c>
      <c r="X705" s="2">
        <f t="shared" si="2943"/>
        <v>0</v>
      </c>
      <c r="Y705" s="2">
        <f t="shared" si="2943"/>
        <v>0</v>
      </c>
      <c r="Z705" s="2">
        <f t="shared" si="2943"/>
        <v>0</v>
      </c>
      <c r="AA705" s="2">
        <f t="shared" si="2943"/>
        <v>0</v>
      </c>
      <c r="AB705" s="2">
        <f t="shared" si="2943"/>
        <v>0</v>
      </c>
      <c r="AC705" s="2">
        <f t="shared" si="2943"/>
        <v>0</v>
      </c>
      <c r="AD705" s="2">
        <f t="shared" si="2943"/>
        <v>0</v>
      </c>
      <c r="AE705" s="2">
        <f t="shared" si="2943"/>
        <v>0</v>
      </c>
      <c r="AF705" s="2">
        <f t="shared" si="2943"/>
        <v>0</v>
      </c>
      <c r="AG705" s="2">
        <f t="shared" si="2943"/>
        <v>0</v>
      </c>
      <c r="AH705" s="2">
        <f t="shared" si="2943"/>
        <v>0</v>
      </c>
      <c r="AI705" s="2">
        <f t="shared" si="2943"/>
        <v>0</v>
      </c>
      <c r="AJ705" s="2">
        <f t="shared" si="2943"/>
        <v>88.268034589601456</v>
      </c>
      <c r="AK705" s="2">
        <f t="shared" si="2943"/>
        <v>1051.7245013462546</v>
      </c>
      <c r="AL705" s="2">
        <f t="shared" si="2943"/>
        <v>1079.8642030182027</v>
      </c>
      <c r="AM705" s="2">
        <f t="shared" si="2943"/>
        <v>1106.9041216857966</v>
      </c>
      <c r="AN705" s="2">
        <f t="shared" si="2943"/>
        <v>1128.8308805091665</v>
      </c>
      <c r="AO705" s="2">
        <f t="shared" si="2943"/>
        <v>1153.144210753024</v>
      </c>
      <c r="AP705" s="2">
        <f t="shared" si="2943"/>
        <v>1183.8557710609743</v>
      </c>
      <c r="AQ705" s="2">
        <f t="shared" si="2943"/>
        <v>1213.6243577559994</v>
      </c>
      <c r="AR705" s="2">
        <f t="shared" si="2943"/>
        <v>1238.5396641714772</v>
      </c>
      <c r="AS705" s="2">
        <f t="shared" si="2943"/>
        <v>1271.7206005717208</v>
      </c>
      <c r="AT705" s="2">
        <f t="shared" si="2943"/>
        <v>1304.6014968413142</v>
      </c>
      <c r="AU705" s="2">
        <f t="shared" si="2943"/>
        <v>1338.3481479619034</v>
      </c>
      <c r="AV705" s="2">
        <f t="shared" si="2943"/>
        <v>1372.8139785841856</v>
      </c>
      <c r="AW705" s="2">
        <f t="shared" si="2943"/>
        <v>1407.8387335467551</v>
      </c>
      <c r="AX705" s="2">
        <f t="shared" si="2943"/>
        <v>1435.9491120963783</v>
      </c>
      <c r="AY705" s="2">
        <f t="shared" si="2943"/>
        <v>1473.133000206285</v>
      </c>
      <c r="AZ705" s="2">
        <f t="shared" si="2943"/>
        <v>1511.0507060350046</v>
      </c>
      <c r="BA705" s="2">
        <f t="shared" si="2943"/>
        <v>1550.6730296797602</v>
      </c>
      <c r="BB705" s="2">
        <f t="shared" si="2943"/>
        <v>1589.7389238202111</v>
      </c>
      <c r="BC705" s="2">
        <f t="shared" si="2943"/>
        <v>1622.7672880605912</v>
      </c>
      <c r="BD705" s="2">
        <f t="shared" si="2943"/>
        <v>1664.277799859575</v>
      </c>
      <c r="BE705" s="2">
        <f t="shared" si="2943"/>
        <v>1706.8251703007302</v>
      </c>
      <c r="BF705" s="2">
        <f t="shared" si="2943"/>
        <v>1744.3256178045806</v>
      </c>
      <c r="BG705" s="2">
        <f t="shared" si="2943"/>
        <v>1789.4450340831736</v>
      </c>
      <c r="BH705" s="2">
        <f t="shared" si="2943"/>
        <v>1830.9250606033365</v>
      </c>
      <c r="BI705" s="2">
        <f t="shared" si="2943"/>
        <v>1696.8320712538225</v>
      </c>
      <c r="BJ705" s="2">
        <f t="shared" si="2943"/>
        <v>0</v>
      </c>
      <c r="BK705" s="2">
        <f t="shared" si="2943"/>
        <v>0</v>
      </c>
      <c r="BL705" s="2">
        <f t="shared" si="2943"/>
        <v>0</v>
      </c>
      <c r="BM705" s="2">
        <f t="shared" si="2943"/>
        <v>0</v>
      </c>
      <c r="BN705" s="2">
        <f t="shared" si="2943"/>
        <v>0</v>
      </c>
      <c r="BO705" s="2">
        <f t="shared" si="2943"/>
        <v>0</v>
      </c>
    </row>
    <row r="706" spans="1:67" outlineLevel="2">
      <c r="B706" s="8" t="s">
        <v>32</v>
      </c>
      <c r="C706" s="10"/>
      <c r="D706" s="10"/>
      <c r="E706" s="76"/>
      <c r="F706" s="76"/>
      <c r="L706" s="2">
        <f t="shared" ref="L706:AQ706" si="2944">IF(OR(L$10&lt;$C705,L$10&gt;$C705+$G705),0,IF(L$10=$C705,$E705*(1+$I705)^(L$10-$E$663)*$H705,IF(L$10=$C705+$G705,$E705*(1+$I705)^(L$10-$E$663)*(1-$H705),$E705*(1+$I705)^(L$10-$E$663))))</f>
        <v>0</v>
      </c>
      <c r="M706" s="2">
        <f t="shared" si="2944"/>
        <v>0</v>
      </c>
      <c r="N706" s="2">
        <f t="shared" si="2944"/>
        <v>0</v>
      </c>
      <c r="O706" s="2">
        <f t="shared" si="2944"/>
        <v>0</v>
      </c>
      <c r="P706" s="2">
        <f t="shared" si="2944"/>
        <v>0</v>
      </c>
      <c r="Q706" s="2">
        <f t="shared" si="2944"/>
        <v>0</v>
      </c>
      <c r="R706" s="2">
        <f t="shared" si="2944"/>
        <v>0</v>
      </c>
      <c r="S706" s="2">
        <f t="shared" si="2944"/>
        <v>0</v>
      </c>
      <c r="T706" s="2">
        <f t="shared" si="2944"/>
        <v>0</v>
      </c>
      <c r="U706" s="2">
        <f t="shared" si="2944"/>
        <v>0</v>
      </c>
      <c r="V706" s="2">
        <f t="shared" si="2944"/>
        <v>0</v>
      </c>
      <c r="W706" s="2">
        <f t="shared" si="2944"/>
        <v>0</v>
      </c>
      <c r="X706" s="2">
        <f t="shared" si="2944"/>
        <v>0</v>
      </c>
      <c r="Y706" s="2">
        <f t="shared" si="2944"/>
        <v>0</v>
      </c>
      <c r="Z706" s="2">
        <f t="shared" si="2944"/>
        <v>0</v>
      </c>
      <c r="AA706" s="2">
        <f t="shared" si="2944"/>
        <v>0</v>
      </c>
      <c r="AB706" s="2">
        <f t="shared" si="2944"/>
        <v>0</v>
      </c>
      <c r="AC706" s="2">
        <f t="shared" si="2944"/>
        <v>0</v>
      </c>
      <c r="AD706" s="2">
        <f t="shared" si="2944"/>
        <v>0</v>
      </c>
      <c r="AE706" s="2">
        <f t="shared" si="2944"/>
        <v>0</v>
      </c>
      <c r="AF706" s="2">
        <f t="shared" si="2944"/>
        <v>0</v>
      </c>
      <c r="AG706" s="2">
        <f t="shared" si="2944"/>
        <v>0</v>
      </c>
      <c r="AH706" s="2">
        <f t="shared" si="2944"/>
        <v>0</v>
      </c>
      <c r="AI706" s="2">
        <f t="shared" si="2944"/>
        <v>0</v>
      </c>
      <c r="AJ706" s="2">
        <f t="shared" si="2944"/>
        <v>84.643419026904652</v>
      </c>
      <c r="AK706" s="2">
        <f t="shared" si="2944"/>
        <v>1021.5231981755065</v>
      </c>
      <c r="AL706" s="2">
        <f t="shared" si="2944"/>
        <v>1047.0612781298942</v>
      </c>
      <c r="AM706" s="2">
        <f t="shared" si="2944"/>
        <v>1073.2378100831413</v>
      </c>
      <c r="AN706" s="2">
        <f t="shared" si="2944"/>
        <v>1100.0687553352197</v>
      </c>
      <c r="AO706" s="2">
        <f t="shared" si="2944"/>
        <v>1127.5704742186006</v>
      </c>
      <c r="AP706" s="2">
        <f t="shared" si="2944"/>
        <v>1155.7597360740651</v>
      </c>
      <c r="AQ706" s="2">
        <f t="shared" si="2944"/>
        <v>1184.6537294759171</v>
      </c>
      <c r="AR706" s="2">
        <f t="shared" ref="AR706:BO706" si="2945">IF(OR(AR$10&lt;$C705,AR$10&gt;$C705+$G705),0,IF(AR$10=$C705,$E705*(1+$I705)^(AR$10-$E$663)*$H705,IF(AR$10=$C705+$G705,$E705*(1+$I705)^(AR$10-$E$663)*(1-$H705),$E705*(1+$I705)^(AR$10-$E$663))))</f>
        <v>1214.2700727128149</v>
      </c>
      <c r="AS706" s="2">
        <f t="shared" si="2945"/>
        <v>1244.6268245306351</v>
      </c>
      <c r="AT706" s="2">
        <f t="shared" si="2945"/>
        <v>1275.7424951439009</v>
      </c>
      <c r="AU706" s="2">
        <f t="shared" si="2945"/>
        <v>1307.6360575224983</v>
      </c>
      <c r="AV706" s="2">
        <f t="shared" si="2945"/>
        <v>1340.3269589605609</v>
      </c>
      <c r="AW706" s="2">
        <f t="shared" si="2945"/>
        <v>1373.8351329345749</v>
      </c>
      <c r="AX706" s="2">
        <f t="shared" si="2945"/>
        <v>1408.1810112579387</v>
      </c>
      <c r="AY706" s="2">
        <f t="shared" si="2945"/>
        <v>1443.3855365393874</v>
      </c>
      <c r="AZ706" s="2">
        <f t="shared" si="2945"/>
        <v>1479.470174952872</v>
      </c>
      <c r="BA706" s="2">
        <f t="shared" si="2945"/>
        <v>1516.4569293266936</v>
      </c>
      <c r="BB706" s="2">
        <f t="shared" si="2945"/>
        <v>1554.368352559861</v>
      </c>
      <c r="BC706" s="2">
        <f t="shared" si="2945"/>
        <v>1593.2275613738575</v>
      </c>
      <c r="BD706" s="2">
        <f t="shared" si="2945"/>
        <v>1633.0582504082035</v>
      </c>
      <c r="BE706" s="2">
        <f t="shared" si="2945"/>
        <v>1673.8847066684089</v>
      </c>
      <c r="BF706" s="2">
        <f t="shared" si="2945"/>
        <v>1715.7318243351187</v>
      </c>
      <c r="BG706" s="2">
        <f t="shared" si="2945"/>
        <v>1758.6251199434971</v>
      </c>
      <c r="BH706" s="2">
        <f t="shared" si="2945"/>
        <v>1802.5907479420841</v>
      </c>
      <c r="BI706" s="2">
        <f t="shared" si="2945"/>
        <v>1690.7313494738971</v>
      </c>
      <c r="BJ706" s="2">
        <f t="shared" si="2945"/>
        <v>0</v>
      </c>
      <c r="BK706" s="2">
        <f t="shared" si="2945"/>
        <v>0</v>
      </c>
      <c r="BL706" s="2">
        <f t="shared" si="2945"/>
        <v>0</v>
      </c>
      <c r="BM706" s="2">
        <f t="shared" si="2945"/>
        <v>0</v>
      </c>
      <c r="BN706" s="2">
        <f t="shared" si="2945"/>
        <v>0</v>
      </c>
      <c r="BO706" s="2">
        <f t="shared" si="2945"/>
        <v>0</v>
      </c>
    </row>
    <row r="707" spans="1:67" outlineLevel="2">
      <c r="B707" s="8"/>
      <c r="C707" s="10"/>
      <c r="D707" s="10"/>
      <c r="E707" s="76"/>
      <c r="F707" s="76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</row>
    <row r="708" spans="1:67" outlineLevel="2">
      <c r="B708" s="7" t="s">
        <v>33</v>
      </c>
      <c r="C708" s="10"/>
      <c r="D708" s="10"/>
      <c r="E708" s="76"/>
      <c r="F708" s="76"/>
      <c r="L708" s="13">
        <f t="shared" ref="L708:AQ708" si="2946">INDEX(Prod,$A705,L$10-$L$10+1)</f>
        <v>0</v>
      </c>
      <c r="M708" s="13">
        <f t="shared" si="2946"/>
        <v>0</v>
      </c>
      <c r="N708" s="13">
        <f t="shared" si="2946"/>
        <v>0</v>
      </c>
      <c r="O708" s="13">
        <f t="shared" si="2946"/>
        <v>0</v>
      </c>
      <c r="P708" s="13">
        <f t="shared" si="2946"/>
        <v>0</v>
      </c>
      <c r="Q708" s="13">
        <f t="shared" si="2946"/>
        <v>0</v>
      </c>
      <c r="R708" s="13">
        <f t="shared" si="2946"/>
        <v>0</v>
      </c>
      <c r="S708" s="13">
        <f t="shared" si="2946"/>
        <v>0</v>
      </c>
      <c r="T708" s="13">
        <f t="shared" si="2946"/>
        <v>0</v>
      </c>
      <c r="U708" s="13">
        <f t="shared" si="2946"/>
        <v>0</v>
      </c>
      <c r="V708" s="13">
        <f t="shared" si="2946"/>
        <v>0</v>
      </c>
      <c r="W708" s="13">
        <f t="shared" si="2946"/>
        <v>0</v>
      </c>
      <c r="X708" s="13">
        <f t="shared" si="2946"/>
        <v>0</v>
      </c>
      <c r="Y708" s="13">
        <f t="shared" si="2946"/>
        <v>0</v>
      </c>
      <c r="Z708" s="13">
        <f t="shared" si="2946"/>
        <v>0</v>
      </c>
      <c r="AA708" s="13">
        <f t="shared" si="2946"/>
        <v>0</v>
      </c>
      <c r="AB708" s="13">
        <f t="shared" si="2946"/>
        <v>0</v>
      </c>
      <c r="AC708" s="13">
        <f t="shared" si="2946"/>
        <v>0</v>
      </c>
      <c r="AD708" s="13">
        <f t="shared" si="2946"/>
        <v>0</v>
      </c>
      <c r="AE708" s="13">
        <f t="shared" si="2946"/>
        <v>0</v>
      </c>
      <c r="AF708" s="13">
        <f t="shared" si="2946"/>
        <v>0</v>
      </c>
      <c r="AG708" s="13">
        <f t="shared" si="2946"/>
        <v>0</v>
      </c>
      <c r="AH708" s="13">
        <f t="shared" si="2946"/>
        <v>0</v>
      </c>
      <c r="AI708" s="13">
        <f t="shared" si="2946"/>
        <v>0</v>
      </c>
      <c r="AJ708" s="13">
        <f t="shared" si="2946"/>
        <v>0.35657662153244019</v>
      </c>
      <c r="AK708" s="13">
        <f t="shared" si="2946"/>
        <v>2.8986296653747559</v>
      </c>
      <c r="AL708" s="13">
        <f t="shared" si="2946"/>
        <v>3.0715370178222656</v>
      </c>
      <c r="AM708" s="13">
        <f t="shared" si="2946"/>
        <v>3.0754938125610352</v>
      </c>
      <c r="AN708" s="13">
        <f t="shared" si="2946"/>
        <v>2.5634002685546875</v>
      </c>
      <c r="AO708" s="13">
        <f t="shared" si="2946"/>
        <v>2.2236466407775879</v>
      </c>
      <c r="AP708" s="13">
        <f t="shared" si="2946"/>
        <v>2.3833770751953125</v>
      </c>
      <c r="AQ708" s="13">
        <f t="shared" si="2946"/>
        <v>2.3976278305053711</v>
      </c>
      <c r="AR708" s="13">
        <f t="shared" ref="AR708:BO708" si="2947">INDEX(Prod,$A705,AR$10-$L$10+1)</f>
        <v>1.9595775604248047</v>
      </c>
      <c r="AS708" s="13">
        <f t="shared" si="2947"/>
        <v>2.1342518329620361</v>
      </c>
      <c r="AT708" s="13">
        <f t="shared" si="2947"/>
        <v>2.2178571224212646</v>
      </c>
      <c r="AU708" s="13">
        <f t="shared" si="2947"/>
        <v>2.3027021884918213</v>
      </c>
      <c r="AV708" s="13">
        <f t="shared" si="2947"/>
        <v>2.3763718605041504</v>
      </c>
      <c r="AW708" s="13">
        <f t="shared" si="2947"/>
        <v>2.4266412258148193</v>
      </c>
      <c r="AX708" s="13">
        <f t="shared" si="2947"/>
        <v>1.9333165884017944</v>
      </c>
      <c r="AY708" s="13">
        <f t="shared" si="2947"/>
        <v>2.0206117630004883</v>
      </c>
      <c r="AZ708" s="13">
        <f t="shared" si="2947"/>
        <v>2.0928037166595459</v>
      </c>
      <c r="BA708" s="13">
        <f t="shared" si="2947"/>
        <v>2.212155818939209</v>
      </c>
      <c r="BB708" s="13">
        <f t="shared" si="2947"/>
        <v>2.2310197353363037</v>
      </c>
      <c r="BC708" s="13">
        <f t="shared" si="2947"/>
        <v>1.8177909851074219</v>
      </c>
      <c r="BD708" s="13">
        <f t="shared" si="2947"/>
        <v>1.8743048906326294</v>
      </c>
      <c r="BE708" s="13">
        <f t="shared" si="2947"/>
        <v>1.9293874502182007</v>
      </c>
      <c r="BF708" s="13">
        <f t="shared" si="2947"/>
        <v>1.6339458227157593</v>
      </c>
      <c r="BG708" s="13">
        <f t="shared" si="2947"/>
        <v>1.7181988954544067</v>
      </c>
      <c r="BH708" s="13">
        <f t="shared" si="2947"/>
        <v>1.541100025177002</v>
      </c>
      <c r="BI708" s="13">
        <f t="shared" si="2947"/>
        <v>0.32372444868087769</v>
      </c>
      <c r="BJ708" s="13">
        <f t="shared" si="2947"/>
        <v>0</v>
      </c>
      <c r="BK708" s="13">
        <f t="shared" si="2947"/>
        <v>0</v>
      </c>
      <c r="BL708" s="13">
        <f t="shared" si="2947"/>
        <v>0</v>
      </c>
      <c r="BM708" s="13">
        <f t="shared" si="2947"/>
        <v>0</v>
      </c>
      <c r="BN708" s="13">
        <f t="shared" si="2947"/>
        <v>0</v>
      </c>
      <c r="BO708" s="13">
        <f t="shared" si="2947"/>
        <v>0</v>
      </c>
    </row>
    <row r="709" spans="1:67" outlineLevel="2">
      <c r="B709" s="8" t="s">
        <v>34</v>
      </c>
      <c r="C709" s="10"/>
      <c r="D709" s="10"/>
      <c r="E709" s="76"/>
      <c r="F709" s="76"/>
      <c r="L709" s="2">
        <f t="shared" ref="L709:AQ709" si="2948">IF(L$10&lt;$C705,0,$F705*L708*(1+$I705)^(L$10-$E$663))</f>
        <v>0</v>
      </c>
      <c r="M709" s="2">
        <f t="shared" si="2948"/>
        <v>0</v>
      </c>
      <c r="N709" s="2">
        <f t="shared" si="2948"/>
        <v>0</v>
      </c>
      <c r="O709" s="2">
        <f t="shared" si="2948"/>
        <v>0</v>
      </c>
      <c r="P709" s="2">
        <f t="shared" si="2948"/>
        <v>0</v>
      </c>
      <c r="Q709" s="2">
        <f t="shared" si="2948"/>
        <v>0</v>
      </c>
      <c r="R709" s="2">
        <f t="shared" si="2948"/>
        <v>0</v>
      </c>
      <c r="S709" s="2">
        <f t="shared" si="2948"/>
        <v>0</v>
      </c>
      <c r="T709" s="2">
        <f t="shared" si="2948"/>
        <v>0</v>
      </c>
      <c r="U709" s="2">
        <f t="shared" si="2948"/>
        <v>0</v>
      </c>
      <c r="V709" s="2">
        <f t="shared" si="2948"/>
        <v>0</v>
      </c>
      <c r="W709" s="2">
        <f t="shared" si="2948"/>
        <v>0</v>
      </c>
      <c r="X709" s="2">
        <f t="shared" si="2948"/>
        <v>0</v>
      </c>
      <c r="Y709" s="2">
        <f t="shared" si="2948"/>
        <v>0</v>
      </c>
      <c r="Z709" s="2">
        <f t="shared" si="2948"/>
        <v>0</v>
      </c>
      <c r="AA709" s="2">
        <f t="shared" si="2948"/>
        <v>0</v>
      </c>
      <c r="AB709" s="2">
        <f t="shared" si="2948"/>
        <v>0</v>
      </c>
      <c r="AC709" s="2">
        <f t="shared" si="2948"/>
        <v>0</v>
      </c>
      <c r="AD709" s="2">
        <f t="shared" si="2948"/>
        <v>0</v>
      </c>
      <c r="AE709" s="2">
        <f t="shared" si="2948"/>
        <v>0</v>
      </c>
      <c r="AF709" s="2">
        <f t="shared" si="2948"/>
        <v>0</v>
      </c>
      <c r="AG709" s="2">
        <f t="shared" si="2948"/>
        <v>0</v>
      </c>
      <c r="AH709" s="2">
        <f t="shared" si="2948"/>
        <v>0</v>
      </c>
      <c r="AI709" s="2">
        <f t="shared" si="2948"/>
        <v>0</v>
      </c>
      <c r="AJ709" s="2">
        <f t="shared" si="2948"/>
        <v>3.6246155626968046</v>
      </c>
      <c r="AK709" s="2">
        <f t="shared" si="2948"/>
        <v>30.201303170747924</v>
      </c>
      <c r="AL709" s="2">
        <f t="shared" si="2948"/>
        <v>32.802924888308475</v>
      </c>
      <c r="AM709" s="2">
        <f t="shared" si="2948"/>
        <v>33.666311602655142</v>
      </c>
      <c r="AN709" s="2">
        <f t="shared" si="2948"/>
        <v>28.762125173946767</v>
      </c>
      <c r="AO709" s="2">
        <f t="shared" si="2948"/>
        <v>25.573736534423496</v>
      </c>
      <c r="AP709" s="2">
        <f t="shared" si="2948"/>
        <v>28.096034986909331</v>
      </c>
      <c r="AQ709" s="2">
        <f t="shared" si="2948"/>
        <v>28.970628280082273</v>
      </c>
      <c r="AR709" s="2">
        <f t="shared" ref="AR709:BO709" si="2949">IF(AR$10&lt;$C705,0,$F705*AR708*(1+$I705)^(AR$10-$E$663))</f>
        <v>24.269591458662187</v>
      </c>
      <c r="AS709" s="2">
        <f t="shared" si="2949"/>
        <v>27.093776041085722</v>
      </c>
      <c r="AT709" s="2">
        <f t="shared" si="2949"/>
        <v>28.859001697413277</v>
      </c>
      <c r="AU709" s="2">
        <f t="shared" si="2949"/>
        <v>30.712090439405177</v>
      </c>
      <c r="AV709" s="2">
        <f t="shared" si="2949"/>
        <v>32.487019623624789</v>
      </c>
      <c r="AW709" s="2">
        <f t="shared" si="2949"/>
        <v>34.003600612180108</v>
      </c>
      <c r="AX709" s="2">
        <f t="shared" si="2949"/>
        <v>27.768100838439413</v>
      </c>
      <c r="AY709" s="2">
        <f t="shared" si="2949"/>
        <v>29.74746366689758</v>
      </c>
      <c r="AZ709" s="2">
        <f t="shared" si="2949"/>
        <v>31.580531082132765</v>
      </c>
      <c r="BA709" s="2">
        <f t="shared" si="2949"/>
        <v>34.216100353066615</v>
      </c>
      <c r="BB709" s="2">
        <f t="shared" si="2949"/>
        <v>35.370571260350161</v>
      </c>
      <c r="BC709" s="2">
        <f t="shared" si="2949"/>
        <v>29.539726686733669</v>
      </c>
      <c r="BD709" s="2">
        <f t="shared" si="2949"/>
        <v>31.219549451371513</v>
      </c>
      <c r="BE709" s="2">
        <f t="shared" si="2949"/>
        <v>32.940463632321411</v>
      </c>
      <c r="BF709" s="2">
        <f t="shared" si="2949"/>
        <v>28.593793469461797</v>
      </c>
      <c r="BG709" s="2">
        <f t="shared" si="2949"/>
        <v>30.819914139676463</v>
      </c>
      <c r="BH709" s="2">
        <f t="shared" si="2949"/>
        <v>28.334312661252373</v>
      </c>
      <c r="BI709" s="2">
        <f t="shared" si="2949"/>
        <v>6.1007217799254043</v>
      </c>
      <c r="BJ709" s="2">
        <f t="shared" si="2949"/>
        <v>0</v>
      </c>
      <c r="BK709" s="2">
        <f t="shared" si="2949"/>
        <v>0</v>
      </c>
      <c r="BL709" s="2">
        <f t="shared" si="2949"/>
        <v>0</v>
      </c>
      <c r="BM709" s="2">
        <f t="shared" si="2949"/>
        <v>0</v>
      </c>
      <c r="BN709" s="2">
        <f t="shared" si="2949"/>
        <v>0</v>
      </c>
      <c r="BO709" s="2">
        <f t="shared" si="2949"/>
        <v>0</v>
      </c>
    </row>
    <row r="710" spans="1:67" outlineLevel="2">
      <c r="B710" s="8"/>
      <c r="C710" s="10"/>
      <c r="D710" s="10"/>
      <c r="E710" s="76"/>
      <c r="F710" s="76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</row>
    <row r="711" spans="1:67" outlineLevel="2">
      <c r="B711" s="8" t="s">
        <v>35</v>
      </c>
      <c r="C711" s="10"/>
      <c r="D711" s="10"/>
      <c r="E711" s="76"/>
      <c r="F711" s="76"/>
      <c r="I711" s="152" t="str">
        <f>INDEX(Projects,A705,Projects!R$1)</f>
        <v>NewGT</v>
      </c>
      <c r="L711" s="2">
        <f t="shared" ref="L711:BO711" si="2950">SUM(L706,L709)</f>
        <v>0</v>
      </c>
      <c r="M711" s="2">
        <f t="shared" si="2950"/>
        <v>0</v>
      </c>
      <c r="N711" s="2">
        <f t="shared" si="2950"/>
        <v>0</v>
      </c>
      <c r="O711" s="2">
        <f t="shared" si="2950"/>
        <v>0</v>
      </c>
      <c r="P711" s="2">
        <f t="shared" si="2950"/>
        <v>0</v>
      </c>
      <c r="Q711" s="2">
        <f t="shared" si="2950"/>
        <v>0</v>
      </c>
      <c r="R711" s="2">
        <f t="shared" si="2950"/>
        <v>0</v>
      </c>
      <c r="S711" s="2">
        <f t="shared" si="2950"/>
        <v>0</v>
      </c>
      <c r="T711" s="2">
        <f t="shared" si="2950"/>
        <v>0</v>
      </c>
      <c r="U711" s="2">
        <f t="shared" si="2950"/>
        <v>0</v>
      </c>
      <c r="V711" s="2">
        <f t="shared" si="2950"/>
        <v>0</v>
      </c>
      <c r="W711" s="2">
        <f t="shared" si="2950"/>
        <v>0</v>
      </c>
      <c r="X711" s="2">
        <f t="shared" si="2950"/>
        <v>0</v>
      </c>
      <c r="Y711" s="2">
        <f t="shared" si="2950"/>
        <v>0</v>
      </c>
      <c r="Z711" s="2">
        <f t="shared" si="2950"/>
        <v>0</v>
      </c>
      <c r="AA711" s="2">
        <f t="shared" si="2950"/>
        <v>0</v>
      </c>
      <c r="AB711" s="2">
        <f t="shared" si="2950"/>
        <v>0</v>
      </c>
      <c r="AC711" s="2">
        <f t="shared" si="2950"/>
        <v>0</v>
      </c>
      <c r="AD711" s="2">
        <f t="shared" si="2950"/>
        <v>0</v>
      </c>
      <c r="AE711" s="2">
        <f t="shared" si="2950"/>
        <v>0</v>
      </c>
      <c r="AF711" s="2">
        <f t="shared" si="2950"/>
        <v>0</v>
      </c>
      <c r="AG711" s="2">
        <f t="shared" si="2950"/>
        <v>0</v>
      </c>
      <c r="AH711" s="2">
        <f t="shared" si="2950"/>
        <v>0</v>
      </c>
      <c r="AI711" s="2">
        <f t="shared" si="2950"/>
        <v>0</v>
      </c>
      <c r="AJ711" s="2">
        <f t="shared" si="2950"/>
        <v>88.268034589601456</v>
      </c>
      <c r="AK711" s="2">
        <f t="shared" si="2950"/>
        <v>1051.7245013462546</v>
      </c>
      <c r="AL711" s="2">
        <f t="shared" si="2950"/>
        <v>1079.8642030182027</v>
      </c>
      <c r="AM711" s="2">
        <f t="shared" si="2950"/>
        <v>1106.9041216857966</v>
      </c>
      <c r="AN711" s="2">
        <f t="shared" si="2950"/>
        <v>1128.8308805091665</v>
      </c>
      <c r="AO711" s="2">
        <f t="shared" si="2950"/>
        <v>1153.144210753024</v>
      </c>
      <c r="AP711" s="2">
        <f t="shared" si="2950"/>
        <v>1183.8557710609743</v>
      </c>
      <c r="AQ711" s="2">
        <f t="shared" si="2950"/>
        <v>1213.6243577559994</v>
      </c>
      <c r="AR711" s="2">
        <f t="shared" si="2950"/>
        <v>1238.5396641714772</v>
      </c>
      <c r="AS711" s="2">
        <f t="shared" si="2950"/>
        <v>1271.7206005717208</v>
      </c>
      <c r="AT711" s="2">
        <f t="shared" si="2950"/>
        <v>1304.6014968413142</v>
      </c>
      <c r="AU711" s="2">
        <f t="shared" si="2950"/>
        <v>1338.3481479619034</v>
      </c>
      <c r="AV711" s="2">
        <f t="shared" si="2950"/>
        <v>1372.8139785841856</v>
      </c>
      <c r="AW711" s="2">
        <f t="shared" si="2950"/>
        <v>1407.8387335467551</v>
      </c>
      <c r="AX711" s="2">
        <f t="shared" si="2950"/>
        <v>1435.9491120963783</v>
      </c>
      <c r="AY711" s="2">
        <f t="shared" si="2950"/>
        <v>1473.133000206285</v>
      </c>
      <c r="AZ711" s="2">
        <f t="shared" si="2950"/>
        <v>1511.0507060350046</v>
      </c>
      <c r="BA711" s="2">
        <f t="shared" si="2950"/>
        <v>1550.6730296797602</v>
      </c>
      <c r="BB711" s="2">
        <f t="shared" si="2950"/>
        <v>1589.7389238202111</v>
      </c>
      <c r="BC711" s="2">
        <f t="shared" si="2950"/>
        <v>1622.7672880605912</v>
      </c>
      <c r="BD711" s="2">
        <f t="shared" si="2950"/>
        <v>1664.277799859575</v>
      </c>
      <c r="BE711" s="2">
        <f t="shared" si="2950"/>
        <v>1706.8251703007302</v>
      </c>
      <c r="BF711" s="2">
        <f t="shared" si="2950"/>
        <v>1744.3256178045806</v>
      </c>
      <c r="BG711" s="2">
        <f t="shared" si="2950"/>
        <v>1789.4450340831736</v>
      </c>
      <c r="BH711" s="2">
        <f t="shared" si="2950"/>
        <v>1830.9250606033365</v>
      </c>
      <c r="BI711" s="2">
        <f t="shared" si="2950"/>
        <v>1696.8320712538225</v>
      </c>
      <c r="BJ711" s="2">
        <f t="shared" si="2950"/>
        <v>0</v>
      </c>
      <c r="BK711" s="2">
        <f t="shared" si="2950"/>
        <v>0</v>
      </c>
      <c r="BL711" s="2">
        <f t="shared" si="2950"/>
        <v>0</v>
      </c>
      <c r="BM711" s="2">
        <f t="shared" si="2950"/>
        <v>0</v>
      </c>
      <c r="BN711" s="2">
        <f t="shared" si="2950"/>
        <v>0</v>
      </c>
      <c r="BO711" s="2">
        <f t="shared" si="2950"/>
        <v>0</v>
      </c>
    </row>
    <row r="712" spans="1:67" outlineLevel="2">
      <c r="B712" s="10"/>
      <c r="C712" s="10"/>
      <c r="D712" s="10"/>
      <c r="E712" s="76"/>
      <c r="F712" s="76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</row>
    <row r="713" spans="1:67" outlineLevel="1">
      <c r="A713" s="10">
        <f>+A705+1</f>
        <v>7</v>
      </c>
      <c r="B713" s="1" t="str">
        <f>INDEX(Projects,A713,1)</f>
        <v>Holyrood CP5</v>
      </c>
      <c r="C713" s="155">
        <f>INDEX(Projects,A713,2)</f>
        <v>2037</v>
      </c>
      <c r="D713" s="152">
        <f>INDEX(Projects,A713,3)</f>
        <v>12</v>
      </c>
      <c r="E713" s="152">
        <f>INDEX(Projects,$A713,Projects!P$1)</f>
        <v>0</v>
      </c>
      <c r="F713" s="152">
        <f>INDEX(Projects,$A713,Projects!Q$1)</f>
        <v>0</v>
      </c>
      <c r="G713" s="152">
        <f>INDEX(Projects,A713,4)</f>
        <v>60</v>
      </c>
      <c r="H713" s="33">
        <f>(DATE(C713,12,31)-DATE(C713,D713,1)+1)/365</f>
        <v>8.4931506849315067E-2</v>
      </c>
      <c r="I713" s="96">
        <f>+$C$7</f>
        <v>2.5000000000000001E-2</v>
      </c>
      <c r="J713" s="2">
        <f>NPV($C$4,M713:BO713)+L713</f>
        <v>0</v>
      </c>
      <c r="L713" s="2">
        <f>+L719</f>
        <v>0</v>
      </c>
      <c r="M713" s="2">
        <f t="shared" ref="M713:BO713" si="2951">+M719</f>
        <v>0</v>
      </c>
      <c r="N713" s="2">
        <f t="shared" si="2951"/>
        <v>0</v>
      </c>
      <c r="O713" s="2">
        <f t="shared" si="2951"/>
        <v>0</v>
      </c>
      <c r="P713" s="2">
        <f t="shared" si="2951"/>
        <v>0</v>
      </c>
      <c r="Q713" s="2">
        <f t="shared" si="2951"/>
        <v>0</v>
      </c>
      <c r="R713" s="2">
        <f t="shared" si="2951"/>
        <v>0</v>
      </c>
      <c r="S713" s="2">
        <f t="shared" si="2951"/>
        <v>0</v>
      </c>
      <c r="T713" s="2">
        <f t="shared" si="2951"/>
        <v>0</v>
      </c>
      <c r="U713" s="2">
        <f t="shared" si="2951"/>
        <v>0</v>
      </c>
      <c r="V713" s="2">
        <f t="shared" si="2951"/>
        <v>0</v>
      </c>
      <c r="W713" s="2">
        <f t="shared" si="2951"/>
        <v>0</v>
      </c>
      <c r="X713" s="2">
        <f t="shared" si="2951"/>
        <v>0</v>
      </c>
      <c r="Y713" s="2">
        <f t="shared" si="2951"/>
        <v>0</v>
      </c>
      <c r="Z713" s="2">
        <f t="shared" si="2951"/>
        <v>0</v>
      </c>
      <c r="AA713" s="2">
        <f t="shared" si="2951"/>
        <v>0</v>
      </c>
      <c r="AB713" s="2">
        <f t="shared" si="2951"/>
        <v>0</v>
      </c>
      <c r="AC713" s="2">
        <f t="shared" si="2951"/>
        <v>0</v>
      </c>
      <c r="AD713" s="2">
        <f t="shared" si="2951"/>
        <v>0</v>
      </c>
      <c r="AE713" s="2">
        <f t="shared" si="2951"/>
        <v>0</v>
      </c>
      <c r="AF713" s="2">
        <f t="shared" si="2951"/>
        <v>0</v>
      </c>
      <c r="AG713" s="2">
        <f t="shared" si="2951"/>
        <v>0</v>
      </c>
      <c r="AH713" s="2">
        <f t="shared" si="2951"/>
        <v>0</v>
      </c>
      <c r="AI713" s="2">
        <f t="shared" si="2951"/>
        <v>0</v>
      </c>
      <c r="AJ713" s="2">
        <f t="shared" si="2951"/>
        <v>0</v>
      </c>
      <c r="AK713" s="2">
        <f t="shared" si="2951"/>
        <v>0</v>
      </c>
      <c r="AL713" s="2">
        <f t="shared" si="2951"/>
        <v>0</v>
      </c>
      <c r="AM713" s="2">
        <f t="shared" si="2951"/>
        <v>0</v>
      </c>
      <c r="AN713" s="2">
        <f t="shared" si="2951"/>
        <v>0</v>
      </c>
      <c r="AO713" s="2">
        <f t="shared" si="2951"/>
        <v>0</v>
      </c>
      <c r="AP713" s="2">
        <f t="shared" si="2951"/>
        <v>0</v>
      </c>
      <c r="AQ713" s="2">
        <f t="shared" si="2951"/>
        <v>0</v>
      </c>
      <c r="AR713" s="2">
        <f t="shared" si="2951"/>
        <v>0</v>
      </c>
      <c r="AS713" s="2">
        <f t="shared" si="2951"/>
        <v>0</v>
      </c>
      <c r="AT713" s="2">
        <f t="shared" si="2951"/>
        <v>0</v>
      </c>
      <c r="AU713" s="2">
        <f t="shared" si="2951"/>
        <v>0</v>
      </c>
      <c r="AV713" s="2">
        <f t="shared" si="2951"/>
        <v>0</v>
      </c>
      <c r="AW713" s="2">
        <f t="shared" si="2951"/>
        <v>0</v>
      </c>
      <c r="AX713" s="2">
        <f t="shared" si="2951"/>
        <v>0</v>
      </c>
      <c r="AY713" s="2">
        <f t="shared" si="2951"/>
        <v>0</v>
      </c>
      <c r="AZ713" s="2">
        <f t="shared" si="2951"/>
        <v>0</v>
      </c>
      <c r="BA713" s="2">
        <f t="shared" si="2951"/>
        <v>0</v>
      </c>
      <c r="BB713" s="2">
        <f t="shared" si="2951"/>
        <v>0</v>
      </c>
      <c r="BC713" s="2">
        <f t="shared" si="2951"/>
        <v>0</v>
      </c>
      <c r="BD713" s="2">
        <f t="shared" si="2951"/>
        <v>0</v>
      </c>
      <c r="BE713" s="2">
        <f t="shared" si="2951"/>
        <v>0</v>
      </c>
      <c r="BF713" s="2">
        <f t="shared" si="2951"/>
        <v>0</v>
      </c>
      <c r="BG713" s="2">
        <f t="shared" si="2951"/>
        <v>0</v>
      </c>
      <c r="BH713" s="2">
        <f t="shared" si="2951"/>
        <v>0</v>
      </c>
      <c r="BI713" s="2">
        <f t="shared" si="2951"/>
        <v>0</v>
      </c>
      <c r="BJ713" s="2">
        <f t="shared" si="2951"/>
        <v>0</v>
      </c>
      <c r="BK713" s="2">
        <f t="shared" si="2951"/>
        <v>0</v>
      </c>
      <c r="BL713" s="2">
        <f t="shared" si="2951"/>
        <v>0</v>
      </c>
      <c r="BM713" s="2">
        <f t="shared" si="2951"/>
        <v>0</v>
      </c>
      <c r="BN713" s="2">
        <f t="shared" si="2951"/>
        <v>0</v>
      </c>
      <c r="BO713" s="2">
        <f t="shared" si="2951"/>
        <v>0</v>
      </c>
    </row>
    <row r="714" spans="1:67" outlineLevel="2">
      <c r="B714" s="8" t="s">
        <v>32</v>
      </c>
      <c r="C714" s="10"/>
      <c r="D714" s="10"/>
      <c r="E714" s="76"/>
      <c r="F714" s="76"/>
      <c r="L714" s="2">
        <f t="shared" ref="L714:AQ714" si="2952">IF(OR(L$10&lt;$C713,L$10&gt;$C713+$G713),0,IF(L$10=$C713,$E713*(1+$I713)^(L$10-$E$663)*$H713,IF(L$10=$C713+$G713,$E713*(1+$I713)^(L$10-$E$663)*(1-$H713),$E713*(1+$I713)^(L$10-$E$663))))</f>
        <v>0</v>
      </c>
      <c r="M714" s="2">
        <f t="shared" si="2952"/>
        <v>0</v>
      </c>
      <c r="N714" s="2">
        <f t="shared" si="2952"/>
        <v>0</v>
      </c>
      <c r="O714" s="2">
        <f t="shared" si="2952"/>
        <v>0</v>
      </c>
      <c r="P714" s="2">
        <f t="shared" si="2952"/>
        <v>0</v>
      </c>
      <c r="Q714" s="2">
        <f t="shared" si="2952"/>
        <v>0</v>
      </c>
      <c r="R714" s="2">
        <f t="shared" si="2952"/>
        <v>0</v>
      </c>
      <c r="S714" s="2">
        <f t="shared" si="2952"/>
        <v>0</v>
      </c>
      <c r="T714" s="2">
        <f t="shared" si="2952"/>
        <v>0</v>
      </c>
      <c r="U714" s="2">
        <f t="shared" si="2952"/>
        <v>0</v>
      </c>
      <c r="V714" s="2">
        <f t="shared" si="2952"/>
        <v>0</v>
      </c>
      <c r="W714" s="2">
        <f t="shared" si="2952"/>
        <v>0</v>
      </c>
      <c r="X714" s="2">
        <f t="shared" si="2952"/>
        <v>0</v>
      </c>
      <c r="Y714" s="2">
        <f t="shared" si="2952"/>
        <v>0</v>
      </c>
      <c r="Z714" s="2">
        <f t="shared" si="2952"/>
        <v>0</v>
      </c>
      <c r="AA714" s="2">
        <f t="shared" si="2952"/>
        <v>0</v>
      </c>
      <c r="AB714" s="2">
        <f t="shared" si="2952"/>
        <v>0</v>
      </c>
      <c r="AC714" s="2">
        <f t="shared" si="2952"/>
        <v>0</v>
      </c>
      <c r="AD714" s="2">
        <f t="shared" si="2952"/>
        <v>0</v>
      </c>
      <c r="AE714" s="2">
        <f t="shared" si="2952"/>
        <v>0</v>
      </c>
      <c r="AF714" s="2">
        <f t="shared" si="2952"/>
        <v>0</v>
      </c>
      <c r="AG714" s="2">
        <f t="shared" si="2952"/>
        <v>0</v>
      </c>
      <c r="AH714" s="2">
        <f t="shared" si="2952"/>
        <v>0</v>
      </c>
      <c r="AI714" s="2">
        <f t="shared" si="2952"/>
        <v>0</v>
      </c>
      <c r="AJ714" s="2">
        <f t="shared" si="2952"/>
        <v>0</v>
      </c>
      <c r="AK714" s="2">
        <f t="shared" si="2952"/>
        <v>0</v>
      </c>
      <c r="AL714" s="2">
        <f t="shared" si="2952"/>
        <v>0</v>
      </c>
      <c r="AM714" s="2">
        <f t="shared" si="2952"/>
        <v>0</v>
      </c>
      <c r="AN714" s="2">
        <f t="shared" si="2952"/>
        <v>0</v>
      </c>
      <c r="AO714" s="2">
        <f t="shared" si="2952"/>
        <v>0</v>
      </c>
      <c r="AP714" s="2">
        <f t="shared" si="2952"/>
        <v>0</v>
      </c>
      <c r="AQ714" s="2">
        <f t="shared" si="2952"/>
        <v>0</v>
      </c>
      <c r="AR714" s="2">
        <f t="shared" ref="AR714:BO714" si="2953">IF(OR(AR$10&lt;$C713,AR$10&gt;$C713+$G713),0,IF(AR$10=$C713,$E713*(1+$I713)^(AR$10-$E$663)*$H713,IF(AR$10=$C713+$G713,$E713*(1+$I713)^(AR$10-$E$663)*(1-$H713),$E713*(1+$I713)^(AR$10-$E$663))))</f>
        <v>0</v>
      </c>
      <c r="AS714" s="2">
        <f t="shared" si="2953"/>
        <v>0</v>
      </c>
      <c r="AT714" s="2">
        <f t="shared" si="2953"/>
        <v>0</v>
      </c>
      <c r="AU714" s="2">
        <f t="shared" si="2953"/>
        <v>0</v>
      </c>
      <c r="AV714" s="2">
        <f t="shared" si="2953"/>
        <v>0</v>
      </c>
      <c r="AW714" s="2">
        <f t="shared" si="2953"/>
        <v>0</v>
      </c>
      <c r="AX714" s="2">
        <f t="shared" si="2953"/>
        <v>0</v>
      </c>
      <c r="AY714" s="2">
        <f t="shared" si="2953"/>
        <v>0</v>
      </c>
      <c r="AZ714" s="2">
        <f t="shared" si="2953"/>
        <v>0</v>
      </c>
      <c r="BA714" s="2">
        <f t="shared" si="2953"/>
        <v>0</v>
      </c>
      <c r="BB714" s="2">
        <f t="shared" si="2953"/>
        <v>0</v>
      </c>
      <c r="BC714" s="2">
        <f t="shared" si="2953"/>
        <v>0</v>
      </c>
      <c r="BD714" s="2">
        <f t="shared" si="2953"/>
        <v>0</v>
      </c>
      <c r="BE714" s="2">
        <f t="shared" si="2953"/>
        <v>0</v>
      </c>
      <c r="BF714" s="2">
        <f t="shared" si="2953"/>
        <v>0</v>
      </c>
      <c r="BG714" s="2">
        <f t="shared" si="2953"/>
        <v>0</v>
      </c>
      <c r="BH714" s="2">
        <f t="shared" si="2953"/>
        <v>0</v>
      </c>
      <c r="BI714" s="2">
        <f t="shared" si="2953"/>
        <v>0</v>
      </c>
      <c r="BJ714" s="2">
        <f t="shared" si="2953"/>
        <v>0</v>
      </c>
      <c r="BK714" s="2">
        <f t="shared" si="2953"/>
        <v>0</v>
      </c>
      <c r="BL714" s="2">
        <f t="shared" si="2953"/>
        <v>0</v>
      </c>
      <c r="BM714" s="2">
        <f t="shared" si="2953"/>
        <v>0</v>
      </c>
      <c r="BN714" s="2">
        <f t="shared" si="2953"/>
        <v>0</v>
      </c>
      <c r="BO714" s="2">
        <f t="shared" si="2953"/>
        <v>0</v>
      </c>
    </row>
    <row r="715" spans="1:67" outlineLevel="2">
      <c r="B715" s="8"/>
      <c r="C715" s="10"/>
      <c r="D715" s="10"/>
      <c r="E715" s="76"/>
      <c r="F715" s="76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</row>
    <row r="716" spans="1:67" outlineLevel="2">
      <c r="B716" s="7" t="s">
        <v>33</v>
      </c>
      <c r="C716" s="10"/>
      <c r="D716" s="10"/>
      <c r="E716" s="76"/>
      <c r="F716" s="76"/>
      <c r="L716" s="13">
        <f t="shared" ref="L716:AQ716" si="2954">INDEX(Prod,$A713,L$10-$L$10+1)</f>
        <v>0</v>
      </c>
      <c r="M716" s="13">
        <f t="shared" si="2954"/>
        <v>0</v>
      </c>
      <c r="N716" s="13">
        <f t="shared" si="2954"/>
        <v>0</v>
      </c>
      <c r="O716" s="13">
        <f t="shared" si="2954"/>
        <v>0</v>
      </c>
      <c r="P716" s="13">
        <f t="shared" si="2954"/>
        <v>0</v>
      </c>
      <c r="Q716" s="13">
        <f t="shared" si="2954"/>
        <v>0</v>
      </c>
      <c r="R716" s="13">
        <f t="shared" si="2954"/>
        <v>0</v>
      </c>
      <c r="S716" s="13">
        <f t="shared" si="2954"/>
        <v>0</v>
      </c>
      <c r="T716" s="13">
        <f t="shared" si="2954"/>
        <v>0</v>
      </c>
      <c r="U716" s="13">
        <f t="shared" si="2954"/>
        <v>0</v>
      </c>
      <c r="V716" s="13">
        <f t="shared" si="2954"/>
        <v>0</v>
      </c>
      <c r="W716" s="13">
        <f t="shared" si="2954"/>
        <v>0</v>
      </c>
      <c r="X716" s="13">
        <f t="shared" si="2954"/>
        <v>0</v>
      </c>
      <c r="Y716" s="13">
        <f t="shared" si="2954"/>
        <v>0</v>
      </c>
      <c r="Z716" s="13">
        <f t="shared" si="2954"/>
        <v>0</v>
      </c>
      <c r="AA716" s="13">
        <f t="shared" si="2954"/>
        <v>0</v>
      </c>
      <c r="AB716" s="13">
        <f t="shared" si="2954"/>
        <v>0</v>
      </c>
      <c r="AC716" s="13">
        <f t="shared" si="2954"/>
        <v>0</v>
      </c>
      <c r="AD716" s="13">
        <f t="shared" si="2954"/>
        <v>0</v>
      </c>
      <c r="AE716" s="13">
        <f t="shared" si="2954"/>
        <v>0</v>
      </c>
      <c r="AF716" s="13">
        <f t="shared" si="2954"/>
        <v>0</v>
      </c>
      <c r="AG716" s="13">
        <f t="shared" si="2954"/>
        <v>0</v>
      </c>
      <c r="AH716" s="13">
        <f t="shared" si="2954"/>
        <v>0</v>
      </c>
      <c r="AI716" s="13">
        <f t="shared" si="2954"/>
        <v>0</v>
      </c>
      <c r="AJ716" s="13">
        <f t="shared" si="2954"/>
        <v>0</v>
      </c>
      <c r="AK716" s="13">
        <f t="shared" si="2954"/>
        <v>0</v>
      </c>
      <c r="AL716" s="13">
        <f t="shared" si="2954"/>
        <v>0</v>
      </c>
      <c r="AM716" s="13">
        <f t="shared" si="2954"/>
        <v>0</v>
      </c>
      <c r="AN716" s="13">
        <f t="shared" si="2954"/>
        <v>0</v>
      </c>
      <c r="AO716" s="13">
        <f t="shared" si="2954"/>
        <v>0</v>
      </c>
      <c r="AP716" s="13">
        <f t="shared" si="2954"/>
        <v>0</v>
      </c>
      <c r="AQ716" s="13">
        <f t="shared" si="2954"/>
        <v>0</v>
      </c>
      <c r="AR716" s="13">
        <f t="shared" ref="AR716:BO716" si="2955">INDEX(Prod,$A713,AR$10-$L$10+1)</f>
        <v>0</v>
      </c>
      <c r="AS716" s="13">
        <f t="shared" si="2955"/>
        <v>0</v>
      </c>
      <c r="AT716" s="13">
        <f t="shared" si="2955"/>
        <v>0</v>
      </c>
      <c r="AU716" s="13">
        <f t="shared" si="2955"/>
        <v>0</v>
      </c>
      <c r="AV716" s="13">
        <f t="shared" si="2955"/>
        <v>0</v>
      </c>
      <c r="AW716" s="13">
        <f t="shared" si="2955"/>
        <v>0</v>
      </c>
      <c r="AX716" s="13">
        <f t="shared" si="2955"/>
        <v>0</v>
      </c>
      <c r="AY716" s="13">
        <f t="shared" si="2955"/>
        <v>0</v>
      </c>
      <c r="AZ716" s="13">
        <f t="shared" si="2955"/>
        <v>0</v>
      </c>
      <c r="BA716" s="13">
        <f t="shared" si="2955"/>
        <v>0</v>
      </c>
      <c r="BB716" s="13">
        <f t="shared" si="2955"/>
        <v>0</v>
      </c>
      <c r="BC716" s="13">
        <f t="shared" si="2955"/>
        <v>0</v>
      </c>
      <c r="BD716" s="13">
        <f t="shared" si="2955"/>
        <v>0</v>
      </c>
      <c r="BE716" s="13">
        <f t="shared" si="2955"/>
        <v>0</v>
      </c>
      <c r="BF716" s="13">
        <f t="shared" si="2955"/>
        <v>0</v>
      </c>
      <c r="BG716" s="13">
        <f t="shared" si="2955"/>
        <v>0</v>
      </c>
      <c r="BH716" s="13">
        <f t="shared" si="2955"/>
        <v>0</v>
      </c>
      <c r="BI716" s="13">
        <f t="shared" si="2955"/>
        <v>0</v>
      </c>
      <c r="BJ716" s="13">
        <f t="shared" si="2955"/>
        <v>0</v>
      </c>
      <c r="BK716" s="13">
        <f t="shared" si="2955"/>
        <v>0</v>
      </c>
      <c r="BL716" s="13">
        <f t="shared" si="2955"/>
        <v>0</v>
      </c>
      <c r="BM716" s="13">
        <f t="shared" si="2955"/>
        <v>0</v>
      </c>
      <c r="BN716" s="13">
        <f t="shared" si="2955"/>
        <v>0</v>
      </c>
      <c r="BO716" s="13">
        <f t="shared" si="2955"/>
        <v>0</v>
      </c>
    </row>
    <row r="717" spans="1:67" outlineLevel="2">
      <c r="B717" s="8" t="s">
        <v>34</v>
      </c>
      <c r="C717" s="10"/>
      <c r="D717" s="10"/>
      <c r="E717" s="76"/>
      <c r="F717" s="76"/>
      <c r="L717" s="2">
        <f t="shared" ref="L717:AQ717" si="2956">IF(L$10&lt;$C713,0,$F713*L716*(1+$I713)^(L$10-$E$663))</f>
        <v>0</v>
      </c>
      <c r="M717" s="2">
        <f t="shared" si="2956"/>
        <v>0</v>
      </c>
      <c r="N717" s="2">
        <f t="shared" si="2956"/>
        <v>0</v>
      </c>
      <c r="O717" s="2">
        <f t="shared" si="2956"/>
        <v>0</v>
      </c>
      <c r="P717" s="2">
        <f t="shared" si="2956"/>
        <v>0</v>
      </c>
      <c r="Q717" s="2">
        <f t="shared" si="2956"/>
        <v>0</v>
      </c>
      <c r="R717" s="2">
        <f t="shared" si="2956"/>
        <v>0</v>
      </c>
      <c r="S717" s="2">
        <f t="shared" si="2956"/>
        <v>0</v>
      </c>
      <c r="T717" s="2">
        <f t="shared" si="2956"/>
        <v>0</v>
      </c>
      <c r="U717" s="2">
        <f t="shared" si="2956"/>
        <v>0</v>
      </c>
      <c r="V717" s="2">
        <f t="shared" si="2956"/>
        <v>0</v>
      </c>
      <c r="W717" s="2">
        <f t="shared" si="2956"/>
        <v>0</v>
      </c>
      <c r="X717" s="2">
        <f t="shared" si="2956"/>
        <v>0</v>
      </c>
      <c r="Y717" s="2">
        <f t="shared" si="2956"/>
        <v>0</v>
      </c>
      <c r="Z717" s="2">
        <f t="shared" si="2956"/>
        <v>0</v>
      </c>
      <c r="AA717" s="2">
        <f t="shared" si="2956"/>
        <v>0</v>
      </c>
      <c r="AB717" s="2">
        <f t="shared" si="2956"/>
        <v>0</v>
      </c>
      <c r="AC717" s="2">
        <f t="shared" si="2956"/>
        <v>0</v>
      </c>
      <c r="AD717" s="2">
        <f t="shared" si="2956"/>
        <v>0</v>
      </c>
      <c r="AE717" s="2">
        <f t="shared" si="2956"/>
        <v>0</v>
      </c>
      <c r="AF717" s="2">
        <f t="shared" si="2956"/>
        <v>0</v>
      </c>
      <c r="AG717" s="2">
        <f t="shared" si="2956"/>
        <v>0</v>
      </c>
      <c r="AH717" s="2">
        <f t="shared" si="2956"/>
        <v>0</v>
      </c>
      <c r="AI717" s="2">
        <f t="shared" si="2956"/>
        <v>0</v>
      </c>
      <c r="AJ717" s="2">
        <f t="shared" si="2956"/>
        <v>0</v>
      </c>
      <c r="AK717" s="2">
        <f t="shared" si="2956"/>
        <v>0</v>
      </c>
      <c r="AL717" s="2">
        <f t="shared" si="2956"/>
        <v>0</v>
      </c>
      <c r="AM717" s="2">
        <f t="shared" si="2956"/>
        <v>0</v>
      </c>
      <c r="AN717" s="2">
        <f t="shared" si="2956"/>
        <v>0</v>
      </c>
      <c r="AO717" s="2">
        <f t="shared" si="2956"/>
        <v>0</v>
      </c>
      <c r="AP717" s="2">
        <f t="shared" si="2956"/>
        <v>0</v>
      </c>
      <c r="AQ717" s="2">
        <f t="shared" si="2956"/>
        <v>0</v>
      </c>
      <c r="AR717" s="2">
        <f t="shared" ref="AR717:BO717" si="2957">IF(AR$10&lt;$C713,0,$F713*AR716*(1+$I713)^(AR$10-$E$663))</f>
        <v>0</v>
      </c>
      <c r="AS717" s="2">
        <f t="shared" si="2957"/>
        <v>0</v>
      </c>
      <c r="AT717" s="2">
        <f t="shared" si="2957"/>
        <v>0</v>
      </c>
      <c r="AU717" s="2">
        <f t="shared" si="2957"/>
        <v>0</v>
      </c>
      <c r="AV717" s="2">
        <f t="shared" si="2957"/>
        <v>0</v>
      </c>
      <c r="AW717" s="2">
        <f t="shared" si="2957"/>
        <v>0</v>
      </c>
      <c r="AX717" s="2">
        <f t="shared" si="2957"/>
        <v>0</v>
      </c>
      <c r="AY717" s="2">
        <f t="shared" si="2957"/>
        <v>0</v>
      </c>
      <c r="AZ717" s="2">
        <f t="shared" si="2957"/>
        <v>0</v>
      </c>
      <c r="BA717" s="2">
        <f t="shared" si="2957"/>
        <v>0</v>
      </c>
      <c r="BB717" s="2">
        <f t="shared" si="2957"/>
        <v>0</v>
      </c>
      <c r="BC717" s="2">
        <f t="shared" si="2957"/>
        <v>0</v>
      </c>
      <c r="BD717" s="2">
        <f t="shared" si="2957"/>
        <v>0</v>
      </c>
      <c r="BE717" s="2">
        <f t="shared" si="2957"/>
        <v>0</v>
      </c>
      <c r="BF717" s="2">
        <f t="shared" si="2957"/>
        <v>0</v>
      </c>
      <c r="BG717" s="2">
        <f t="shared" si="2957"/>
        <v>0</v>
      </c>
      <c r="BH717" s="2">
        <f t="shared" si="2957"/>
        <v>0</v>
      </c>
      <c r="BI717" s="2">
        <f t="shared" si="2957"/>
        <v>0</v>
      </c>
      <c r="BJ717" s="2">
        <f t="shared" si="2957"/>
        <v>0</v>
      </c>
      <c r="BK717" s="2">
        <f t="shared" si="2957"/>
        <v>0</v>
      </c>
      <c r="BL717" s="2">
        <f t="shared" si="2957"/>
        <v>0</v>
      </c>
      <c r="BM717" s="2">
        <f t="shared" si="2957"/>
        <v>0</v>
      </c>
      <c r="BN717" s="2">
        <f t="shared" si="2957"/>
        <v>0</v>
      </c>
      <c r="BO717" s="2">
        <f t="shared" si="2957"/>
        <v>0</v>
      </c>
    </row>
    <row r="718" spans="1:67" outlineLevel="2">
      <c r="B718" s="8"/>
      <c r="C718" s="10"/>
      <c r="D718" s="10"/>
      <c r="E718" s="76"/>
      <c r="F718" s="76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</row>
    <row r="719" spans="1:67" outlineLevel="2">
      <c r="B719" s="8" t="s">
        <v>35</v>
      </c>
      <c r="C719" s="10"/>
      <c r="D719" s="10"/>
      <c r="E719" s="76"/>
      <c r="F719" s="76"/>
      <c r="I719" s="152" t="str">
        <f>INDEX(Projects,A713,Projects!R$1)</f>
        <v>HRD</v>
      </c>
      <c r="L719" s="2">
        <f t="shared" ref="L719:BO719" si="2958">SUM(L714,L717)</f>
        <v>0</v>
      </c>
      <c r="M719" s="2">
        <f t="shared" si="2958"/>
        <v>0</v>
      </c>
      <c r="N719" s="2">
        <f t="shared" si="2958"/>
        <v>0</v>
      </c>
      <c r="O719" s="2">
        <f t="shared" si="2958"/>
        <v>0</v>
      </c>
      <c r="P719" s="2">
        <f t="shared" si="2958"/>
        <v>0</v>
      </c>
      <c r="Q719" s="2">
        <f t="shared" si="2958"/>
        <v>0</v>
      </c>
      <c r="R719" s="2">
        <f t="shared" si="2958"/>
        <v>0</v>
      </c>
      <c r="S719" s="2">
        <f t="shared" si="2958"/>
        <v>0</v>
      </c>
      <c r="T719" s="2">
        <f t="shared" si="2958"/>
        <v>0</v>
      </c>
      <c r="U719" s="2">
        <f t="shared" si="2958"/>
        <v>0</v>
      </c>
      <c r="V719" s="2">
        <f t="shared" si="2958"/>
        <v>0</v>
      </c>
      <c r="W719" s="2">
        <f t="shared" si="2958"/>
        <v>0</v>
      </c>
      <c r="X719" s="2">
        <f t="shared" si="2958"/>
        <v>0</v>
      </c>
      <c r="Y719" s="2">
        <f t="shared" si="2958"/>
        <v>0</v>
      </c>
      <c r="Z719" s="2">
        <f t="shared" si="2958"/>
        <v>0</v>
      </c>
      <c r="AA719" s="2">
        <f t="shared" si="2958"/>
        <v>0</v>
      </c>
      <c r="AB719" s="2">
        <f t="shared" si="2958"/>
        <v>0</v>
      </c>
      <c r="AC719" s="2">
        <f t="shared" si="2958"/>
        <v>0</v>
      </c>
      <c r="AD719" s="2">
        <f t="shared" si="2958"/>
        <v>0</v>
      </c>
      <c r="AE719" s="2">
        <f t="shared" si="2958"/>
        <v>0</v>
      </c>
      <c r="AF719" s="2">
        <f t="shared" si="2958"/>
        <v>0</v>
      </c>
      <c r="AG719" s="2">
        <f t="shared" si="2958"/>
        <v>0</v>
      </c>
      <c r="AH719" s="2">
        <f t="shared" si="2958"/>
        <v>0</v>
      </c>
      <c r="AI719" s="2">
        <f t="shared" si="2958"/>
        <v>0</v>
      </c>
      <c r="AJ719" s="2">
        <f t="shared" si="2958"/>
        <v>0</v>
      </c>
      <c r="AK719" s="2">
        <f t="shared" si="2958"/>
        <v>0</v>
      </c>
      <c r="AL719" s="2">
        <f t="shared" si="2958"/>
        <v>0</v>
      </c>
      <c r="AM719" s="2">
        <f t="shared" si="2958"/>
        <v>0</v>
      </c>
      <c r="AN719" s="2">
        <f t="shared" si="2958"/>
        <v>0</v>
      </c>
      <c r="AO719" s="2">
        <f t="shared" si="2958"/>
        <v>0</v>
      </c>
      <c r="AP719" s="2">
        <f t="shared" si="2958"/>
        <v>0</v>
      </c>
      <c r="AQ719" s="2">
        <f t="shared" si="2958"/>
        <v>0</v>
      </c>
      <c r="AR719" s="2">
        <f t="shared" si="2958"/>
        <v>0</v>
      </c>
      <c r="AS719" s="2">
        <f t="shared" si="2958"/>
        <v>0</v>
      </c>
      <c r="AT719" s="2">
        <f t="shared" si="2958"/>
        <v>0</v>
      </c>
      <c r="AU719" s="2">
        <f t="shared" si="2958"/>
        <v>0</v>
      </c>
      <c r="AV719" s="2">
        <f t="shared" si="2958"/>
        <v>0</v>
      </c>
      <c r="AW719" s="2">
        <f t="shared" si="2958"/>
        <v>0</v>
      </c>
      <c r="AX719" s="2">
        <f t="shared" si="2958"/>
        <v>0</v>
      </c>
      <c r="AY719" s="2">
        <f t="shared" si="2958"/>
        <v>0</v>
      </c>
      <c r="AZ719" s="2">
        <f t="shared" si="2958"/>
        <v>0</v>
      </c>
      <c r="BA719" s="2">
        <f t="shared" si="2958"/>
        <v>0</v>
      </c>
      <c r="BB719" s="2">
        <f t="shared" si="2958"/>
        <v>0</v>
      </c>
      <c r="BC719" s="2">
        <f t="shared" si="2958"/>
        <v>0</v>
      </c>
      <c r="BD719" s="2">
        <f t="shared" si="2958"/>
        <v>0</v>
      </c>
      <c r="BE719" s="2">
        <f t="shared" si="2958"/>
        <v>0</v>
      </c>
      <c r="BF719" s="2">
        <f t="shared" si="2958"/>
        <v>0</v>
      </c>
      <c r="BG719" s="2">
        <f t="shared" si="2958"/>
        <v>0</v>
      </c>
      <c r="BH719" s="2">
        <f t="shared" si="2958"/>
        <v>0</v>
      </c>
      <c r="BI719" s="2">
        <f t="shared" si="2958"/>
        <v>0</v>
      </c>
      <c r="BJ719" s="2">
        <f t="shared" si="2958"/>
        <v>0</v>
      </c>
      <c r="BK719" s="2">
        <f t="shared" si="2958"/>
        <v>0</v>
      </c>
      <c r="BL719" s="2">
        <f t="shared" si="2958"/>
        <v>0</v>
      </c>
      <c r="BM719" s="2">
        <f t="shared" si="2958"/>
        <v>0</v>
      </c>
      <c r="BN719" s="2">
        <f t="shared" si="2958"/>
        <v>0</v>
      </c>
      <c r="BO719" s="2">
        <f t="shared" si="2958"/>
        <v>0</v>
      </c>
    </row>
    <row r="720" spans="1:67" outlineLevel="2">
      <c r="B720" s="10"/>
      <c r="C720" s="10"/>
      <c r="D720" s="10"/>
      <c r="E720" s="76"/>
      <c r="F720" s="76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</row>
    <row r="721" spans="1:67" outlineLevel="1">
      <c r="A721" s="10">
        <f>+A713+1</f>
        <v>8</v>
      </c>
      <c r="B721" s="1" t="str">
        <f>INDEX(Projects,A721,1)</f>
        <v>50MW CT</v>
      </c>
      <c r="C721" s="155">
        <f>INDEX(Projects,A721,2)</f>
        <v>2039</v>
      </c>
      <c r="D721" s="152">
        <f>INDEX(Projects,A721,3)</f>
        <v>12</v>
      </c>
      <c r="E721" s="152">
        <f>INDEX(Projects,$A721,Projects!P$1)</f>
        <v>551</v>
      </c>
      <c r="F721" s="152">
        <f>INDEX(Projects,$A721,Projects!Q$1)</f>
        <v>5.62</v>
      </c>
      <c r="G721" s="152">
        <f>INDEX(Projects,A721,4)</f>
        <v>25</v>
      </c>
      <c r="H721" s="33">
        <f>(DATE(C721,12,31)-DATE(C721,D721,1)+1)/365</f>
        <v>8.4931506849315067E-2</v>
      </c>
      <c r="I721" s="96">
        <f>+$C$7</f>
        <v>2.5000000000000001E-2</v>
      </c>
      <c r="J721" s="2">
        <f>NPV($C$4,M721:BO721)+L721</f>
        <v>2665.1748619791229</v>
      </c>
      <c r="L721" s="2">
        <f>+L727</f>
        <v>0</v>
      </c>
      <c r="M721" s="2">
        <f t="shared" ref="M721:BO721" si="2959">+M727</f>
        <v>0</v>
      </c>
      <c r="N721" s="2">
        <f t="shared" si="2959"/>
        <v>0</v>
      </c>
      <c r="O721" s="2">
        <f t="shared" si="2959"/>
        <v>0</v>
      </c>
      <c r="P721" s="2">
        <f t="shared" si="2959"/>
        <v>0</v>
      </c>
      <c r="Q721" s="2">
        <f t="shared" si="2959"/>
        <v>0</v>
      </c>
      <c r="R721" s="2">
        <f t="shared" si="2959"/>
        <v>0</v>
      </c>
      <c r="S721" s="2">
        <f t="shared" si="2959"/>
        <v>0</v>
      </c>
      <c r="T721" s="2">
        <f t="shared" si="2959"/>
        <v>0</v>
      </c>
      <c r="U721" s="2">
        <f t="shared" si="2959"/>
        <v>0</v>
      </c>
      <c r="V721" s="2">
        <f t="shared" si="2959"/>
        <v>0</v>
      </c>
      <c r="W721" s="2">
        <f t="shared" si="2959"/>
        <v>0</v>
      </c>
      <c r="X721" s="2">
        <f t="shared" si="2959"/>
        <v>0</v>
      </c>
      <c r="Y721" s="2">
        <f t="shared" si="2959"/>
        <v>0</v>
      </c>
      <c r="Z721" s="2">
        <f t="shared" si="2959"/>
        <v>0</v>
      </c>
      <c r="AA721" s="2">
        <f t="shared" si="2959"/>
        <v>0</v>
      </c>
      <c r="AB721" s="2">
        <f t="shared" si="2959"/>
        <v>0</v>
      </c>
      <c r="AC721" s="2">
        <f t="shared" si="2959"/>
        <v>0</v>
      </c>
      <c r="AD721" s="2">
        <f t="shared" si="2959"/>
        <v>0</v>
      </c>
      <c r="AE721" s="2">
        <f t="shared" si="2959"/>
        <v>0</v>
      </c>
      <c r="AF721" s="2">
        <f t="shared" si="2959"/>
        <v>0</v>
      </c>
      <c r="AG721" s="2">
        <f t="shared" si="2959"/>
        <v>0</v>
      </c>
      <c r="AH721" s="2">
        <f t="shared" si="2959"/>
        <v>0</v>
      </c>
      <c r="AI721" s="2">
        <f t="shared" si="2959"/>
        <v>0</v>
      </c>
      <c r="AJ721" s="2">
        <f t="shared" si="2959"/>
        <v>0</v>
      </c>
      <c r="AK721" s="2">
        <f t="shared" si="2959"/>
        <v>0</v>
      </c>
      <c r="AL721" s="2">
        <f t="shared" si="2959"/>
        <v>0</v>
      </c>
      <c r="AM721" s="2">
        <f t="shared" si="2959"/>
        <v>95.977632573476981</v>
      </c>
      <c r="AN721" s="2">
        <f t="shared" si="2959"/>
        <v>1133.3878708884897</v>
      </c>
      <c r="AO721" s="2">
        <f t="shared" si="2959"/>
        <v>1160.9237278887028</v>
      </c>
      <c r="AP721" s="2">
        <f t="shared" si="2959"/>
        <v>1190.9293299247834</v>
      </c>
      <c r="AQ721" s="2">
        <f t="shared" si="2959"/>
        <v>1220.567406586101</v>
      </c>
      <c r="AR721" s="2">
        <f t="shared" si="2959"/>
        <v>1244.5717785356931</v>
      </c>
      <c r="AS721" s="2">
        <f t="shared" si="2959"/>
        <v>1277.5583511717068</v>
      </c>
      <c r="AT721" s="2">
        <f t="shared" si="2959"/>
        <v>1310.6716189862711</v>
      </c>
      <c r="AU721" s="2">
        <f t="shared" si="2959"/>
        <v>1344.6745619486037</v>
      </c>
      <c r="AV721" s="2">
        <f t="shared" si="2959"/>
        <v>1379.4992886194891</v>
      </c>
      <c r="AW721" s="2">
        <f t="shared" si="2959"/>
        <v>1414.6338737499959</v>
      </c>
      <c r="AX721" s="2">
        <f t="shared" si="2959"/>
        <v>1442.4234413150866</v>
      </c>
      <c r="AY721" s="2">
        <f t="shared" si="2959"/>
        <v>1479.9093296849096</v>
      </c>
      <c r="AZ721" s="2">
        <f t="shared" si="2959"/>
        <v>1518.191377061192</v>
      </c>
      <c r="BA721" s="2">
        <f t="shared" si="2959"/>
        <v>1558.1292374447037</v>
      </c>
      <c r="BB721" s="2">
        <f t="shared" si="2959"/>
        <v>1597.5320858780276</v>
      </c>
      <c r="BC721" s="2">
        <f t="shared" si="2959"/>
        <v>1630.0624773838931</v>
      </c>
      <c r="BD721" s="2">
        <f t="shared" si="2959"/>
        <v>1671.9066951251145</v>
      </c>
      <c r="BE721" s="2">
        <f t="shared" si="2959"/>
        <v>1714.9151114678393</v>
      </c>
      <c r="BF721" s="2">
        <f t="shared" si="2959"/>
        <v>1752.3326775504941</v>
      </c>
      <c r="BG721" s="2">
        <f t="shared" si="2959"/>
        <v>1797.8747088382456</v>
      </c>
      <c r="BH721" s="2">
        <f t="shared" si="2959"/>
        <v>1838.8418343323851</v>
      </c>
      <c r="BI721" s="2">
        <f t="shared" si="2959"/>
        <v>1857.7378785152025</v>
      </c>
      <c r="BJ721" s="2">
        <f t="shared" si="2959"/>
        <v>1905.1571435759988</v>
      </c>
      <c r="BK721" s="2">
        <f t="shared" si="2959"/>
        <v>1953.4978913476721</v>
      </c>
      <c r="BL721" s="2">
        <f t="shared" si="2959"/>
        <v>1831.6421423987113</v>
      </c>
      <c r="BM721" s="2">
        <f t="shared" si="2959"/>
        <v>0</v>
      </c>
      <c r="BN721" s="2">
        <f t="shared" si="2959"/>
        <v>0</v>
      </c>
      <c r="BO721" s="2">
        <f t="shared" si="2959"/>
        <v>0</v>
      </c>
    </row>
    <row r="722" spans="1:67" outlineLevel="2">
      <c r="B722" s="8" t="s">
        <v>32</v>
      </c>
      <c r="C722" s="10"/>
      <c r="D722" s="10"/>
      <c r="E722" s="76"/>
      <c r="F722" s="76"/>
      <c r="L722" s="2">
        <f t="shared" ref="L722:AQ722" si="2960">IF(OR(L$10&lt;$C721,L$10&gt;$C721+$G721),0,IF(L$10=$C721,$E721*(1+$I721)^(L$10-$E$663)*$H721,IF(L$10=$C721+$G721,$E721*(1+$I721)^(L$10-$E$663)*(1-$H721),$E721*(1+$I721)^(L$10-$E$663))))</f>
        <v>0</v>
      </c>
      <c r="M722" s="2">
        <f t="shared" si="2960"/>
        <v>0</v>
      </c>
      <c r="N722" s="2">
        <f t="shared" si="2960"/>
        <v>0</v>
      </c>
      <c r="O722" s="2">
        <f t="shared" si="2960"/>
        <v>0</v>
      </c>
      <c r="P722" s="2">
        <f t="shared" si="2960"/>
        <v>0</v>
      </c>
      <c r="Q722" s="2">
        <f t="shared" si="2960"/>
        <v>0</v>
      </c>
      <c r="R722" s="2">
        <f t="shared" si="2960"/>
        <v>0</v>
      </c>
      <c r="S722" s="2">
        <f t="shared" si="2960"/>
        <v>0</v>
      </c>
      <c r="T722" s="2">
        <f t="shared" si="2960"/>
        <v>0</v>
      </c>
      <c r="U722" s="2">
        <f t="shared" si="2960"/>
        <v>0</v>
      </c>
      <c r="V722" s="2">
        <f t="shared" si="2960"/>
        <v>0</v>
      </c>
      <c r="W722" s="2">
        <f t="shared" si="2960"/>
        <v>0</v>
      </c>
      <c r="X722" s="2">
        <f t="shared" si="2960"/>
        <v>0</v>
      </c>
      <c r="Y722" s="2">
        <f t="shared" si="2960"/>
        <v>0</v>
      </c>
      <c r="Z722" s="2">
        <f t="shared" si="2960"/>
        <v>0</v>
      </c>
      <c r="AA722" s="2">
        <f t="shared" si="2960"/>
        <v>0</v>
      </c>
      <c r="AB722" s="2">
        <f t="shared" si="2960"/>
        <v>0</v>
      </c>
      <c r="AC722" s="2">
        <f t="shared" si="2960"/>
        <v>0</v>
      </c>
      <c r="AD722" s="2">
        <f t="shared" si="2960"/>
        <v>0</v>
      </c>
      <c r="AE722" s="2">
        <f t="shared" si="2960"/>
        <v>0</v>
      </c>
      <c r="AF722" s="2">
        <f t="shared" si="2960"/>
        <v>0</v>
      </c>
      <c r="AG722" s="2">
        <f t="shared" si="2960"/>
        <v>0</v>
      </c>
      <c r="AH722" s="2">
        <f t="shared" si="2960"/>
        <v>0</v>
      </c>
      <c r="AI722" s="2">
        <f t="shared" si="2960"/>
        <v>0</v>
      </c>
      <c r="AJ722" s="2">
        <f t="shared" si="2960"/>
        <v>0</v>
      </c>
      <c r="AK722" s="2">
        <f t="shared" si="2960"/>
        <v>0</v>
      </c>
      <c r="AL722" s="2">
        <f t="shared" si="2960"/>
        <v>0</v>
      </c>
      <c r="AM722" s="2">
        <f t="shared" si="2960"/>
        <v>91.151704418020216</v>
      </c>
      <c r="AN722" s="2">
        <f t="shared" si="2960"/>
        <v>1100.0687553352197</v>
      </c>
      <c r="AO722" s="2">
        <f t="shared" si="2960"/>
        <v>1127.5704742186006</v>
      </c>
      <c r="AP722" s="2">
        <f t="shared" si="2960"/>
        <v>1155.7597360740651</v>
      </c>
      <c r="AQ722" s="2">
        <f t="shared" si="2960"/>
        <v>1184.6537294759171</v>
      </c>
      <c r="AR722" s="2">
        <f t="shared" ref="AR722:BO722" si="2961">IF(OR(AR$10&lt;$C721,AR$10&gt;$C721+$G721),0,IF(AR$10=$C721,$E721*(1+$I721)^(AR$10-$E$663)*$H721,IF(AR$10=$C721+$G721,$E721*(1+$I721)^(AR$10-$E$663)*(1-$H721),$E721*(1+$I721)^(AR$10-$E$663))))</f>
        <v>1214.2700727128149</v>
      </c>
      <c r="AS722" s="2">
        <f t="shared" si="2961"/>
        <v>1244.6268245306351</v>
      </c>
      <c r="AT722" s="2">
        <f t="shared" si="2961"/>
        <v>1275.7424951439009</v>
      </c>
      <c r="AU722" s="2">
        <f t="shared" si="2961"/>
        <v>1307.6360575224983</v>
      </c>
      <c r="AV722" s="2">
        <f t="shared" si="2961"/>
        <v>1340.3269589605609</v>
      </c>
      <c r="AW722" s="2">
        <f t="shared" si="2961"/>
        <v>1373.8351329345749</v>
      </c>
      <c r="AX722" s="2">
        <f t="shared" si="2961"/>
        <v>1408.1810112579387</v>
      </c>
      <c r="AY722" s="2">
        <f t="shared" si="2961"/>
        <v>1443.3855365393874</v>
      </c>
      <c r="AZ722" s="2">
        <f t="shared" si="2961"/>
        <v>1479.470174952872</v>
      </c>
      <c r="BA722" s="2">
        <f t="shared" si="2961"/>
        <v>1516.4569293266936</v>
      </c>
      <c r="BB722" s="2">
        <f t="shared" si="2961"/>
        <v>1554.368352559861</v>
      </c>
      <c r="BC722" s="2">
        <f t="shared" si="2961"/>
        <v>1593.2275613738575</v>
      </c>
      <c r="BD722" s="2">
        <f t="shared" si="2961"/>
        <v>1633.0582504082035</v>
      </c>
      <c r="BE722" s="2">
        <f t="shared" si="2961"/>
        <v>1673.8847066684089</v>
      </c>
      <c r="BF722" s="2">
        <f t="shared" si="2961"/>
        <v>1715.7318243351187</v>
      </c>
      <c r="BG722" s="2">
        <f t="shared" si="2961"/>
        <v>1758.6251199434971</v>
      </c>
      <c r="BH722" s="2">
        <f t="shared" si="2961"/>
        <v>1802.5907479420841</v>
      </c>
      <c r="BI722" s="2">
        <f t="shared" si="2961"/>
        <v>1847.6555166406361</v>
      </c>
      <c r="BJ722" s="2">
        <f t="shared" si="2961"/>
        <v>1893.8469045566521</v>
      </c>
      <c r="BK722" s="2">
        <f t="shared" si="2961"/>
        <v>1941.1930771705686</v>
      </c>
      <c r="BL722" s="2">
        <f t="shared" si="2961"/>
        <v>1820.7327396420385</v>
      </c>
      <c r="BM722" s="2">
        <f t="shared" si="2961"/>
        <v>0</v>
      </c>
      <c r="BN722" s="2">
        <f t="shared" si="2961"/>
        <v>0</v>
      </c>
      <c r="BO722" s="2">
        <f t="shared" si="2961"/>
        <v>0</v>
      </c>
    </row>
    <row r="723" spans="1:67" outlineLevel="2">
      <c r="B723" s="8"/>
      <c r="C723" s="10"/>
      <c r="D723" s="10"/>
      <c r="E723" s="76"/>
      <c r="F723" s="76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</row>
    <row r="724" spans="1:67" outlineLevel="2">
      <c r="B724" s="7" t="s">
        <v>33</v>
      </c>
      <c r="C724" s="10"/>
      <c r="D724" s="10"/>
      <c r="E724" s="76"/>
      <c r="F724" s="76"/>
      <c r="L724" s="13">
        <f t="shared" ref="L724:AQ724" si="2962">INDEX(Prod,$A721,L$10-$L$10+1)</f>
        <v>0</v>
      </c>
      <c r="M724" s="13">
        <f t="shared" si="2962"/>
        <v>0</v>
      </c>
      <c r="N724" s="13">
        <f t="shared" si="2962"/>
        <v>0</v>
      </c>
      <c r="O724" s="13">
        <f t="shared" si="2962"/>
        <v>0</v>
      </c>
      <c r="P724" s="13">
        <f t="shared" si="2962"/>
        <v>0</v>
      </c>
      <c r="Q724" s="13">
        <f t="shared" si="2962"/>
        <v>0</v>
      </c>
      <c r="R724" s="13">
        <f t="shared" si="2962"/>
        <v>0</v>
      </c>
      <c r="S724" s="13">
        <f t="shared" si="2962"/>
        <v>0</v>
      </c>
      <c r="T724" s="13">
        <f t="shared" si="2962"/>
        <v>0</v>
      </c>
      <c r="U724" s="13">
        <f t="shared" si="2962"/>
        <v>0</v>
      </c>
      <c r="V724" s="13">
        <f t="shared" si="2962"/>
        <v>0</v>
      </c>
      <c r="W724" s="13">
        <f t="shared" si="2962"/>
        <v>0</v>
      </c>
      <c r="X724" s="13">
        <f t="shared" si="2962"/>
        <v>0</v>
      </c>
      <c r="Y724" s="13">
        <f t="shared" si="2962"/>
        <v>0</v>
      </c>
      <c r="Z724" s="13">
        <f t="shared" si="2962"/>
        <v>0</v>
      </c>
      <c r="AA724" s="13">
        <f t="shared" si="2962"/>
        <v>0</v>
      </c>
      <c r="AB724" s="13">
        <f t="shared" si="2962"/>
        <v>0</v>
      </c>
      <c r="AC724" s="13">
        <f t="shared" si="2962"/>
        <v>0</v>
      </c>
      <c r="AD724" s="13">
        <f t="shared" si="2962"/>
        <v>0</v>
      </c>
      <c r="AE724" s="13">
        <f t="shared" si="2962"/>
        <v>0</v>
      </c>
      <c r="AF724" s="13">
        <f t="shared" si="2962"/>
        <v>0</v>
      </c>
      <c r="AG724" s="13">
        <f t="shared" si="2962"/>
        <v>0</v>
      </c>
      <c r="AH724" s="13">
        <f t="shared" si="2962"/>
        <v>0</v>
      </c>
      <c r="AI724" s="13">
        <f t="shared" si="2962"/>
        <v>0</v>
      </c>
      <c r="AJ724" s="13">
        <f t="shared" si="2962"/>
        <v>0</v>
      </c>
      <c r="AK724" s="13">
        <f t="shared" si="2962"/>
        <v>0</v>
      </c>
      <c r="AL724" s="13">
        <f t="shared" si="2962"/>
        <v>0</v>
      </c>
      <c r="AM724" s="13">
        <f t="shared" si="2962"/>
        <v>0.44085946679115295</v>
      </c>
      <c r="AN724" s="13">
        <f t="shared" si="2962"/>
        <v>2.9695382118225098</v>
      </c>
      <c r="AO724" s="13">
        <f t="shared" si="2962"/>
        <v>2.9000787734985352</v>
      </c>
      <c r="AP724" s="13">
        <f t="shared" si="2962"/>
        <v>2.9834246635437012</v>
      </c>
      <c r="AQ724" s="13">
        <f t="shared" si="2962"/>
        <v>2.9722390174865723</v>
      </c>
      <c r="AR724" s="13">
        <f t="shared" ref="AR724:BO724" si="2963">INDEX(Prod,$A721,AR$10-$L$10+1)</f>
        <v>2.4466230869293213</v>
      </c>
      <c r="AS724" s="13">
        <f t="shared" si="2963"/>
        <v>2.5941076278686523</v>
      </c>
      <c r="AT724" s="13">
        <f t="shared" si="2963"/>
        <v>2.6843550205230713</v>
      </c>
      <c r="AU724" s="13">
        <f t="shared" si="2963"/>
        <v>2.7770380973815918</v>
      </c>
      <c r="AV724" s="13">
        <f t="shared" si="2963"/>
        <v>2.8653912544250488</v>
      </c>
      <c r="AW724" s="13">
        <f t="shared" si="2963"/>
        <v>2.9115712642669678</v>
      </c>
      <c r="AX724" s="13">
        <f t="shared" si="2963"/>
        <v>2.3840830326080322</v>
      </c>
      <c r="AY724" s="13">
        <f t="shared" si="2963"/>
        <v>2.4808974266052246</v>
      </c>
      <c r="AZ724" s="13">
        <f t="shared" si="2963"/>
        <v>2.5660073757171631</v>
      </c>
      <c r="BA724" s="13">
        <f t="shared" si="2963"/>
        <v>2.6942181587219238</v>
      </c>
      <c r="BB724" s="13">
        <f t="shared" si="2963"/>
        <v>2.7225780487060547</v>
      </c>
      <c r="BC724" s="13">
        <f t="shared" si="2963"/>
        <v>2.2667162418365479</v>
      </c>
      <c r="BD724" s="13">
        <f t="shared" si="2963"/>
        <v>2.33231520652771</v>
      </c>
      <c r="BE724" s="13">
        <f t="shared" si="2963"/>
        <v>2.403231143951416</v>
      </c>
      <c r="BF724" s="13">
        <f t="shared" si="2963"/>
        <v>2.0914962291717529</v>
      </c>
      <c r="BG724" s="13">
        <f t="shared" si="2963"/>
        <v>2.18815016746521</v>
      </c>
      <c r="BH724" s="13">
        <f t="shared" si="2963"/>
        <v>1.9716924428939819</v>
      </c>
      <c r="BI724" s="13">
        <f t="shared" si="2963"/>
        <v>0.5350034236907959</v>
      </c>
      <c r="BJ724" s="13">
        <f t="shared" si="2963"/>
        <v>0.58552062511444092</v>
      </c>
      <c r="BK724" s="13">
        <f t="shared" si="2963"/>
        <v>0.6214720606803894</v>
      </c>
      <c r="BL724" s="13">
        <f t="shared" si="2963"/>
        <v>0.53755593299865723</v>
      </c>
      <c r="BM724" s="13">
        <f t="shared" si="2963"/>
        <v>0</v>
      </c>
      <c r="BN724" s="13">
        <f t="shared" si="2963"/>
        <v>0</v>
      </c>
      <c r="BO724" s="13">
        <f t="shared" si="2963"/>
        <v>0</v>
      </c>
    </row>
    <row r="725" spans="1:67" outlineLevel="2">
      <c r="B725" s="8" t="s">
        <v>34</v>
      </c>
      <c r="C725" s="10"/>
      <c r="D725" s="10"/>
      <c r="E725" s="76"/>
      <c r="F725" s="76"/>
      <c r="L725" s="2">
        <f t="shared" ref="L725:AQ725" si="2964">IF(L$10&lt;$C721,0,$F721*L724*(1+$I721)^(L$10-$E$663))</f>
        <v>0</v>
      </c>
      <c r="M725" s="2">
        <f t="shared" si="2964"/>
        <v>0</v>
      </c>
      <c r="N725" s="2">
        <f t="shared" si="2964"/>
        <v>0</v>
      </c>
      <c r="O725" s="2">
        <f t="shared" si="2964"/>
        <v>0</v>
      </c>
      <c r="P725" s="2">
        <f t="shared" si="2964"/>
        <v>0</v>
      </c>
      <c r="Q725" s="2">
        <f t="shared" si="2964"/>
        <v>0</v>
      </c>
      <c r="R725" s="2">
        <f t="shared" si="2964"/>
        <v>0</v>
      </c>
      <c r="S725" s="2">
        <f t="shared" si="2964"/>
        <v>0</v>
      </c>
      <c r="T725" s="2">
        <f t="shared" si="2964"/>
        <v>0</v>
      </c>
      <c r="U725" s="2">
        <f t="shared" si="2964"/>
        <v>0</v>
      </c>
      <c r="V725" s="2">
        <f t="shared" si="2964"/>
        <v>0</v>
      </c>
      <c r="W725" s="2">
        <f t="shared" si="2964"/>
        <v>0</v>
      </c>
      <c r="X725" s="2">
        <f t="shared" si="2964"/>
        <v>0</v>
      </c>
      <c r="Y725" s="2">
        <f t="shared" si="2964"/>
        <v>0</v>
      </c>
      <c r="Z725" s="2">
        <f t="shared" si="2964"/>
        <v>0</v>
      </c>
      <c r="AA725" s="2">
        <f t="shared" si="2964"/>
        <v>0</v>
      </c>
      <c r="AB725" s="2">
        <f t="shared" si="2964"/>
        <v>0</v>
      </c>
      <c r="AC725" s="2">
        <f t="shared" si="2964"/>
        <v>0</v>
      </c>
      <c r="AD725" s="2">
        <f t="shared" si="2964"/>
        <v>0</v>
      </c>
      <c r="AE725" s="2">
        <f t="shared" si="2964"/>
        <v>0</v>
      </c>
      <c r="AF725" s="2">
        <f t="shared" si="2964"/>
        <v>0</v>
      </c>
      <c r="AG725" s="2">
        <f t="shared" si="2964"/>
        <v>0</v>
      </c>
      <c r="AH725" s="2">
        <f t="shared" si="2964"/>
        <v>0</v>
      </c>
      <c r="AI725" s="2">
        <f t="shared" si="2964"/>
        <v>0</v>
      </c>
      <c r="AJ725" s="2">
        <f t="shared" si="2964"/>
        <v>0</v>
      </c>
      <c r="AK725" s="2">
        <f t="shared" si="2964"/>
        <v>0</v>
      </c>
      <c r="AL725" s="2">
        <f t="shared" si="2964"/>
        <v>0</v>
      </c>
      <c r="AM725" s="2">
        <f t="shared" si="2964"/>
        <v>4.8259281554567597</v>
      </c>
      <c r="AN725" s="2">
        <f t="shared" si="2964"/>
        <v>33.319115553270038</v>
      </c>
      <c r="AO725" s="2">
        <f t="shared" si="2964"/>
        <v>33.353253670102227</v>
      </c>
      <c r="AP725" s="2">
        <f t="shared" si="2964"/>
        <v>35.169593850718293</v>
      </c>
      <c r="AQ725" s="2">
        <f t="shared" si="2964"/>
        <v>35.913677110183819</v>
      </c>
      <c r="AR725" s="2">
        <f t="shared" ref="AR725:BO725" si="2965">IF(AR$10&lt;$C721,0,$F721*AR724*(1+$I721)^(AR$10-$E$663))</f>
        <v>30.301705822878102</v>
      </c>
      <c r="AS725" s="2">
        <f t="shared" si="2965"/>
        <v>32.931526641071706</v>
      </c>
      <c r="AT725" s="2">
        <f t="shared" si="2965"/>
        <v>34.92912384237021</v>
      </c>
      <c r="AU725" s="2">
        <f t="shared" si="2965"/>
        <v>37.03850442610549</v>
      </c>
      <c r="AV725" s="2">
        <f t="shared" si="2965"/>
        <v>39.172329658928319</v>
      </c>
      <c r="AW725" s="2">
        <f t="shared" si="2965"/>
        <v>40.798740815420977</v>
      </c>
      <c r="AX725" s="2">
        <f t="shared" si="2965"/>
        <v>34.242430057147921</v>
      </c>
      <c r="AY725" s="2">
        <f t="shared" si="2965"/>
        <v>36.523793145522134</v>
      </c>
      <c r="AZ725" s="2">
        <f t="shared" si="2965"/>
        <v>38.721202108320121</v>
      </c>
      <c r="BA725" s="2">
        <f t="shared" si="2965"/>
        <v>41.672308118010108</v>
      </c>
      <c r="BB725" s="2">
        <f t="shared" si="2965"/>
        <v>43.163733318166486</v>
      </c>
      <c r="BC725" s="2">
        <f t="shared" si="2965"/>
        <v>36.834916010035577</v>
      </c>
      <c r="BD725" s="2">
        <f t="shared" si="2965"/>
        <v>38.84844471691099</v>
      </c>
      <c r="BE725" s="2">
        <f t="shared" si="2965"/>
        <v>41.030404799430478</v>
      </c>
      <c r="BF725" s="2">
        <f t="shared" si="2965"/>
        <v>36.600853215375366</v>
      </c>
      <c r="BG725" s="2">
        <f t="shared" si="2965"/>
        <v>39.249588894748513</v>
      </c>
      <c r="BH725" s="2">
        <f t="shared" si="2965"/>
        <v>36.251086390301019</v>
      </c>
      <c r="BI725" s="2">
        <f t="shared" si="2965"/>
        <v>10.082361874566367</v>
      </c>
      <c r="BJ725" s="2">
        <f t="shared" si="2965"/>
        <v>11.310239019346781</v>
      </c>
      <c r="BK725" s="2">
        <f t="shared" si="2965"/>
        <v>12.304814177103577</v>
      </c>
      <c r="BL725" s="2">
        <f t="shared" si="2965"/>
        <v>10.909402756672721</v>
      </c>
      <c r="BM725" s="2">
        <f t="shared" si="2965"/>
        <v>0</v>
      </c>
      <c r="BN725" s="2">
        <f t="shared" si="2965"/>
        <v>0</v>
      </c>
      <c r="BO725" s="2">
        <f t="shared" si="2965"/>
        <v>0</v>
      </c>
    </row>
    <row r="726" spans="1:67" outlineLevel="2">
      <c r="B726" s="8"/>
      <c r="C726" s="10"/>
      <c r="D726" s="10"/>
      <c r="E726" s="76"/>
      <c r="F726" s="76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</row>
    <row r="727" spans="1:67" outlineLevel="2">
      <c r="B727" s="8" t="s">
        <v>35</v>
      </c>
      <c r="C727" s="10"/>
      <c r="D727" s="10"/>
      <c r="E727" s="76"/>
      <c r="F727" s="76"/>
      <c r="I727" s="152" t="str">
        <f>INDEX(Projects,A721,Projects!R$1)</f>
        <v>NewGT</v>
      </c>
      <c r="L727" s="2">
        <f t="shared" ref="L727:BO727" si="2966">SUM(L722,L725)</f>
        <v>0</v>
      </c>
      <c r="M727" s="2">
        <f t="shared" si="2966"/>
        <v>0</v>
      </c>
      <c r="N727" s="2">
        <f t="shared" si="2966"/>
        <v>0</v>
      </c>
      <c r="O727" s="2">
        <f t="shared" si="2966"/>
        <v>0</v>
      </c>
      <c r="P727" s="2">
        <f t="shared" si="2966"/>
        <v>0</v>
      </c>
      <c r="Q727" s="2">
        <f t="shared" si="2966"/>
        <v>0</v>
      </c>
      <c r="R727" s="2">
        <f t="shared" si="2966"/>
        <v>0</v>
      </c>
      <c r="S727" s="2">
        <f t="shared" si="2966"/>
        <v>0</v>
      </c>
      <c r="T727" s="2">
        <f t="shared" si="2966"/>
        <v>0</v>
      </c>
      <c r="U727" s="2">
        <f t="shared" si="2966"/>
        <v>0</v>
      </c>
      <c r="V727" s="2">
        <f t="shared" si="2966"/>
        <v>0</v>
      </c>
      <c r="W727" s="2">
        <f t="shared" si="2966"/>
        <v>0</v>
      </c>
      <c r="X727" s="2">
        <f t="shared" si="2966"/>
        <v>0</v>
      </c>
      <c r="Y727" s="2">
        <f t="shared" si="2966"/>
        <v>0</v>
      </c>
      <c r="Z727" s="2">
        <f t="shared" si="2966"/>
        <v>0</v>
      </c>
      <c r="AA727" s="2">
        <f t="shared" si="2966"/>
        <v>0</v>
      </c>
      <c r="AB727" s="2">
        <f t="shared" si="2966"/>
        <v>0</v>
      </c>
      <c r="AC727" s="2">
        <f t="shared" si="2966"/>
        <v>0</v>
      </c>
      <c r="AD727" s="2">
        <f t="shared" si="2966"/>
        <v>0</v>
      </c>
      <c r="AE727" s="2">
        <f t="shared" si="2966"/>
        <v>0</v>
      </c>
      <c r="AF727" s="2">
        <f t="shared" si="2966"/>
        <v>0</v>
      </c>
      <c r="AG727" s="2">
        <f t="shared" si="2966"/>
        <v>0</v>
      </c>
      <c r="AH727" s="2">
        <f t="shared" si="2966"/>
        <v>0</v>
      </c>
      <c r="AI727" s="2">
        <f t="shared" si="2966"/>
        <v>0</v>
      </c>
      <c r="AJ727" s="2">
        <f t="shared" si="2966"/>
        <v>0</v>
      </c>
      <c r="AK727" s="2">
        <f t="shared" si="2966"/>
        <v>0</v>
      </c>
      <c r="AL727" s="2">
        <f t="shared" si="2966"/>
        <v>0</v>
      </c>
      <c r="AM727" s="2">
        <f t="shared" si="2966"/>
        <v>95.977632573476981</v>
      </c>
      <c r="AN727" s="2">
        <f t="shared" si="2966"/>
        <v>1133.3878708884897</v>
      </c>
      <c r="AO727" s="2">
        <f t="shared" si="2966"/>
        <v>1160.9237278887028</v>
      </c>
      <c r="AP727" s="2">
        <f t="shared" si="2966"/>
        <v>1190.9293299247834</v>
      </c>
      <c r="AQ727" s="2">
        <f t="shared" si="2966"/>
        <v>1220.567406586101</v>
      </c>
      <c r="AR727" s="2">
        <f t="shared" si="2966"/>
        <v>1244.5717785356931</v>
      </c>
      <c r="AS727" s="2">
        <f t="shared" si="2966"/>
        <v>1277.5583511717068</v>
      </c>
      <c r="AT727" s="2">
        <f t="shared" si="2966"/>
        <v>1310.6716189862711</v>
      </c>
      <c r="AU727" s="2">
        <f t="shared" si="2966"/>
        <v>1344.6745619486037</v>
      </c>
      <c r="AV727" s="2">
        <f t="shared" si="2966"/>
        <v>1379.4992886194891</v>
      </c>
      <c r="AW727" s="2">
        <f t="shared" si="2966"/>
        <v>1414.6338737499959</v>
      </c>
      <c r="AX727" s="2">
        <f t="shared" si="2966"/>
        <v>1442.4234413150866</v>
      </c>
      <c r="AY727" s="2">
        <f t="shared" si="2966"/>
        <v>1479.9093296849096</v>
      </c>
      <c r="AZ727" s="2">
        <f t="shared" si="2966"/>
        <v>1518.191377061192</v>
      </c>
      <c r="BA727" s="2">
        <f t="shared" si="2966"/>
        <v>1558.1292374447037</v>
      </c>
      <c r="BB727" s="2">
        <f t="shared" si="2966"/>
        <v>1597.5320858780276</v>
      </c>
      <c r="BC727" s="2">
        <f t="shared" si="2966"/>
        <v>1630.0624773838931</v>
      </c>
      <c r="BD727" s="2">
        <f t="shared" si="2966"/>
        <v>1671.9066951251145</v>
      </c>
      <c r="BE727" s="2">
        <f t="shared" si="2966"/>
        <v>1714.9151114678393</v>
      </c>
      <c r="BF727" s="2">
        <f t="shared" si="2966"/>
        <v>1752.3326775504941</v>
      </c>
      <c r="BG727" s="2">
        <f t="shared" si="2966"/>
        <v>1797.8747088382456</v>
      </c>
      <c r="BH727" s="2">
        <f t="shared" si="2966"/>
        <v>1838.8418343323851</v>
      </c>
      <c r="BI727" s="2">
        <f t="shared" si="2966"/>
        <v>1857.7378785152025</v>
      </c>
      <c r="BJ727" s="2">
        <f t="shared" si="2966"/>
        <v>1905.1571435759988</v>
      </c>
      <c r="BK727" s="2">
        <f t="shared" si="2966"/>
        <v>1953.4978913476721</v>
      </c>
      <c r="BL727" s="2">
        <f t="shared" si="2966"/>
        <v>1831.6421423987113</v>
      </c>
      <c r="BM727" s="2">
        <f t="shared" si="2966"/>
        <v>0</v>
      </c>
      <c r="BN727" s="2">
        <f t="shared" si="2966"/>
        <v>0</v>
      </c>
      <c r="BO727" s="2">
        <f t="shared" si="2966"/>
        <v>0</v>
      </c>
    </row>
    <row r="728" spans="1:67" outlineLevel="2">
      <c r="B728" s="10"/>
      <c r="C728" s="10"/>
      <c r="D728" s="10"/>
      <c r="E728" s="76"/>
      <c r="F728" s="76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</row>
    <row r="729" spans="1:67" outlineLevel="1">
      <c r="A729" s="10">
        <f>+A721+1</f>
        <v>9</v>
      </c>
      <c r="B729" s="1" t="str">
        <f>INDEX(Projects,A729,1)</f>
        <v>50MW CT</v>
      </c>
      <c r="C729" s="155">
        <f>INDEX(Projects,A729,2)</f>
        <v>2040</v>
      </c>
      <c r="D729" s="152">
        <f>INDEX(Projects,A729,3)</f>
        <v>12</v>
      </c>
      <c r="E729" s="152">
        <f>INDEX(Projects,$A729,Projects!P$1)</f>
        <v>551</v>
      </c>
      <c r="F729" s="152">
        <f>INDEX(Projects,$A729,Projects!Q$1)</f>
        <v>5.62</v>
      </c>
      <c r="G729" s="152">
        <f>INDEX(Projects,A729,4)</f>
        <v>25</v>
      </c>
      <c r="H729" s="33">
        <f>(DATE(C729,12,31)-DATE(C729,D729,1)+1)/365</f>
        <v>8.4931506849315067E-2</v>
      </c>
      <c r="I729" s="96">
        <f>+$C$7</f>
        <v>2.5000000000000001E-2</v>
      </c>
      <c r="J729" s="2">
        <f>NPV($C$4,M729:BO729)+L729</f>
        <v>2561.2823215648518</v>
      </c>
      <c r="L729" s="2">
        <f>+L735</f>
        <v>0</v>
      </c>
      <c r="M729" s="2">
        <f t="shared" ref="M729:BO729" si="2967">+M735</f>
        <v>0</v>
      </c>
      <c r="N729" s="2">
        <f t="shared" si="2967"/>
        <v>0</v>
      </c>
      <c r="O729" s="2">
        <f t="shared" si="2967"/>
        <v>0</v>
      </c>
      <c r="P729" s="2">
        <f t="shared" si="2967"/>
        <v>0</v>
      </c>
      <c r="Q729" s="2">
        <f t="shared" si="2967"/>
        <v>0</v>
      </c>
      <c r="R729" s="2">
        <f t="shared" si="2967"/>
        <v>0</v>
      </c>
      <c r="S729" s="2">
        <f t="shared" si="2967"/>
        <v>0</v>
      </c>
      <c r="T729" s="2">
        <f t="shared" si="2967"/>
        <v>0</v>
      </c>
      <c r="U729" s="2">
        <f t="shared" si="2967"/>
        <v>0</v>
      </c>
      <c r="V729" s="2">
        <f t="shared" si="2967"/>
        <v>0</v>
      </c>
      <c r="W729" s="2">
        <f t="shared" si="2967"/>
        <v>0</v>
      </c>
      <c r="X729" s="2">
        <f t="shared" si="2967"/>
        <v>0</v>
      </c>
      <c r="Y729" s="2">
        <f t="shared" si="2967"/>
        <v>0</v>
      </c>
      <c r="Z729" s="2">
        <f t="shared" si="2967"/>
        <v>0</v>
      </c>
      <c r="AA729" s="2">
        <f t="shared" si="2967"/>
        <v>0</v>
      </c>
      <c r="AB729" s="2">
        <f t="shared" si="2967"/>
        <v>0</v>
      </c>
      <c r="AC729" s="2">
        <f t="shared" si="2967"/>
        <v>0</v>
      </c>
      <c r="AD729" s="2">
        <f t="shared" si="2967"/>
        <v>0</v>
      </c>
      <c r="AE729" s="2">
        <f t="shared" si="2967"/>
        <v>0</v>
      </c>
      <c r="AF729" s="2">
        <f t="shared" si="2967"/>
        <v>0</v>
      </c>
      <c r="AG729" s="2">
        <f t="shared" si="2967"/>
        <v>0</v>
      </c>
      <c r="AH729" s="2">
        <f t="shared" si="2967"/>
        <v>0</v>
      </c>
      <c r="AI729" s="2">
        <f t="shared" si="2967"/>
        <v>0</v>
      </c>
      <c r="AJ729" s="2">
        <f t="shared" si="2967"/>
        <v>0</v>
      </c>
      <c r="AK729" s="2">
        <f t="shared" si="2967"/>
        <v>0</v>
      </c>
      <c r="AL729" s="2">
        <f t="shared" si="2967"/>
        <v>0</v>
      </c>
      <c r="AM729" s="2">
        <f t="shared" si="2967"/>
        <v>0</v>
      </c>
      <c r="AN729" s="2">
        <f t="shared" si="2967"/>
        <v>98.465171052689897</v>
      </c>
      <c r="AO729" s="2">
        <f t="shared" si="2967"/>
        <v>1163.4090717688587</v>
      </c>
      <c r="AP729" s="2">
        <f t="shared" si="2967"/>
        <v>1193.6267168826521</v>
      </c>
      <c r="AQ729" s="2">
        <f t="shared" si="2967"/>
        <v>1224.1343149765339</v>
      </c>
      <c r="AR729" s="2">
        <f t="shared" si="2967"/>
        <v>1250.476368543568</v>
      </c>
      <c r="AS729" s="2">
        <f t="shared" si="2967"/>
        <v>1283.011782244695</v>
      </c>
      <c r="AT729" s="2">
        <f t="shared" si="2967"/>
        <v>1316.0495277975961</v>
      </c>
      <c r="AU729" s="2">
        <f t="shared" si="2967"/>
        <v>1349.995336642748</v>
      </c>
      <c r="AV729" s="2">
        <f t="shared" si="2967"/>
        <v>1384.940110331599</v>
      </c>
      <c r="AW729" s="2">
        <f t="shared" si="2967"/>
        <v>1419.8355832024019</v>
      </c>
      <c r="AX729" s="2">
        <f t="shared" si="2967"/>
        <v>1449.5730175546312</v>
      </c>
      <c r="AY729" s="2">
        <f t="shared" si="2967"/>
        <v>1487.4620782635811</v>
      </c>
      <c r="AZ729" s="2">
        <f t="shared" si="2967"/>
        <v>1526.2394726859329</v>
      </c>
      <c r="BA729" s="2">
        <f t="shared" si="2967"/>
        <v>1566.7363192322684</v>
      </c>
      <c r="BB729" s="2">
        <f t="shared" si="2967"/>
        <v>1606.6163248625628</v>
      </c>
      <c r="BC729" s="2">
        <f t="shared" si="2967"/>
        <v>1637.6836767190484</v>
      </c>
      <c r="BD729" s="2">
        <f t="shared" si="2967"/>
        <v>1679.8713173082606</v>
      </c>
      <c r="BE729" s="2">
        <f t="shared" si="2967"/>
        <v>1723.4602044173062</v>
      </c>
      <c r="BF729" s="2">
        <f t="shared" si="2967"/>
        <v>1760.7631472827816</v>
      </c>
      <c r="BG729" s="2">
        <f t="shared" si="2967"/>
        <v>1806.7375406168071</v>
      </c>
      <c r="BH729" s="2">
        <f t="shared" si="2967"/>
        <v>1847.5016348352387</v>
      </c>
      <c r="BI729" s="2">
        <f t="shared" si="2967"/>
        <v>1861.5107951486198</v>
      </c>
      <c r="BJ729" s="2">
        <f t="shared" si="2967"/>
        <v>1909.4730516535333</v>
      </c>
      <c r="BK729" s="2">
        <f t="shared" si="2967"/>
        <v>1958.1420953651138</v>
      </c>
      <c r="BL729" s="2">
        <f t="shared" si="2967"/>
        <v>2007.7060326832889</v>
      </c>
      <c r="BM729" s="2">
        <f t="shared" si="2967"/>
        <v>1884.2060510120091</v>
      </c>
      <c r="BN729" s="2">
        <f t="shared" si="2967"/>
        <v>0</v>
      </c>
      <c r="BO729" s="2">
        <f t="shared" si="2967"/>
        <v>0</v>
      </c>
    </row>
    <row r="730" spans="1:67" outlineLevel="2">
      <c r="B730" s="8" t="s">
        <v>32</v>
      </c>
      <c r="C730" s="10"/>
      <c r="D730" s="10"/>
      <c r="E730" s="76"/>
      <c r="F730" s="76"/>
      <c r="L730" s="2">
        <f t="shared" ref="L730:AQ730" si="2968">IF(OR(L$10&lt;$C729,L$10&gt;$C729+$G729),0,IF(L$10=$C729,$E729*(1+$I729)^(L$10-$E$663)*$H729,IF(L$10=$C729+$G729,$E729*(1+$I729)^(L$10-$E$663)*(1-$H729),$E729*(1+$I729)^(L$10-$E$663))))</f>
        <v>0</v>
      </c>
      <c r="M730" s="2">
        <f t="shared" si="2968"/>
        <v>0</v>
      </c>
      <c r="N730" s="2">
        <f t="shared" si="2968"/>
        <v>0</v>
      </c>
      <c r="O730" s="2">
        <f t="shared" si="2968"/>
        <v>0</v>
      </c>
      <c r="P730" s="2">
        <f t="shared" si="2968"/>
        <v>0</v>
      </c>
      <c r="Q730" s="2">
        <f t="shared" si="2968"/>
        <v>0</v>
      </c>
      <c r="R730" s="2">
        <f t="shared" si="2968"/>
        <v>0</v>
      </c>
      <c r="S730" s="2">
        <f t="shared" si="2968"/>
        <v>0</v>
      </c>
      <c r="T730" s="2">
        <f t="shared" si="2968"/>
        <v>0</v>
      </c>
      <c r="U730" s="2">
        <f t="shared" si="2968"/>
        <v>0</v>
      </c>
      <c r="V730" s="2">
        <f t="shared" si="2968"/>
        <v>0</v>
      </c>
      <c r="W730" s="2">
        <f t="shared" si="2968"/>
        <v>0</v>
      </c>
      <c r="X730" s="2">
        <f t="shared" si="2968"/>
        <v>0</v>
      </c>
      <c r="Y730" s="2">
        <f t="shared" si="2968"/>
        <v>0</v>
      </c>
      <c r="Z730" s="2">
        <f t="shared" si="2968"/>
        <v>0</v>
      </c>
      <c r="AA730" s="2">
        <f t="shared" si="2968"/>
        <v>0</v>
      </c>
      <c r="AB730" s="2">
        <f t="shared" si="2968"/>
        <v>0</v>
      </c>
      <c r="AC730" s="2">
        <f t="shared" si="2968"/>
        <v>0</v>
      </c>
      <c r="AD730" s="2">
        <f t="shared" si="2968"/>
        <v>0</v>
      </c>
      <c r="AE730" s="2">
        <f t="shared" si="2968"/>
        <v>0</v>
      </c>
      <c r="AF730" s="2">
        <f t="shared" si="2968"/>
        <v>0</v>
      </c>
      <c r="AG730" s="2">
        <f t="shared" si="2968"/>
        <v>0</v>
      </c>
      <c r="AH730" s="2">
        <f t="shared" si="2968"/>
        <v>0</v>
      </c>
      <c r="AI730" s="2">
        <f t="shared" si="2968"/>
        <v>0</v>
      </c>
      <c r="AJ730" s="2">
        <f t="shared" si="2968"/>
        <v>0</v>
      </c>
      <c r="AK730" s="2">
        <f t="shared" si="2968"/>
        <v>0</v>
      </c>
      <c r="AL730" s="2">
        <f t="shared" si="2968"/>
        <v>0</v>
      </c>
      <c r="AM730" s="2">
        <f t="shared" si="2968"/>
        <v>0</v>
      </c>
      <c r="AN730" s="2">
        <f t="shared" si="2968"/>
        <v>93.430497028470711</v>
      </c>
      <c r="AO730" s="2">
        <f t="shared" si="2968"/>
        <v>1127.5704742186006</v>
      </c>
      <c r="AP730" s="2">
        <f t="shared" si="2968"/>
        <v>1155.7597360740651</v>
      </c>
      <c r="AQ730" s="2">
        <f t="shared" si="2968"/>
        <v>1184.6537294759171</v>
      </c>
      <c r="AR730" s="2">
        <f t="shared" ref="AR730:BO730" si="2969">IF(OR(AR$10&lt;$C729,AR$10&gt;$C729+$G729),0,IF(AR$10=$C729,$E729*(1+$I729)^(AR$10-$E$663)*$H729,IF(AR$10=$C729+$G729,$E729*(1+$I729)^(AR$10-$E$663)*(1-$H729),$E729*(1+$I729)^(AR$10-$E$663))))</f>
        <v>1214.2700727128149</v>
      </c>
      <c r="AS730" s="2">
        <f t="shared" si="2969"/>
        <v>1244.6268245306351</v>
      </c>
      <c r="AT730" s="2">
        <f t="shared" si="2969"/>
        <v>1275.7424951439009</v>
      </c>
      <c r="AU730" s="2">
        <f t="shared" si="2969"/>
        <v>1307.6360575224983</v>
      </c>
      <c r="AV730" s="2">
        <f t="shared" si="2969"/>
        <v>1340.3269589605609</v>
      </c>
      <c r="AW730" s="2">
        <f t="shared" si="2969"/>
        <v>1373.8351329345749</v>
      </c>
      <c r="AX730" s="2">
        <f t="shared" si="2969"/>
        <v>1408.1810112579387</v>
      </c>
      <c r="AY730" s="2">
        <f t="shared" si="2969"/>
        <v>1443.3855365393874</v>
      </c>
      <c r="AZ730" s="2">
        <f t="shared" si="2969"/>
        <v>1479.470174952872</v>
      </c>
      <c r="BA730" s="2">
        <f t="shared" si="2969"/>
        <v>1516.4569293266936</v>
      </c>
      <c r="BB730" s="2">
        <f t="shared" si="2969"/>
        <v>1554.368352559861</v>
      </c>
      <c r="BC730" s="2">
        <f t="shared" si="2969"/>
        <v>1593.2275613738575</v>
      </c>
      <c r="BD730" s="2">
        <f t="shared" si="2969"/>
        <v>1633.0582504082035</v>
      </c>
      <c r="BE730" s="2">
        <f t="shared" si="2969"/>
        <v>1673.8847066684089</v>
      </c>
      <c r="BF730" s="2">
        <f t="shared" si="2969"/>
        <v>1715.7318243351187</v>
      </c>
      <c r="BG730" s="2">
        <f t="shared" si="2969"/>
        <v>1758.6251199434971</v>
      </c>
      <c r="BH730" s="2">
        <f t="shared" si="2969"/>
        <v>1802.5907479420841</v>
      </c>
      <c r="BI730" s="2">
        <f t="shared" si="2969"/>
        <v>1847.6555166406361</v>
      </c>
      <c r="BJ730" s="2">
        <f t="shared" si="2969"/>
        <v>1893.8469045566521</v>
      </c>
      <c r="BK730" s="2">
        <f t="shared" si="2969"/>
        <v>1941.1930771705686</v>
      </c>
      <c r="BL730" s="2">
        <f t="shared" si="2969"/>
        <v>1989.7229040998325</v>
      </c>
      <c r="BM730" s="2">
        <f t="shared" si="2969"/>
        <v>1866.2510581330894</v>
      </c>
      <c r="BN730" s="2">
        <f t="shared" si="2969"/>
        <v>0</v>
      </c>
      <c r="BO730" s="2">
        <f t="shared" si="2969"/>
        <v>0</v>
      </c>
    </row>
    <row r="731" spans="1:67" outlineLevel="2">
      <c r="B731" s="8"/>
      <c r="C731" s="10"/>
      <c r="D731" s="10"/>
      <c r="E731" s="76"/>
      <c r="F731" s="76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</row>
    <row r="732" spans="1:67" outlineLevel="2">
      <c r="B732" s="7" t="s">
        <v>33</v>
      </c>
      <c r="C732" s="10"/>
      <c r="D732" s="10"/>
      <c r="E732" s="76"/>
      <c r="F732" s="76"/>
      <c r="L732" s="13">
        <f t="shared" ref="L732:AQ732" si="2970">INDEX(Prod,$A729,L$10-$L$10+1)</f>
        <v>0</v>
      </c>
      <c r="M732" s="13">
        <f t="shared" si="2970"/>
        <v>0</v>
      </c>
      <c r="N732" s="13">
        <f t="shared" si="2970"/>
        <v>0</v>
      </c>
      <c r="O732" s="13">
        <f t="shared" si="2970"/>
        <v>0</v>
      </c>
      <c r="P732" s="13">
        <f t="shared" si="2970"/>
        <v>0</v>
      </c>
      <c r="Q732" s="13">
        <f t="shared" si="2970"/>
        <v>0</v>
      </c>
      <c r="R732" s="13">
        <f t="shared" si="2970"/>
        <v>0</v>
      </c>
      <c r="S732" s="13">
        <f t="shared" si="2970"/>
        <v>0</v>
      </c>
      <c r="T732" s="13">
        <f t="shared" si="2970"/>
        <v>0</v>
      </c>
      <c r="U732" s="13">
        <f t="shared" si="2970"/>
        <v>0</v>
      </c>
      <c r="V732" s="13">
        <f t="shared" si="2970"/>
        <v>0</v>
      </c>
      <c r="W732" s="13">
        <f t="shared" si="2970"/>
        <v>0</v>
      </c>
      <c r="X732" s="13">
        <f t="shared" si="2970"/>
        <v>0</v>
      </c>
      <c r="Y732" s="13">
        <f t="shared" si="2970"/>
        <v>0</v>
      </c>
      <c r="Z732" s="13">
        <f t="shared" si="2970"/>
        <v>0</v>
      </c>
      <c r="AA732" s="13">
        <f t="shared" si="2970"/>
        <v>0</v>
      </c>
      <c r="AB732" s="13">
        <f t="shared" si="2970"/>
        <v>0</v>
      </c>
      <c r="AC732" s="13">
        <f t="shared" si="2970"/>
        <v>0</v>
      </c>
      <c r="AD732" s="13">
        <f t="shared" si="2970"/>
        <v>0</v>
      </c>
      <c r="AE732" s="13">
        <f t="shared" si="2970"/>
        <v>0</v>
      </c>
      <c r="AF732" s="13">
        <f t="shared" si="2970"/>
        <v>0</v>
      </c>
      <c r="AG732" s="13">
        <f t="shared" si="2970"/>
        <v>0</v>
      </c>
      <c r="AH732" s="13">
        <f t="shared" si="2970"/>
        <v>0</v>
      </c>
      <c r="AI732" s="13">
        <f t="shared" si="2970"/>
        <v>0</v>
      </c>
      <c r="AJ732" s="13">
        <f t="shared" si="2970"/>
        <v>0</v>
      </c>
      <c r="AK732" s="13">
        <f t="shared" si="2970"/>
        <v>0</v>
      </c>
      <c r="AL732" s="13">
        <f t="shared" si="2970"/>
        <v>0</v>
      </c>
      <c r="AM732" s="13">
        <f t="shared" si="2970"/>
        <v>0</v>
      </c>
      <c r="AN732" s="13">
        <f t="shared" si="2970"/>
        <v>0.448711097240448</v>
      </c>
      <c r="AO732" s="13">
        <f t="shared" si="2970"/>
        <v>3.116180419921875</v>
      </c>
      <c r="AP732" s="13">
        <f t="shared" si="2970"/>
        <v>3.2122430801391602</v>
      </c>
      <c r="AQ732" s="13">
        <f t="shared" si="2970"/>
        <v>3.2674386501312256</v>
      </c>
      <c r="AR732" s="13">
        <f t="shared" ref="AR732:BO732" si="2971">INDEX(Prod,$A729,AR$10-$L$10+1)</f>
        <v>2.9233720302581787</v>
      </c>
      <c r="AS732" s="13">
        <f t="shared" si="2971"/>
        <v>3.0236895084381104</v>
      </c>
      <c r="AT732" s="13">
        <f t="shared" si="2971"/>
        <v>3.0976552963256836</v>
      </c>
      <c r="AU732" s="13">
        <f t="shared" si="2971"/>
        <v>3.1759741306304932</v>
      </c>
      <c r="AV732" s="13">
        <f t="shared" si="2971"/>
        <v>3.263378381729126</v>
      </c>
      <c r="AW732" s="13">
        <f t="shared" si="2971"/>
        <v>3.2827873229980469</v>
      </c>
      <c r="AX732" s="13">
        <f t="shared" si="2971"/>
        <v>2.8818626403808594</v>
      </c>
      <c r="AY732" s="13">
        <f t="shared" si="2971"/>
        <v>2.9939217567443848</v>
      </c>
      <c r="AZ732" s="13">
        <f t="shared" si="2971"/>
        <v>3.0993449687957764</v>
      </c>
      <c r="BA732" s="13">
        <f t="shared" si="2971"/>
        <v>3.2506873607635498</v>
      </c>
      <c r="BB732" s="13">
        <f t="shared" si="2971"/>
        <v>3.2955718040466309</v>
      </c>
      <c r="BC732" s="13">
        <f t="shared" si="2971"/>
        <v>2.7357032299041748</v>
      </c>
      <c r="BD732" s="13">
        <f t="shared" si="2971"/>
        <v>2.8104813098907471</v>
      </c>
      <c r="BE732" s="13">
        <f t="shared" si="2971"/>
        <v>2.9037339687347412</v>
      </c>
      <c r="BF732" s="13">
        <f t="shared" si="2971"/>
        <v>2.5732417106628418</v>
      </c>
      <c r="BG732" s="13">
        <f t="shared" si="2971"/>
        <v>2.6822497844696045</v>
      </c>
      <c r="BH732" s="13">
        <f t="shared" si="2971"/>
        <v>2.4426980018615723</v>
      </c>
      <c r="BI732" s="13">
        <f t="shared" si="2971"/>
        <v>0.73520684242248535</v>
      </c>
      <c r="BJ732" s="13">
        <f t="shared" si="2971"/>
        <v>0.80895119905471802</v>
      </c>
      <c r="BK732" s="13">
        <f t="shared" si="2971"/>
        <v>0.85603415966033936</v>
      </c>
      <c r="BL732" s="13">
        <f t="shared" si="2971"/>
        <v>0.88611060380935669</v>
      </c>
      <c r="BM732" s="13">
        <f t="shared" si="2971"/>
        <v>0.86314558982849121</v>
      </c>
      <c r="BN732" s="13">
        <f t="shared" si="2971"/>
        <v>0</v>
      </c>
      <c r="BO732" s="13">
        <f t="shared" si="2971"/>
        <v>0</v>
      </c>
    </row>
    <row r="733" spans="1:67" outlineLevel="2">
      <c r="B733" s="8" t="s">
        <v>34</v>
      </c>
      <c r="C733" s="10"/>
      <c r="D733" s="10"/>
      <c r="E733" s="76"/>
      <c r="F733" s="76"/>
      <c r="L733" s="2">
        <f t="shared" ref="L733:AQ733" si="2972">IF(L$10&lt;$C729,0,$F729*L732*(1+$I729)^(L$10-$E$663))</f>
        <v>0</v>
      </c>
      <c r="M733" s="2">
        <f t="shared" si="2972"/>
        <v>0</v>
      </c>
      <c r="N733" s="2">
        <f t="shared" si="2972"/>
        <v>0</v>
      </c>
      <c r="O733" s="2">
        <f t="shared" si="2972"/>
        <v>0</v>
      </c>
      <c r="P733" s="2">
        <f t="shared" si="2972"/>
        <v>0</v>
      </c>
      <c r="Q733" s="2">
        <f t="shared" si="2972"/>
        <v>0</v>
      </c>
      <c r="R733" s="2">
        <f t="shared" si="2972"/>
        <v>0</v>
      </c>
      <c r="S733" s="2">
        <f t="shared" si="2972"/>
        <v>0</v>
      </c>
      <c r="T733" s="2">
        <f t="shared" si="2972"/>
        <v>0</v>
      </c>
      <c r="U733" s="2">
        <f t="shared" si="2972"/>
        <v>0</v>
      </c>
      <c r="V733" s="2">
        <f t="shared" si="2972"/>
        <v>0</v>
      </c>
      <c r="W733" s="2">
        <f t="shared" si="2972"/>
        <v>0</v>
      </c>
      <c r="X733" s="2">
        <f t="shared" si="2972"/>
        <v>0</v>
      </c>
      <c r="Y733" s="2">
        <f t="shared" si="2972"/>
        <v>0</v>
      </c>
      <c r="Z733" s="2">
        <f t="shared" si="2972"/>
        <v>0</v>
      </c>
      <c r="AA733" s="2">
        <f t="shared" si="2972"/>
        <v>0</v>
      </c>
      <c r="AB733" s="2">
        <f t="shared" si="2972"/>
        <v>0</v>
      </c>
      <c r="AC733" s="2">
        <f t="shared" si="2972"/>
        <v>0</v>
      </c>
      <c r="AD733" s="2">
        <f t="shared" si="2972"/>
        <v>0</v>
      </c>
      <c r="AE733" s="2">
        <f t="shared" si="2972"/>
        <v>0</v>
      </c>
      <c r="AF733" s="2">
        <f t="shared" si="2972"/>
        <v>0</v>
      </c>
      <c r="AG733" s="2">
        <f t="shared" si="2972"/>
        <v>0</v>
      </c>
      <c r="AH733" s="2">
        <f t="shared" si="2972"/>
        <v>0</v>
      </c>
      <c r="AI733" s="2">
        <f t="shared" si="2972"/>
        <v>0</v>
      </c>
      <c r="AJ733" s="2">
        <f t="shared" si="2972"/>
        <v>0</v>
      </c>
      <c r="AK733" s="2">
        <f t="shared" si="2972"/>
        <v>0</v>
      </c>
      <c r="AL733" s="2">
        <f t="shared" si="2972"/>
        <v>0</v>
      </c>
      <c r="AM733" s="2">
        <f t="shared" si="2972"/>
        <v>0</v>
      </c>
      <c r="AN733" s="2">
        <f t="shared" si="2972"/>
        <v>5.0346740242191839</v>
      </c>
      <c r="AO733" s="2">
        <f t="shared" si="2972"/>
        <v>35.838597550258058</v>
      </c>
      <c r="AP733" s="2">
        <f t="shared" si="2972"/>
        <v>37.866980808587044</v>
      </c>
      <c r="AQ733" s="2">
        <f t="shared" si="2972"/>
        <v>39.480585500616741</v>
      </c>
      <c r="AR733" s="2">
        <f t="shared" ref="AR733:BO733" si="2973">IF(AR$10&lt;$C729,0,$F729*AR732*(1+$I729)^(AR$10-$E$663))</f>
        <v>36.206295830753049</v>
      </c>
      <c r="AS733" s="2">
        <f t="shared" si="2973"/>
        <v>38.384957714059972</v>
      </c>
      <c r="AT733" s="2">
        <f t="shared" si="2973"/>
        <v>40.307032653695089</v>
      </c>
      <c r="AU733" s="2">
        <f t="shared" si="2973"/>
        <v>42.359279120249724</v>
      </c>
      <c r="AV733" s="2">
        <f t="shared" si="2973"/>
        <v>44.613151371038064</v>
      </c>
      <c r="AW733" s="2">
        <f t="shared" si="2973"/>
        <v>46.000450267827063</v>
      </c>
      <c r="AX733" s="2">
        <f t="shared" si="2973"/>
        <v>41.392006296692415</v>
      </c>
      <c r="AY733" s="2">
        <f t="shared" si="2973"/>
        <v>44.076541724193767</v>
      </c>
      <c r="AZ733" s="2">
        <f t="shared" si="2973"/>
        <v>46.769297733060945</v>
      </c>
      <c r="BA733" s="2">
        <f t="shared" si="2973"/>
        <v>50.279389905574909</v>
      </c>
      <c r="BB733" s="2">
        <f t="shared" si="2973"/>
        <v>52.247972302701704</v>
      </c>
      <c r="BC733" s="2">
        <f t="shared" si="2973"/>
        <v>44.456115345190952</v>
      </c>
      <c r="BD733" s="2">
        <f t="shared" si="2973"/>
        <v>46.813066900057144</v>
      </c>
      <c r="BE733" s="2">
        <f t="shared" si="2973"/>
        <v>49.57549774889727</v>
      </c>
      <c r="BF733" s="2">
        <f t="shared" si="2973"/>
        <v>45.031322947662758</v>
      </c>
      <c r="BG733" s="2">
        <f t="shared" si="2973"/>
        <v>48.112420673309941</v>
      </c>
      <c r="BH733" s="2">
        <f t="shared" si="2973"/>
        <v>44.910886893154718</v>
      </c>
      <c r="BI733" s="2">
        <f t="shared" si="2973"/>
        <v>13.85527850798371</v>
      </c>
      <c r="BJ733" s="2">
        <f t="shared" si="2973"/>
        <v>15.626147096881114</v>
      </c>
      <c r="BK733" s="2">
        <f t="shared" si="2973"/>
        <v>16.949018194545317</v>
      </c>
      <c r="BL733" s="2">
        <f t="shared" si="2973"/>
        <v>17.983128583456399</v>
      </c>
      <c r="BM733" s="2">
        <f t="shared" si="2973"/>
        <v>17.954992878919775</v>
      </c>
      <c r="BN733" s="2">
        <f t="shared" si="2973"/>
        <v>0</v>
      </c>
      <c r="BO733" s="2">
        <f t="shared" si="2973"/>
        <v>0</v>
      </c>
    </row>
    <row r="734" spans="1:67" outlineLevel="2">
      <c r="B734" s="8"/>
      <c r="C734" s="10"/>
      <c r="D734" s="10"/>
      <c r="E734" s="76"/>
      <c r="F734" s="76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</row>
    <row r="735" spans="1:67" outlineLevel="2">
      <c r="B735" s="8" t="s">
        <v>35</v>
      </c>
      <c r="C735" s="10"/>
      <c r="D735" s="10"/>
      <c r="E735" s="76"/>
      <c r="F735" s="76"/>
      <c r="I735" s="152" t="str">
        <f>INDEX(Projects,A729,Projects!R$1)</f>
        <v>NewGT</v>
      </c>
      <c r="L735" s="2">
        <f t="shared" ref="L735:BO735" si="2974">SUM(L730,L733)</f>
        <v>0</v>
      </c>
      <c r="M735" s="2">
        <f t="shared" si="2974"/>
        <v>0</v>
      </c>
      <c r="N735" s="2">
        <f t="shared" si="2974"/>
        <v>0</v>
      </c>
      <c r="O735" s="2">
        <f t="shared" si="2974"/>
        <v>0</v>
      </c>
      <c r="P735" s="2">
        <f t="shared" si="2974"/>
        <v>0</v>
      </c>
      <c r="Q735" s="2">
        <f t="shared" si="2974"/>
        <v>0</v>
      </c>
      <c r="R735" s="2">
        <f t="shared" si="2974"/>
        <v>0</v>
      </c>
      <c r="S735" s="2">
        <f t="shared" si="2974"/>
        <v>0</v>
      </c>
      <c r="T735" s="2">
        <f t="shared" si="2974"/>
        <v>0</v>
      </c>
      <c r="U735" s="2">
        <f t="shared" si="2974"/>
        <v>0</v>
      </c>
      <c r="V735" s="2">
        <f t="shared" si="2974"/>
        <v>0</v>
      </c>
      <c r="W735" s="2">
        <f t="shared" si="2974"/>
        <v>0</v>
      </c>
      <c r="X735" s="2">
        <f t="shared" si="2974"/>
        <v>0</v>
      </c>
      <c r="Y735" s="2">
        <f t="shared" si="2974"/>
        <v>0</v>
      </c>
      <c r="Z735" s="2">
        <f t="shared" si="2974"/>
        <v>0</v>
      </c>
      <c r="AA735" s="2">
        <f t="shared" si="2974"/>
        <v>0</v>
      </c>
      <c r="AB735" s="2">
        <f t="shared" si="2974"/>
        <v>0</v>
      </c>
      <c r="AC735" s="2">
        <f t="shared" si="2974"/>
        <v>0</v>
      </c>
      <c r="AD735" s="2">
        <f t="shared" si="2974"/>
        <v>0</v>
      </c>
      <c r="AE735" s="2">
        <f t="shared" si="2974"/>
        <v>0</v>
      </c>
      <c r="AF735" s="2">
        <f t="shared" si="2974"/>
        <v>0</v>
      </c>
      <c r="AG735" s="2">
        <f t="shared" si="2974"/>
        <v>0</v>
      </c>
      <c r="AH735" s="2">
        <f t="shared" si="2974"/>
        <v>0</v>
      </c>
      <c r="AI735" s="2">
        <f t="shared" si="2974"/>
        <v>0</v>
      </c>
      <c r="AJ735" s="2">
        <f t="shared" si="2974"/>
        <v>0</v>
      </c>
      <c r="AK735" s="2">
        <f t="shared" si="2974"/>
        <v>0</v>
      </c>
      <c r="AL735" s="2">
        <f t="shared" si="2974"/>
        <v>0</v>
      </c>
      <c r="AM735" s="2">
        <f t="shared" si="2974"/>
        <v>0</v>
      </c>
      <c r="AN735" s="2">
        <f t="shared" si="2974"/>
        <v>98.465171052689897</v>
      </c>
      <c r="AO735" s="2">
        <f t="shared" si="2974"/>
        <v>1163.4090717688587</v>
      </c>
      <c r="AP735" s="2">
        <f t="shared" si="2974"/>
        <v>1193.6267168826521</v>
      </c>
      <c r="AQ735" s="2">
        <f t="shared" si="2974"/>
        <v>1224.1343149765339</v>
      </c>
      <c r="AR735" s="2">
        <f t="shared" si="2974"/>
        <v>1250.476368543568</v>
      </c>
      <c r="AS735" s="2">
        <f t="shared" si="2974"/>
        <v>1283.011782244695</v>
      </c>
      <c r="AT735" s="2">
        <f t="shared" si="2974"/>
        <v>1316.0495277975961</v>
      </c>
      <c r="AU735" s="2">
        <f t="shared" si="2974"/>
        <v>1349.995336642748</v>
      </c>
      <c r="AV735" s="2">
        <f t="shared" si="2974"/>
        <v>1384.940110331599</v>
      </c>
      <c r="AW735" s="2">
        <f t="shared" si="2974"/>
        <v>1419.8355832024019</v>
      </c>
      <c r="AX735" s="2">
        <f t="shared" si="2974"/>
        <v>1449.5730175546312</v>
      </c>
      <c r="AY735" s="2">
        <f t="shared" si="2974"/>
        <v>1487.4620782635811</v>
      </c>
      <c r="AZ735" s="2">
        <f t="shared" si="2974"/>
        <v>1526.2394726859329</v>
      </c>
      <c r="BA735" s="2">
        <f t="shared" si="2974"/>
        <v>1566.7363192322684</v>
      </c>
      <c r="BB735" s="2">
        <f t="shared" si="2974"/>
        <v>1606.6163248625628</v>
      </c>
      <c r="BC735" s="2">
        <f t="shared" si="2974"/>
        <v>1637.6836767190484</v>
      </c>
      <c r="BD735" s="2">
        <f t="shared" si="2974"/>
        <v>1679.8713173082606</v>
      </c>
      <c r="BE735" s="2">
        <f t="shared" si="2974"/>
        <v>1723.4602044173062</v>
      </c>
      <c r="BF735" s="2">
        <f t="shared" si="2974"/>
        <v>1760.7631472827816</v>
      </c>
      <c r="BG735" s="2">
        <f t="shared" si="2974"/>
        <v>1806.7375406168071</v>
      </c>
      <c r="BH735" s="2">
        <f t="shared" si="2974"/>
        <v>1847.5016348352387</v>
      </c>
      <c r="BI735" s="2">
        <f t="shared" si="2974"/>
        <v>1861.5107951486198</v>
      </c>
      <c r="BJ735" s="2">
        <f t="shared" si="2974"/>
        <v>1909.4730516535333</v>
      </c>
      <c r="BK735" s="2">
        <f t="shared" si="2974"/>
        <v>1958.1420953651138</v>
      </c>
      <c r="BL735" s="2">
        <f t="shared" si="2974"/>
        <v>2007.7060326832889</v>
      </c>
      <c r="BM735" s="2">
        <f t="shared" si="2974"/>
        <v>1884.2060510120091</v>
      </c>
      <c r="BN735" s="2">
        <f t="shared" si="2974"/>
        <v>0</v>
      </c>
      <c r="BO735" s="2">
        <f t="shared" si="2974"/>
        <v>0</v>
      </c>
    </row>
    <row r="736" spans="1:67" outlineLevel="2">
      <c r="B736" s="10"/>
      <c r="C736" s="10"/>
      <c r="D736" s="10"/>
      <c r="E736" s="76"/>
      <c r="F736" s="76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  <c r="AU736" s="52"/>
      <c r="AV736" s="52"/>
      <c r="AW736" s="52"/>
      <c r="AX736" s="52"/>
      <c r="AY736" s="52"/>
      <c r="AZ736" s="52"/>
      <c r="BA736" s="52"/>
      <c r="BB736" s="52"/>
      <c r="BC736" s="52"/>
      <c r="BD736" s="52"/>
      <c r="BE736" s="52"/>
      <c r="BF736" s="52"/>
      <c r="BG736" s="52"/>
      <c r="BH736" s="52"/>
      <c r="BI736" s="52"/>
      <c r="BJ736" s="52"/>
      <c r="BK736" s="52"/>
      <c r="BL736" s="52"/>
      <c r="BM736" s="52"/>
      <c r="BN736" s="52"/>
      <c r="BO736" s="52"/>
    </row>
    <row r="737" spans="1:67" outlineLevel="1">
      <c r="A737" s="10">
        <f>+A729+1</f>
        <v>10</v>
      </c>
      <c r="B737" s="1" t="str">
        <f>INDEX(Projects,A737,1)</f>
        <v>50MW CT</v>
      </c>
      <c r="C737" s="155">
        <f>INDEX(Projects,A737,2)</f>
        <v>2043</v>
      </c>
      <c r="D737" s="152">
        <f>INDEX(Projects,A737,3)</f>
        <v>12</v>
      </c>
      <c r="E737" s="152">
        <f>INDEX(Projects,$A737,Projects!P$1)</f>
        <v>551</v>
      </c>
      <c r="F737" s="152">
        <f>INDEX(Projects,$A737,Projects!Q$1)</f>
        <v>5.62</v>
      </c>
      <c r="G737" s="152">
        <f>INDEX(Projects,A737,4)</f>
        <v>25</v>
      </c>
      <c r="H737" s="33">
        <f>(DATE(C737,12,31)-DATE(C737,D737,1)+1)/365</f>
        <v>8.4931506849315067E-2</v>
      </c>
      <c r="I737" s="96">
        <f>+$C$7</f>
        <v>2.5000000000000001E-2</v>
      </c>
      <c r="J737" s="2">
        <f>NPV($C$4,M737:BO737)+L737</f>
        <v>2210.9852689384074</v>
      </c>
      <c r="L737" s="2">
        <f>L743</f>
        <v>0</v>
      </c>
      <c r="M737" s="2">
        <f t="shared" ref="M737:BO737" si="2975">M743</f>
        <v>0</v>
      </c>
      <c r="N737" s="2">
        <f t="shared" si="2975"/>
        <v>0</v>
      </c>
      <c r="O737" s="2">
        <f t="shared" si="2975"/>
        <v>0</v>
      </c>
      <c r="P737" s="2">
        <f t="shared" si="2975"/>
        <v>0</v>
      </c>
      <c r="Q737" s="2">
        <f t="shared" si="2975"/>
        <v>0</v>
      </c>
      <c r="R737" s="2">
        <f t="shared" si="2975"/>
        <v>0</v>
      </c>
      <c r="S737" s="2">
        <f t="shared" si="2975"/>
        <v>0</v>
      </c>
      <c r="T737" s="2">
        <f t="shared" si="2975"/>
        <v>0</v>
      </c>
      <c r="U737" s="2">
        <f t="shared" si="2975"/>
        <v>0</v>
      </c>
      <c r="V737" s="2">
        <f t="shared" si="2975"/>
        <v>0</v>
      </c>
      <c r="W737" s="2">
        <f t="shared" si="2975"/>
        <v>0</v>
      </c>
      <c r="X737" s="2">
        <f t="shared" si="2975"/>
        <v>0</v>
      </c>
      <c r="Y737" s="2">
        <f t="shared" si="2975"/>
        <v>0</v>
      </c>
      <c r="Z737" s="2">
        <f t="shared" si="2975"/>
        <v>0</v>
      </c>
      <c r="AA737" s="2">
        <f t="shared" si="2975"/>
        <v>0</v>
      </c>
      <c r="AB737" s="2">
        <f t="shared" si="2975"/>
        <v>0</v>
      </c>
      <c r="AC737" s="2">
        <f t="shared" si="2975"/>
        <v>0</v>
      </c>
      <c r="AD737" s="2">
        <f t="shared" si="2975"/>
        <v>0</v>
      </c>
      <c r="AE737" s="2">
        <f t="shared" si="2975"/>
        <v>0</v>
      </c>
      <c r="AF737" s="2">
        <f t="shared" si="2975"/>
        <v>0</v>
      </c>
      <c r="AG737" s="2">
        <f t="shared" si="2975"/>
        <v>0</v>
      </c>
      <c r="AH737" s="2">
        <f t="shared" si="2975"/>
        <v>0</v>
      </c>
      <c r="AI737" s="2">
        <f t="shared" si="2975"/>
        <v>0</v>
      </c>
      <c r="AJ737" s="2">
        <f t="shared" si="2975"/>
        <v>0</v>
      </c>
      <c r="AK737" s="2">
        <f t="shared" si="2975"/>
        <v>0</v>
      </c>
      <c r="AL737" s="2">
        <f t="shared" si="2975"/>
        <v>0</v>
      </c>
      <c r="AM737" s="2">
        <f t="shared" si="2975"/>
        <v>0</v>
      </c>
      <c r="AN737" s="2">
        <f t="shared" si="2975"/>
        <v>0</v>
      </c>
      <c r="AO737" s="2">
        <f t="shared" si="2975"/>
        <v>0</v>
      </c>
      <c r="AP737" s="2">
        <f t="shared" si="2975"/>
        <v>0</v>
      </c>
      <c r="AQ737" s="2">
        <f t="shared" si="2975"/>
        <v>105.94913526489219</v>
      </c>
      <c r="AR737" s="2">
        <f t="shared" si="2975"/>
        <v>1253.3390625317181</v>
      </c>
      <c r="AS737" s="2">
        <f t="shared" si="2975"/>
        <v>1287.2577052018489</v>
      </c>
      <c r="AT737" s="2">
        <f t="shared" si="2975"/>
        <v>1322.0589032409621</v>
      </c>
      <c r="AU737" s="2">
        <f t="shared" si="2975"/>
        <v>1358.1435556422382</v>
      </c>
      <c r="AV737" s="2">
        <f t="shared" si="2975"/>
        <v>1395.3186319407696</v>
      </c>
      <c r="AW737" s="2">
        <f t="shared" si="2975"/>
        <v>1432.7187419845236</v>
      </c>
      <c r="AX737" s="2">
        <f t="shared" si="2975"/>
        <v>1454.6747157586537</v>
      </c>
      <c r="AY737" s="2">
        <f t="shared" si="2975"/>
        <v>1493.2206620772783</v>
      </c>
      <c r="AZ737" s="2">
        <f t="shared" si="2975"/>
        <v>1533.136896211792</v>
      </c>
      <c r="BA737" s="2">
        <f t="shared" si="2975"/>
        <v>1575.2632932402432</v>
      </c>
      <c r="BB737" s="2">
        <f t="shared" si="2975"/>
        <v>1617.0753463599929</v>
      </c>
      <c r="BC737" s="2">
        <f t="shared" si="2975"/>
        <v>1646.8268811767482</v>
      </c>
      <c r="BD737" s="2">
        <f t="shared" si="2975"/>
        <v>1689.6990601696214</v>
      </c>
      <c r="BE737" s="2">
        <f t="shared" si="2975"/>
        <v>1733.898066751306</v>
      </c>
      <c r="BF737" s="2">
        <f t="shared" si="2975"/>
        <v>1769.6856340097245</v>
      </c>
      <c r="BG737" s="2">
        <f t="shared" si="2975"/>
        <v>1816.2020593209975</v>
      </c>
      <c r="BH737" s="2">
        <f t="shared" si="2975"/>
        <v>1857.1488274229264</v>
      </c>
      <c r="BI737" s="2">
        <f t="shared" si="2975"/>
        <v>1866.2876303277267</v>
      </c>
      <c r="BJ737" s="2">
        <f t="shared" si="2975"/>
        <v>1914.6641815384917</v>
      </c>
      <c r="BK737" s="2">
        <f t="shared" si="2975"/>
        <v>1963.7015747120254</v>
      </c>
      <c r="BL737" s="2">
        <f t="shared" si="2975"/>
        <v>2013.6468765049503</v>
      </c>
      <c r="BM737" s="2">
        <f t="shared" si="2975"/>
        <v>2066.4842090041902</v>
      </c>
      <c r="BN737" s="2">
        <f t="shared" si="2975"/>
        <v>2113.4026209266531</v>
      </c>
      <c r="BO737" s="2">
        <f t="shared" si="2975"/>
        <v>2167.6029874935894</v>
      </c>
    </row>
    <row r="738" spans="1:67" outlineLevel="2">
      <c r="B738" s="8" t="s">
        <v>32</v>
      </c>
      <c r="C738" s="10"/>
      <c r="D738" s="10"/>
      <c r="E738" s="76"/>
      <c r="F738" s="76"/>
      <c r="J738" s="2">
        <f>NPV($C$4,M738:BO738)+L738</f>
        <v>2143.9118716526959</v>
      </c>
      <c r="L738" s="2">
        <f t="shared" ref="L738:AQ738" si="2976">IF(OR(L$10&lt;$C737,L$10&gt;$C737+$G737),0,IF(L$10=$C737,$E737*(1+$I737)^(L$10-$E$663)*$H737,IF(L$10=$C737+$G737,$E737*(1+$I737)^(L$10-$E$663)*(1-$H737),$E737*(1+$I737)^(L$10-$E$663))))</f>
        <v>0</v>
      </c>
      <c r="M738" s="2">
        <f t="shared" si="2976"/>
        <v>0</v>
      </c>
      <c r="N738" s="2">
        <f t="shared" si="2976"/>
        <v>0</v>
      </c>
      <c r="O738" s="2">
        <f t="shared" si="2976"/>
        <v>0</v>
      </c>
      <c r="P738" s="2">
        <f t="shared" si="2976"/>
        <v>0</v>
      </c>
      <c r="Q738" s="2">
        <f t="shared" si="2976"/>
        <v>0</v>
      </c>
      <c r="R738" s="2">
        <f t="shared" si="2976"/>
        <v>0</v>
      </c>
      <c r="S738" s="2">
        <f t="shared" si="2976"/>
        <v>0</v>
      </c>
      <c r="T738" s="2">
        <f t="shared" si="2976"/>
        <v>0</v>
      </c>
      <c r="U738" s="2">
        <f t="shared" si="2976"/>
        <v>0</v>
      </c>
      <c r="V738" s="2">
        <f t="shared" si="2976"/>
        <v>0</v>
      </c>
      <c r="W738" s="2">
        <f t="shared" si="2976"/>
        <v>0</v>
      </c>
      <c r="X738" s="2">
        <f t="shared" si="2976"/>
        <v>0</v>
      </c>
      <c r="Y738" s="2">
        <f t="shared" si="2976"/>
        <v>0</v>
      </c>
      <c r="Z738" s="2">
        <f t="shared" si="2976"/>
        <v>0</v>
      </c>
      <c r="AA738" s="2">
        <f t="shared" si="2976"/>
        <v>0</v>
      </c>
      <c r="AB738" s="2">
        <f t="shared" si="2976"/>
        <v>0</v>
      </c>
      <c r="AC738" s="2">
        <f t="shared" si="2976"/>
        <v>0</v>
      </c>
      <c r="AD738" s="2">
        <f t="shared" si="2976"/>
        <v>0</v>
      </c>
      <c r="AE738" s="2">
        <f t="shared" si="2976"/>
        <v>0</v>
      </c>
      <c r="AF738" s="2">
        <f t="shared" si="2976"/>
        <v>0</v>
      </c>
      <c r="AG738" s="2">
        <f t="shared" si="2976"/>
        <v>0</v>
      </c>
      <c r="AH738" s="2">
        <f t="shared" si="2976"/>
        <v>0</v>
      </c>
      <c r="AI738" s="2">
        <f t="shared" si="2976"/>
        <v>0</v>
      </c>
      <c r="AJ738" s="2">
        <f t="shared" si="2976"/>
        <v>0</v>
      </c>
      <c r="AK738" s="2">
        <f t="shared" si="2976"/>
        <v>0</v>
      </c>
      <c r="AL738" s="2">
        <f t="shared" si="2976"/>
        <v>0</v>
      </c>
      <c r="AM738" s="2">
        <f t="shared" si="2976"/>
        <v>0</v>
      </c>
      <c r="AN738" s="2">
        <f t="shared" si="2976"/>
        <v>0</v>
      </c>
      <c r="AO738" s="2">
        <f t="shared" si="2976"/>
        <v>0</v>
      </c>
      <c r="AP738" s="2">
        <f t="shared" si="2976"/>
        <v>0</v>
      </c>
      <c r="AQ738" s="2">
        <f t="shared" si="2976"/>
        <v>100.6144263390505</v>
      </c>
      <c r="AR738" s="2">
        <f t="shared" ref="AR738:BO738" si="2977">IF(OR(AR$10&lt;$C737,AR$10&gt;$C737+$G737),0,IF(AR$10=$C737,$E737*(1+$I737)^(AR$10-$E$663)*$H737,IF(AR$10=$C737+$G737,$E737*(1+$I737)^(AR$10-$E$663)*(1-$H737),$E737*(1+$I737)^(AR$10-$E$663))))</f>
        <v>1214.2700727128149</v>
      </c>
      <c r="AS738" s="2">
        <f t="shared" si="2977"/>
        <v>1244.6268245306351</v>
      </c>
      <c r="AT738" s="2">
        <f t="shared" si="2977"/>
        <v>1275.7424951439009</v>
      </c>
      <c r="AU738" s="2">
        <f t="shared" si="2977"/>
        <v>1307.6360575224983</v>
      </c>
      <c r="AV738" s="2">
        <f t="shared" si="2977"/>
        <v>1340.3269589605609</v>
      </c>
      <c r="AW738" s="2">
        <f t="shared" si="2977"/>
        <v>1373.8351329345749</v>
      </c>
      <c r="AX738" s="2">
        <f t="shared" si="2977"/>
        <v>1408.1810112579387</v>
      </c>
      <c r="AY738" s="2">
        <f t="shared" si="2977"/>
        <v>1443.3855365393874</v>
      </c>
      <c r="AZ738" s="2">
        <f t="shared" si="2977"/>
        <v>1479.470174952872</v>
      </c>
      <c r="BA738" s="2">
        <f t="shared" si="2977"/>
        <v>1516.4569293266936</v>
      </c>
      <c r="BB738" s="2">
        <f t="shared" si="2977"/>
        <v>1554.368352559861</v>
      </c>
      <c r="BC738" s="2">
        <f t="shared" si="2977"/>
        <v>1593.2275613738575</v>
      </c>
      <c r="BD738" s="2">
        <f t="shared" si="2977"/>
        <v>1633.0582504082035</v>
      </c>
      <c r="BE738" s="2">
        <f t="shared" si="2977"/>
        <v>1673.8847066684089</v>
      </c>
      <c r="BF738" s="2">
        <f t="shared" si="2977"/>
        <v>1715.7318243351187</v>
      </c>
      <c r="BG738" s="2">
        <f t="shared" si="2977"/>
        <v>1758.6251199434971</v>
      </c>
      <c r="BH738" s="2">
        <f t="shared" si="2977"/>
        <v>1802.5907479420841</v>
      </c>
      <c r="BI738" s="2">
        <f t="shared" si="2977"/>
        <v>1847.6555166406361</v>
      </c>
      <c r="BJ738" s="2">
        <f t="shared" si="2977"/>
        <v>1893.8469045566521</v>
      </c>
      <c r="BK738" s="2">
        <f t="shared" si="2977"/>
        <v>1941.1930771705686</v>
      </c>
      <c r="BL738" s="2">
        <f t="shared" si="2977"/>
        <v>1989.7229040998325</v>
      </c>
      <c r="BM738" s="2">
        <f t="shared" si="2977"/>
        <v>2039.4659767023281</v>
      </c>
      <c r="BN738" s="2">
        <f t="shared" si="2977"/>
        <v>2090.4526261198862</v>
      </c>
      <c r="BO738" s="2">
        <f t="shared" si="2977"/>
        <v>2142.7139417728831</v>
      </c>
    </row>
    <row r="739" spans="1:67" outlineLevel="2">
      <c r="B739" s="8"/>
      <c r="C739" s="10"/>
      <c r="D739" s="10"/>
      <c r="E739" s="76"/>
      <c r="F739" s="76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</row>
    <row r="740" spans="1:67" s="10" customFormat="1" outlineLevel="2">
      <c r="B740" s="7" t="s">
        <v>33</v>
      </c>
      <c r="E740" s="76"/>
      <c r="F740" s="76"/>
      <c r="L740" s="13">
        <f t="shared" ref="L740:AQ740" si="2978">INDEX(Prod,$A737,L$10-$L$10+1)</f>
        <v>0</v>
      </c>
      <c r="M740" s="13">
        <f t="shared" si="2978"/>
        <v>0</v>
      </c>
      <c r="N740" s="13">
        <f t="shared" si="2978"/>
        <v>0</v>
      </c>
      <c r="O740" s="13">
        <f t="shared" si="2978"/>
        <v>0</v>
      </c>
      <c r="P740" s="13">
        <f t="shared" si="2978"/>
        <v>0</v>
      </c>
      <c r="Q740" s="13">
        <f t="shared" si="2978"/>
        <v>0</v>
      </c>
      <c r="R740" s="13">
        <f t="shared" si="2978"/>
        <v>0</v>
      </c>
      <c r="S740" s="13">
        <f t="shared" si="2978"/>
        <v>0</v>
      </c>
      <c r="T740" s="13">
        <f t="shared" si="2978"/>
        <v>0</v>
      </c>
      <c r="U740" s="13">
        <f t="shared" si="2978"/>
        <v>0</v>
      </c>
      <c r="V740" s="13">
        <f t="shared" si="2978"/>
        <v>0</v>
      </c>
      <c r="W740" s="13">
        <f t="shared" si="2978"/>
        <v>0</v>
      </c>
      <c r="X740" s="13">
        <f t="shared" si="2978"/>
        <v>0</v>
      </c>
      <c r="Y740" s="13">
        <f t="shared" si="2978"/>
        <v>0</v>
      </c>
      <c r="Z740" s="13">
        <f t="shared" si="2978"/>
        <v>0</v>
      </c>
      <c r="AA740" s="13">
        <f t="shared" si="2978"/>
        <v>0</v>
      </c>
      <c r="AB740" s="13">
        <f t="shared" si="2978"/>
        <v>0</v>
      </c>
      <c r="AC740" s="13">
        <f t="shared" si="2978"/>
        <v>0</v>
      </c>
      <c r="AD740" s="13">
        <f t="shared" si="2978"/>
        <v>0</v>
      </c>
      <c r="AE740" s="13">
        <f t="shared" si="2978"/>
        <v>0</v>
      </c>
      <c r="AF740" s="13">
        <f t="shared" si="2978"/>
        <v>0</v>
      </c>
      <c r="AG740" s="13">
        <f t="shared" si="2978"/>
        <v>0</v>
      </c>
      <c r="AH740" s="13">
        <f t="shared" si="2978"/>
        <v>0</v>
      </c>
      <c r="AI740" s="13">
        <f t="shared" si="2978"/>
        <v>0</v>
      </c>
      <c r="AJ740" s="13">
        <f t="shared" si="2978"/>
        <v>0</v>
      </c>
      <c r="AK740" s="13">
        <f t="shared" si="2978"/>
        <v>0</v>
      </c>
      <c r="AL740" s="13">
        <f t="shared" si="2978"/>
        <v>0</v>
      </c>
      <c r="AM740" s="13">
        <f t="shared" si="2978"/>
        <v>0</v>
      </c>
      <c r="AN740" s="13">
        <f t="shared" si="2978"/>
        <v>0</v>
      </c>
      <c r="AO740" s="13">
        <f t="shared" si="2978"/>
        <v>0</v>
      </c>
      <c r="AP740" s="13">
        <f t="shared" si="2978"/>
        <v>0</v>
      </c>
      <c r="AQ740" s="13">
        <f t="shared" si="2978"/>
        <v>0.44150394201278687</v>
      </c>
      <c r="AR740" s="13">
        <f t="shared" ref="AR740:BO740" si="2979">INDEX(Prod,$A737,AR$10-$L$10+1)</f>
        <v>3.1545119285583496</v>
      </c>
      <c r="AS740" s="13">
        <f t="shared" si="2979"/>
        <v>3.3581526279449463</v>
      </c>
      <c r="AT740" s="13">
        <f t="shared" si="2979"/>
        <v>3.5594847202301025</v>
      </c>
      <c r="AU740" s="13">
        <f t="shared" si="2979"/>
        <v>3.7869036197662354</v>
      </c>
      <c r="AV740" s="13">
        <f t="shared" si="2979"/>
        <v>4.022550106048584</v>
      </c>
      <c r="AW740" s="13">
        <f t="shared" si="2979"/>
        <v>4.2021842002868652</v>
      </c>
      <c r="AX740" s="13">
        <f t="shared" si="2979"/>
        <v>3.2370615005493164</v>
      </c>
      <c r="AY740" s="13">
        <f t="shared" si="2979"/>
        <v>3.3850765228271484</v>
      </c>
      <c r="AZ740" s="13">
        <f t="shared" si="2979"/>
        <v>3.5564289093017578</v>
      </c>
      <c r="BA740" s="13">
        <f t="shared" si="2979"/>
        <v>3.8019773960113525</v>
      </c>
      <c r="BB740" s="13">
        <f t="shared" si="2979"/>
        <v>3.9552807807922363</v>
      </c>
      <c r="BC740" s="13">
        <f t="shared" si="2979"/>
        <v>3.2983500957489014</v>
      </c>
      <c r="BD740" s="13">
        <f t="shared" si="2979"/>
        <v>3.4005022048950195</v>
      </c>
      <c r="BE740" s="13">
        <f t="shared" si="2979"/>
        <v>3.5151000022888184</v>
      </c>
      <c r="BF740" s="13">
        <f t="shared" si="2979"/>
        <v>3.0831027030944824</v>
      </c>
      <c r="BG740" s="13">
        <f t="shared" si="2979"/>
        <v>3.2098932266235352</v>
      </c>
      <c r="BH740" s="13">
        <f t="shared" si="2979"/>
        <v>2.9674077033996582</v>
      </c>
      <c r="BI740" s="13">
        <f t="shared" si="2979"/>
        <v>0.98868149518966675</v>
      </c>
      <c r="BJ740" s="13">
        <f t="shared" si="2979"/>
        <v>1.0776911973953247</v>
      </c>
      <c r="BK740" s="13">
        <f t="shared" si="2979"/>
        <v>1.1368235349655151</v>
      </c>
      <c r="BL740" s="13">
        <f t="shared" si="2979"/>
        <v>1.1788430213928223</v>
      </c>
      <c r="BM740" s="13">
        <f t="shared" si="2979"/>
        <v>1.2988402843475342</v>
      </c>
      <c r="BN740" s="13">
        <f t="shared" si="2979"/>
        <v>1.0763599872589111</v>
      </c>
      <c r="BO740" s="13">
        <f t="shared" si="2979"/>
        <v>1.1388311386108398</v>
      </c>
    </row>
    <row r="741" spans="1:67" s="10" customFormat="1" outlineLevel="2">
      <c r="B741" s="8" t="s">
        <v>34</v>
      </c>
      <c r="E741" s="76"/>
      <c r="F741" s="76"/>
      <c r="J741" s="2">
        <f>NPV($C$4,M741:BO741)+L741</f>
        <v>67.073397285710769</v>
      </c>
      <c r="L741" s="2">
        <f t="shared" ref="L741:AQ741" si="2980">IF(L$10&lt;$C737,0,$F737*L740*(1+$I737)^(L$10-$E$663))</f>
        <v>0</v>
      </c>
      <c r="M741" s="2">
        <f t="shared" si="2980"/>
        <v>0</v>
      </c>
      <c r="N741" s="2">
        <f t="shared" si="2980"/>
        <v>0</v>
      </c>
      <c r="O741" s="2">
        <f t="shared" si="2980"/>
        <v>0</v>
      </c>
      <c r="P741" s="2">
        <f t="shared" si="2980"/>
        <v>0</v>
      </c>
      <c r="Q741" s="2">
        <f t="shared" si="2980"/>
        <v>0</v>
      </c>
      <c r="R741" s="2">
        <f t="shared" si="2980"/>
        <v>0</v>
      </c>
      <c r="S741" s="2">
        <f t="shared" si="2980"/>
        <v>0</v>
      </c>
      <c r="T741" s="2">
        <f t="shared" si="2980"/>
        <v>0</v>
      </c>
      <c r="U741" s="2">
        <f t="shared" si="2980"/>
        <v>0</v>
      </c>
      <c r="V741" s="2">
        <f t="shared" si="2980"/>
        <v>0</v>
      </c>
      <c r="W741" s="2">
        <f t="shared" si="2980"/>
        <v>0</v>
      </c>
      <c r="X741" s="2">
        <f t="shared" si="2980"/>
        <v>0</v>
      </c>
      <c r="Y741" s="2">
        <f t="shared" si="2980"/>
        <v>0</v>
      </c>
      <c r="Z741" s="2">
        <f t="shared" si="2980"/>
        <v>0</v>
      </c>
      <c r="AA741" s="2">
        <f t="shared" si="2980"/>
        <v>0</v>
      </c>
      <c r="AB741" s="2">
        <f t="shared" si="2980"/>
        <v>0</v>
      </c>
      <c r="AC741" s="2">
        <f t="shared" si="2980"/>
        <v>0</v>
      </c>
      <c r="AD741" s="2">
        <f t="shared" si="2980"/>
        <v>0</v>
      </c>
      <c r="AE741" s="2">
        <f t="shared" si="2980"/>
        <v>0</v>
      </c>
      <c r="AF741" s="2">
        <f t="shared" si="2980"/>
        <v>0</v>
      </c>
      <c r="AG741" s="2">
        <f t="shared" si="2980"/>
        <v>0</v>
      </c>
      <c r="AH741" s="2">
        <f t="shared" si="2980"/>
        <v>0</v>
      </c>
      <c r="AI741" s="2">
        <f t="shared" si="2980"/>
        <v>0</v>
      </c>
      <c r="AJ741" s="2">
        <f t="shared" si="2980"/>
        <v>0</v>
      </c>
      <c r="AK741" s="2">
        <f t="shared" si="2980"/>
        <v>0</v>
      </c>
      <c r="AL741" s="2">
        <f t="shared" si="2980"/>
        <v>0</v>
      </c>
      <c r="AM741" s="2">
        <f t="shared" si="2980"/>
        <v>0</v>
      </c>
      <c r="AN741" s="2">
        <f t="shared" si="2980"/>
        <v>0</v>
      </c>
      <c r="AO741" s="2">
        <f t="shared" si="2980"/>
        <v>0</v>
      </c>
      <c r="AP741" s="2">
        <f t="shared" si="2980"/>
        <v>0</v>
      </c>
      <c r="AQ741" s="2">
        <f t="shared" si="2980"/>
        <v>5.3347089258416895</v>
      </c>
      <c r="AR741" s="2">
        <f t="shared" ref="AR741:BO741" si="2981">IF(AR$10&lt;$C737,0,$F737*AR740*(1+$I737)^(AR$10-$E$663))</f>
        <v>39.06898981890312</v>
      </c>
      <c r="AS741" s="2">
        <f t="shared" si="2981"/>
        <v>42.630880671213781</v>
      </c>
      <c r="AT741" s="2">
        <f t="shared" si="2981"/>
        <v>46.31640809706122</v>
      </c>
      <c r="AU741" s="2">
        <f t="shared" si="2981"/>
        <v>50.507498119739829</v>
      </c>
      <c r="AV741" s="2">
        <f t="shared" si="2981"/>
        <v>54.991672980208683</v>
      </c>
      <c r="AW741" s="2">
        <f t="shared" si="2981"/>
        <v>58.883609049948667</v>
      </c>
      <c r="AX741" s="2">
        <f t="shared" si="2981"/>
        <v>46.493704500714969</v>
      </c>
      <c r="AY741" s="2">
        <f t="shared" si="2981"/>
        <v>49.835125537891003</v>
      </c>
      <c r="AZ741" s="2">
        <f t="shared" si="2981"/>
        <v>53.66672125892002</v>
      </c>
      <c r="BA741" s="2">
        <f t="shared" si="2981"/>
        <v>58.806363913549532</v>
      </c>
      <c r="BB741" s="2">
        <f t="shared" si="2981"/>
        <v>62.706993800131769</v>
      </c>
      <c r="BC741" s="2">
        <f t="shared" si="2981"/>
        <v>53.599319802890669</v>
      </c>
      <c r="BD741" s="2">
        <f t="shared" si="2981"/>
        <v>56.640809761417891</v>
      </c>
      <c r="BE741" s="2">
        <f t="shared" si="2981"/>
        <v>60.013360082897179</v>
      </c>
      <c r="BF741" s="2">
        <f t="shared" si="2981"/>
        <v>53.953809674605658</v>
      </c>
      <c r="BG741" s="2">
        <f t="shared" si="2981"/>
        <v>57.576939377500324</v>
      </c>
      <c r="BH741" s="2">
        <f t="shared" si="2981"/>
        <v>54.558079480842181</v>
      </c>
      <c r="BI741" s="2">
        <f t="shared" si="2981"/>
        <v>18.63211368709052</v>
      </c>
      <c r="BJ741" s="2">
        <f t="shared" si="2981"/>
        <v>20.817276981839552</v>
      </c>
      <c r="BK741" s="2">
        <f t="shared" si="2981"/>
        <v>22.508497541456862</v>
      </c>
      <c r="BL741" s="2">
        <f t="shared" si="2981"/>
        <v>23.923972405117851</v>
      </c>
      <c r="BM741" s="2">
        <f t="shared" si="2981"/>
        <v>27.018232301862273</v>
      </c>
      <c r="BN741" s="2">
        <f t="shared" si="2981"/>
        <v>22.949994806766895</v>
      </c>
      <c r="BO741" s="2">
        <f t="shared" si="2981"/>
        <v>24.889045720706203</v>
      </c>
    </row>
    <row r="742" spans="1:67" s="10" customFormat="1" outlineLevel="2">
      <c r="B742" s="8"/>
      <c r="E742" s="76"/>
      <c r="F742" s="76"/>
    </row>
    <row r="743" spans="1:67" s="10" customFormat="1" outlineLevel="2">
      <c r="B743" s="8" t="s">
        <v>35</v>
      </c>
      <c r="E743" s="76"/>
      <c r="F743" s="76"/>
      <c r="I743" s="152" t="str">
        <f>INDEX(Projects,A737,Projects!R$1)</f>
        <v>NewGT</v>
      </c>
      <c r="J743" s="2">
        <f>NPV($C$4,M743:BO743)+L743</f>
        <v>2210.9852689384074</v>
      </c>
      <c r="L743" s="2">
        <f t="shared" ref="L743:BO743" si="2982">SUM(L738,L741)</f>
        <v>0</v>
      </c>
      <c r="M743" s="2">
        <f t="shared" si="2982"/>
        <v>0</v>
      </c>
      <c r="N743" s="2">
        <f t="shared" si="2982"/>
        <v>0</v>
      </c>
      <c r="O743" s="2">
        <f t="shared" si="2982"/>
        <v>0</v>
      </c>
      <c r="P743" s="2">
        <f t="shared" si="2982"/>
        <v>0</v>
      </c>
      <c r="Q743" s="2">
        <f t="shared" si="2982"/>
        <v>0</v>
      </c>
      <c r="R743" s="2">
        <f t="shared" si="2982"/>
        <v>0</v>
      </c>
      <c r="S743" s="2">
        <f t="shared" si="2982"/>
        <v>0</v>
      </c>
      <c r="T743" s="2">
        <f t="shared" si="2982"/>
        <v>0</v>
      </c>
      <c r="U743" s="2">
        <f t="shared" si="2982"/>
        <v>0</v>
      </c>
      <c r="V743" s="2">
        <f t="shared" si="2982"/>
        <v>0</v>
      </c>
      <c r="W743" s="2">
        <f t="shared" si="2982"/>
        <v>0</v>
      </c>
      <c r="X743" s="2">
        <f t="shared" si="2982"/>
        <v>0</v>
      </c>
      <c r="Y743" s="2">
        <f t="shared" si="2982"/>
        <v>0</v>
      </c>
      <c r="Z743" s="2">
        <f t="shared" si="2982"/>
        <v>0</v>
      </c>
      <c r="AA743" s="2">
        <f t="shared" si="2982"/>
        <v>0</v>
      </c>
      <c r="AB743" s="2">
        <f t="shared" si="2982"/>
        <v>0</v>
      </c>
      <c r="AC743" s="2">
        <f t="shared" si="2982"/>
        <v>0</v>
      </c>
      <c r="AD743" s="2">
        <f t="shared" si="2982"/>
        <v>0</v>
      </c>
      <c r="AE743" s="2">
        <f t="shared" si="2982"/>
        <v>0</v>
      </c>
      <c r="AF743" s="2">
        <f t="shared" si="2982"/>
        <v>0</v>
      </c>
      <c r="AG743" s="2">
        <f t="shared" si="2982"/>
        <v>0</v>
      </c>
      <c r="AH743" s="2">
        <f t="shared" si="2982"/>
        <v>0</v>
      </c>
      <c r="AI743" s="2">
        <f t="shared" si="2982"/>
        <v>0</v>
      </c>
      <c r="AJ743" s="2">
        <f t="shared" si="2982"/>
        <v>0</v>
      </c>
      <c r="AK743" s="2">
        <f t="shared" si="2982"/>
        <v>0</v>
      </c>
      <c r="AL743" s="2">
        <f t="shared" si="2982"/>
        <v>0</v>
      </c>
      <c r="AM743" s="2">
        <f t="shared" si="2982"/>
        <v>0</v>
      </c>
      <c r="AN743" s="2">
        <f t="shared" si="2982"/>
        <v>0</v>
      </c>
      <c r="AO743" s="2">
        <f t="shared" si="2982"/>
        <v>0</v>
      </c>
      <c r="AP743" s="2">
        <f t="shared" si="2982"/>
        <v>0</v>
      </c>
      <c r="AQ743" s="2">
        <f t="shared" si="2982"/>
        <v>105.94913526489219</v>
      </c>
      <c r="AR743" s="2">
        <f t="shared" si="2982"/>
        <v>1253.3390625317181</v>
      </c>
      <c r="AS743" s="2">
        <f t="shared" si="2982"/>
        <v>1287.2577052018489</v>
      </c>
      <c r="AT743" s="2">
        <f t="shared" si="2982"/>
        <v>1322.0589032409621</v>
      </c>
      <c r="AU743" s="2">
        <f t="shared" si="2982"/>
        <v>1358.1435556422382</v>
      </c>
      <c r="AV743" s="2">
        <f t="shared" si="2982"/>
        <v>1395.3186319407696</v>
      </c>
      <c r="AW743" s="2">
        <f t="shared" si="2982"/>
        <v>1432.7187419845236</v>
      </c>
      <c r="AX743" s="2">
        <f t="shared" si="2982"/>
        <v>1454.6747157586537</v>
      </c>
      <c r="AY743" s="2">
        <f t="shared" si="2982"/>
        <v>1493.2206620772783</v>
      </c>
      <c r="AZ743" s="2">
        <f t="shared" si="2982"/>
        <v>1533.136896211792</v>
      </c>
      <c r="BA743" s="2">
        <f t="shared" si="2982"/>
        <v>1575.2632932402432</v>
      </c>
      <c r="BB743" s="2">
        <f t="shared" si="2982"/>
        <v>1617.0753463599929</v>
      </c>
      <c r="BC743" s="2">
        <f t="shared" si="2982"/>
        <v>1646.8268811767482</v>
      </c>
      <c r="BD743" s="2">
        <f t="shared" si="2982"/>
        <v>1689.6990601696214</v>
      </c>
      <c r="BE743" s="2">
        <f t="shared" si="2982"/>
        <v>1733.898066751306</v>
      </c>
      <c r="BF743" s="2">
        <f t="shared" si="2982"/>
        <v>1769.6856340097245</v>
      </c>
      <c r="BG743" s="2">
        <f t="shared" si="2982"/>
        <v>1816.2020593209975</v>
      </c>
      <c r="BH743" s="2">
        <f t="shared" si="2982"/>
        <v>1857.1488274229264</v>
      </c>
      <c r="BI743" s="2">
        <f t="shared" si="2982"/>
        <v>1866.2876303277267</v>
      </c>
      <c r="BJ743" s="2">
        <f t="shared" si="2982"/>
        <v>1914.6641815384917</v>
      </c>
      <c r="BK743" s="2">
        <f t="shared" si="2982"/>
        <v>1963.7015747120254</v>
      </c>
      <c r="BL743" s="2">
        <f t="shared" si="2982"/>
        <v>2013.6468765049503</v>
      </c>
      <c r="BM743" s="2">
        <f t="shared" si="2982"/>
        <v>2066.4842090041902</v>
      </c>
      <c r="BN743" s="2">
        <f t="shared" si="2982"/>
        <v>2113.4026209266531</v>
      </c>
      <c r="BO743" s="2">
        <f t="shared" si="2982"/>
        <v>2167.6029874935894</v>
      </c>
    </row>
    <row r="744" spans="1:67" s="10" customFormat="1" outlineLevel="2">
      <c r="E744" s="76"/>
      <c r="F744" s="76"/>
    </row>
    <row r="745" spans="1:67" outlineLevel="1">
      <c r="A745" s="10">
        <f>+A737+1</f>
        <v>11</v>
      </c>
      <c r="B745" s="1" t="str">
        <f>INDEX(Projects,A745,1)</f>
        <v>Holyrood CP5</v>
      </c>
      <c r="C745" s="155">
        <f>INDEX(Projects,A745,2)</f>
        <v>2042</v>
      </c>
      <c r="D745" s="152">
        <f>INDEX(Projects,A745,3)</f>
        <v>12</v>
      </c>
      <c r="E745" s="152">
        <f>INDEX(Projects,$A745,Projects!P$1)</f>
        <v>0</v>
      </c>
      <c r="F745" s="152">
        <f>INDEX(Projects,$A745,Projects!Q$1)</f>
        <v>0</v>
      </c>
      <c r="G745" s="152">
        <f>INDEX(Projects,A745,4)</f>
        <v>60</v>
      </c>
      <c r="H745" s="33">
        <f>(DATE(C745,12,31)-DATE(C745,D745,1)+1)/365</f>
        <v>8.4931506849315067E-2</v>
      </c>
      <c r="I745" s="96">
        <f>+$C$7</f>
        <v>2.5000000000000001E-2</v>
      </c>
      <c r="J745" s="2">
        <f>NPV($C$4,M745:BO745)+L745</f>
        <v>0</v>
      </c>
      <c r="L745" s="2">
        <f t="shared" ref="L745:BO745" si="2983">+L746</f>
        <v>0</v>
      </c>
      <c r="M745" s="2">
        <f t="shared" si="2983"/>
        <v>0</v>
      </c>
      <c r="N745" s="2">
        <f t="shared" si="2983"/>
        <v>0</v>
      </c>
      <c r="O745" s="2">
        <f t="shared" si="2983"/>
        <v>0</v>
      </c>
      <c r="P745" s="2">
        <f t="shared" si="2983"/>
        <v>0</v>
      </c>
      <c r="Q745" s="2">
        <f t="shared" si="2983"/>
        <v>0</v>
      </c>
      <c r="R745" s="2">
        <f t="shared" si="2983"/>
        <v>0</v>
      </c>
      <c r="S745" s="2">
        <f t="shared" si="2983"/>
        <v>0</v>
      </c>
      <c r="T745" s="2">
        <f t="shared" si="2983"/>
        <v>0</v>
      </c>
      <c r="U745" s="2">
        <f t="shared" si="2983"/>
        <v>0</v>
      </c>
      <c r="V745" s="2">
        <f t="shared" si="2983"/>
        <v>0</v>
      </c>
      <c r="W745" s="2">
        <f t="shared" si="2983"/>
        <v>0</v>
      </c>
      <c r="X745" s="2">
        <f t="shared" si="2983"/>
        <v>0</v>
      </c>
      <c r="Y745" s="2">
        <f t="shared" si="2983"/>
        <v>0</v>
      </c>
      <c r="Z745" s="2">
        <f t="shared" si="2983"/>
        <v>0</v>
      </c>
      <c r="AA745" s="2">
        <f t="shared" si="2983"/>
        <v>0</v>
      </c>
      <c r="AB745" s="2">
        <f t="shared" si="2983"/>
        <v>0</v>
      </c>
      <c r="AC745" s="2">
        <f t="shared" si="2983"/>
        <v>0</v>
      </c>
      <c r="AD745" s="2">
        <f t="shared" si="2983"/>
        <v>0</v>
      </c>
      <c r="AE745" s="2">
        <f t="shared" si="2983"/>
        <v>0</v>
      </c>
      <c r="AF745" s="2">
        <f t="shared" si="2983"/>
        <v>0</v>
      </c>
      <c r="AG745" s="2">
        <f t="shared" si="2983"/>
        <v>0</v>
      </c>
      <c r="AH745" s="2">
        <f t="shared" si="2983"/>
        <v>0</v>
      </c>
      <c r="AI745" s="2">
        <f t="shared" si="2983"/>
        <v>0</v>
      </c>
      <c r="AJ745" s="2">
        <f t="shared" si="2983"/>
        <v>0</v>
      </c>
      <c r="AK745" s="2">
        <f t="shared" si="2983"/>
        <v>0</v>
      </c>
      <c r="AL745" s="2">
        <f t="shared" si="2983"/>
        <v>0</v>
      </c>
      <c r="AM745" s="2">
        <f t="shared" si="2983"/>
        <v>0</v>
      </c>
      <c r="AN745" s="2">
        <f t="shared" si="2983"/>
        <v>0</v>
      </c>
      <c r="AO745" s="2">
        <f t="shared" si="2983"/>
        <v>0</v>
      </c>
      <c r="AP745" s="2">
        <f t="shared" si="2983"/>
        <v>0</v>
      </c>
      <c r="AQ745" s="2">
        <f t="shared" si="2983"/>
        <v>0</v>
      </c>
      <c r="AR745" s="2">
        <f t="shared" si="2983"/>
        <v>0</v>
      </c>
      <c r="AS745" s="2">
        <f t="shared" si="2983"/>
        <v>0</v>
      </c>
      <c r="AT745" s="2">
        <f t="shared" si="2983"/>
        <v>0</v>
      </c>
      <c r="AU745" s="2">
        <f t="shared" si="2983"/>
        <v>0</v>
      </c>
      <c r="AV745" s="2">
        <f t="shared" si="2983"/>
        <v>0</v>
      </c>
      <c r="AW745" s="2">
        <f t="shared" si="2983"/>
        <v>0</v>
      </c>
      <c r="AX745" s="2">
        <f t="shared" si="2983"/>
        <v>0</v>
      </c>
      <c r="AY745" s="2">
        <f t="shared" si="2983"/>
        <v>0</v>
      </c>
      <c r="AZ745" s="2">
        <f t="shared" si="2983"/>
        <v>0</v>
      </c>
      <c r="BA745" s="2">
        <f t="shared" si="2983"/>
        <v>0</v>
      </c>
      <c r="BB745" s="2">
        <f t="shared" si="2983"/>
        <v>0</v>
      </c>
      <c r="BC745" s="2">
        <f t="shared" si="2983"/>
        <v>0</v>
      </c>
      <c r="BD745" s="2">
        <f t="shared" si="2983"/>
        <v>0</v>
      </c>
      <c r="BE745" s="2">
        <f t="shared" si="2983"/>
        <v>0</v>
      </c>
      <c r="BF745" s="2">
        <f t="shared" si="2983"/>
        <v>0</v>
      </c>
      <c r="BG745" s="2">
        <f t="shared" si="2983"/>
        <v>0</v>
      </c>
      <c r="BH745" s="2">
        <f t="shared" si="2983"/>
        <v>0</v>
      </c>
      <c r="BI745" s="2">
        <f t="shared" si="2983"/>
        <v>0</v>
      </c>
      <c r="BJ745" s="2">
        <f t="shared" si="2983"/>
        <v>0</v>
      </c>
      <c r="BK745" s="2">
        <f t="shared" si="2983"/>
        <v>0</v>
      </c>
      <c r="BL745" s="2">
        <f t="shared" si="2983"/>
        <v>0</v>
      </c>
      <c r="BM745" s="2">
        <f t="shared" si="2983"/>
        <v>0</v>
      </c>
      <c r="BN745" s="2">
        <f t="shared" si="2983"/>
        <v>0</v>
      </c>
      <c r="BO745" s="2">
        <f t="shared" si="2983"/>
        <v>0</v>
      </c>
    </row>
    <row r="746" spans="1:67" outlineLevel="2">
      <c r="B746" s="8" t="s">
        <v>32</v>
      </c>
      <c r="C746" s="10"/>
      <c r="D746" s="10"/>
      <c r="E746" s="76"/>
      <c r="F746" s="76"/>
      <c r="L746" s="2">
        <f t="shared" ref="L746:AQ746" si="2984">IF(OR(L$10&lt;$C745,L$10&gt;$C745+$G745),0,IF(L$10=$C745,$E745*(1+$I745)^(L$10-$E$663)*$H745,IF(L$10=$C745+$G745,$E745*(1+$I745)^(L$10-$E$663)*(1-$H745),$E745*(1+$I745)^(L$10-$E$663))))</f>
        <v>0</v>
      </c>
      <c r="M746" s="2">
        <f t="shared" si="2984"/>
        <v>0</v>
      </c>
      <c r="N746" s="2">
        <f t="shared" si="2984"/>
        <v>0</v>
      </c>
      <c r="O746" s="2">
        <f t="shared" si="2984"/>
        <v>0</v>
      </c>
      <c r="P746" s="2">
        <f t="shared" si="2984"/>
        <v>0</v>
      </c>
      <c r="Q746" s="2">
        <f t="shared" si="2984"/>
        <v>0</v>
      </c>
      <c r="R746" s="2">
        <f t="shared" si="2984"/>
        <v>0</v>
      </c>
      <c r="S746" s="2">
        <f t="shared" si="2984"/>
        <v>0</v>
      </c>
      <c r="T746" s="2">
        <f t="shared" si="2984"/>
        <v>0</v>
      </c>
      <c r="U746" s="2">
        <f t="shared" si="2984"/>
        <v>0</v>
      </c>
      <c r="V746" s="2">
        <f t="shared" si="2984"/>
        <v>0</v>
      </c>
      <c r="W746" s="2">
        <f t="shared" si="2984"/>
        <v>0</v>
      </c>
      <c r="X746" s="2">
        <f t="shared" si="2984"/>
        <v>0</v>
      </c>
      <c r="Y746" s="2">
        <f t="shared" si="2984"/>
        <v>0</v>
      </c>
      <c r="Z746" s="2">
        <f t="shared" si="2984"/>
        <v>0</v>
      </c>
      <c r="AA746" s="2">
        <f t="shared" si="2984"/>
        <v>0</v>
      </c>
      <c r="AB746" s="2">
        <f t="shared" si="2984"/>
        <v>0</v>
      </c>
      <c r="AC746" s="2">
        <f t="shared" si="2984"/>
        <v>0</v>
      </c>
      <c r="AD746" s="2">
        <f t="shared" si="2984"/>
        <v>0</v>
      </c>
      <c r="AE746" s="2">
        <f t="shared" si="2984"/>
        <v>0</v>
      </c>
      <c r="AF746" s="2">
        <f t="shared" si="2984"/>
        <v>0</v>
      </c>
      <c r="AG746" s="2">
        <f t="shared" si="2984"/>
        <v>0</v>
      </c>
      <c r="AH746" s="2">
        <f t="shared" si="2984"/>
        <v>0</v>
      </c>
      <c r="AI746" s="2">
        <f t="shared" si="2984"/>
        <v>0</v>
      </c>
      <c r="AJ746" s="2">
        <f t="shared" si="2984"/>
        <v>0</v>
      </c>
      <c r="AK746" s="2">
        <f t="shared" si="2984"/>
        <v>0</v>
      </c>
      <c r="AL746" s="2">
        <f t="shared" si="2984"/>
        <v>0</v>
      </c>
      <c r="AM746" s="2">
        <f t="shared" si="2984"/>
        <v>0</v>
      </c>
      <c r="AN746" s="2">
        <f t="shared" si="2984"/>
        <v>0</v>
      </c>
      <c r="AO746" s="2">
        <f t="shared" si="2984"/>
        <v>0</v>
      </c>
      <c r="AP746" s="2">
        <f t="shared" si="2984"/>
        <v>0</v>
      </c>
      <c r="AQ746" s="2">
        <f t="shared" si="2984"/>
        <v>0</v>
      </c>
      <c r="AR746" s="2">
        <f t="shared" ref="AR746:BO746" si="2985">IF(OR(AR$10&lt;$C745,AR$10&gt;$C745+$G745),0,IF(AR$10=$C745,$E745*(1+$I745)^(AR$10-$E$663)*$H745,IF(AR$10=$C745+$G745,$E745*(1+$I745)^(AR$10-$E$663)*(1-$H745),$E745*(1+$I745)^(AR$10-$E$663))))</f>
        <v>0</v>
      </c>
      <c r="AS746" s="2">
        <f t="shared" si="2985"/>
        <v>0</v>
      </c>
      <c r="AT746" s="2">
        <f t="shared" si="2985"/>
        <v>0</v>
      </c>
      <c r="AU746" s="2">
        <f t="shared" si="2985"/>
        <v>0</v>
      </c>
      <c r="AV746" s="2">
        <f t="shared" si="2985"/>
        <v>0</v>
      </c>
      <c r="AW746" s="2">
        <f t="shared" si="2985"/>
        <v>0</v>
      </c>
      <c r="AX746" s="2">
        <f t="shared" si="2985"/>
        <v>0</v>
      </c>
      <c r="AY746" s="2">
        <f t="shared" si="2985"/>
        <v>0</v>
      </c>
      <c r="AZ746" s="2">
        <f t="shared" si="2985"/>
        <v>0</v>
      </c>
      <c r="BA746" s="2">
        <f t="shared" si="2985"/>
        <v>0</v>
      </c>
      <c r="BB746" s="2">
        <f t="shared" si="2985"/>
        <v>0</v>
      </c>
      <c r="BC746" s="2">
        <f t="shared" si="2985"/>
        <v>0</v>
      </c>
      <c r="BD746" s="2">
        <f t="shared" si="2985"/>
        <v>0</v>
      </c>
      <c r="BE746" s="2">
        <f t="shared" si="2985"/>
        <v>0</v>
      </c>
      <c r="BF746" s="2">
        <f t="shared" si="2985"/>
        <v>0</v>
      </c>
      <c r="BG746" s="2">
        <f t="shared" si="2985"/>
        <v>0</v>
      </c>
      <c r="BH746" s="2">
        <f t="shared" si="2985"/>
        <v>0</v>
      </c>
      <c r="BI746" s="2">
        <f t="shared" si="2985"/>
        <v>0</v>
      </c>
      <c r="BJ746" s="2">
        <f t="shared" si="2985"/>
        <v>0</v>
      </c>
      <c r="BK746" s="2">
        <f t="shared" si="2985"/>
        <v>0</v>
      </c>
      <c r="BL746" s="2">
        <f t="shared" si="2985"/>
        <v>0</v>
      </c>
      <c r="BM746" s="2">
        <f t="shared" si="2985"/>
        <v>0</v>
      </c>
      <c r="BN746" s="2">
        <f t="shared" si="2985"/>
        <v>0</v>
      </c>
      <c r="BO746" s="2">
        <f t="shared" si="2985"/>
        <v>0</v>
      </c>
    </row>
    <row r="747" spans="1:67" outlineLevel="2">
      <c r="B747" s="10"/>
      <c r="C747" s="10"/>
      <c r="D747" s="10"/>
      <c r="E747" s="76"/>
      <c r="F747" s="76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</row>
    <row r="748" spans="1:67" s="10" customFormat="1" outlineLevel="2">
      <c r="B748" s="7" t="s">
        <v>33</v>
      </c>
      <c r="E748" s="76"/>
      <c r="F748" s="76"/>
      <c r="L748" s="13">
        <f t="shared" ref="L748" si="2986">INDEX(Prod,$A745,L$10-$L$10+1)</f>
        <v>0</v>
      </c>
      <c r="M748" s="13">
        <f t="shared" ref="M748:AQ748" si="2987">INDEX(Prod,$A745,M$10-$L$10+1)</f>
        <v>0</v>
      </c>
      <c r="N748" s="13">
        <f t="shared" si="2987"/>
        <v>0</v>
      </c>
      <c r="O748" s="13">
        <f t="shared" si="2987"/>
        <v>0</v>
      </c>
      <c r="P748" s="13">
        <f t="shared" si="2987"/>
        <v>0</v>
      </c>
      <c r="Q748" s="13">
        <f t="shared" si="2987"/>
        <v>0</v>
      </c>
      <c r="R748" s="13">
        <f t="shared" si="2987"/>
        <v>0</v>
      </c>
      <c r="S748" s="13">
        <f t="shared" si="2987"/>
        <v>0</v>
      </c>
      <c r="T748" s="13">
        <f t="shared" si="2987"/>
        <v>0</v>
      </c>
      <c r="U748" s="13">
        <f t="shared" si="2987"/>
        <v>0</v>
      </c>
      <c r="V748" s="13">
        <f t="shared" si="2987"/>
        <v>0</v>
      </c>
      <c r="W748" s="13">
        <f t="shared" si="2987"/>
        <v>0</v>
      </c>
      <c r="X748" s="13">
        <f t="shared" si="2987"/>
        <v>0</v>
      </c>
      <c r="Y748" s="13">
        <f t="shared" si="2987"/>
        <v>0</v>
      </c>
      <c r="Z748" s="13">
        <f t="shared" si="2987"/>
        <v>0</v>
      </c>
      <c r="AA748" s="13">
        <f t="shared" si="2987"/>
        <v>0</v>
      </c>
      <c r="AB748" s="13">
        <f t="shared" si="2987"/>
        <v>0</v>
      </c>
      <c r="AC748" s="13">
        <f t="shared" si="2987"/>
        <v>0</v>
      </c>
      <c r="AD748" s="13">
        <f t="shared" si="2987"/>
        <v>0</v>
      </c>
      <c r="AE748" s="13">
        <f t="shared" si="2987"/>
        <v>0</v>
      </c>
      <c r="AF748" s="13">
        <f t="shared" si="2987"/>
        <v>0</v>
      </c>
      <c r="AG748" s="13">
        <f t="shared" si="2987"/>
        <v>0</v>
      </c>
      <c r="AH748" s="13">
        <f t="shared" si="2987"/>
        <v>0</v>
      </c>
      <c r="AI748" s="13">
        <f t="shared" si="2987"/>
        <v>0</v>
      </c>
      <c r="AJ748" s="13">
        <f t="shared" si="2987"/>
        <v>0</v>
      </c>
      <c r="AK748" s="13">
        <f t="shared" si="2987"/>
        <v>0</v>
      </c>
      <c r="AL748" s="13">
        <f t="shared" si="2987"/>
        <v>0</v>
      </c>
      <c r="AM748" s="13">
        <f t="shared" si="2987"/>
        <v>0</v>
      </c>
      <c r="AN748" s="13">
        <f t="shared" si="2987"/>
        <v>0</v>
      </c>
      <c r="AO748" s="13">
        <f t="shared" si="2987"/>
        <v>0</v>
      </c>
      <c r="AP748" s="13">
        <f t="shared" si="2987"/>
        <v>0</v>
      </c>
      <c r="AQ748" s="13">
        <f t="shared" si="2987"/>
        <v>0</v>
      </c>
      <c r="AR748" s="13">
        <f t="shared" ref="AR748:BO748" si="2988">INDEX(Prod,$A745,AR$10-$L$10+1)</f>
        <v>0</v>
      </c>
      <c r="AS748" s="13">
        <f t="shared" si="2988"/>
        <v>0</v>
      </c>
      <c r="AT748" s="13">
        <f t="shared" si="2988"/>
        <v>0</v>
      </c>
      <c r="AU748" s="13">
        <f t="shared" si="2988"/>
        <v>0</v>
      </c>
      <c r="AV748" s="13">
        <f t="shared" si="2988"/>
        <v>0</v>
      </c>
      <c r="AW748" s="13">
        <f t="shared" si="2988"/>
        <v>0</v>
      </c>
      <c r="AX748" s="13">
        <f t="shared" si="2988"/>
        <v>0</v>
      </c>
      <c r="AY748" s="13">
        <f t="shared" si="2988"/>
        <v>0</v>
      </c>
      <c r="AZ748" s="13">
        <f t="shared" si="2988"/>
        <v>0</v>
      </c>
      <c r="BA748" s="13">
        <f t="shared" si="2988"/>
        <v>0</v>
      </c>
      <c r="BB748" s="13">
        <f t="shared" si="2988"/>
        <v>0</v>
      </c>
      <c r="BC748" s="13">
        <f t="shared" si="2988"/>
        <v>0</v>
      </c>
      <c r="BD748" s="13">
        <f t="shared" si="2988"/>
        <v>0</v>
      </c>
      <c r="BE748" s="13">
        <f t="shared" si="2988"/>
        <v>0</v>
      </c>
      <c r="BF748" s="13">
        <f t="shared" si="2988"/>
        <v>0</v>
      </c>
      <c r="BG748" s="13">
        <f t="shared" si="2988"/>
        <v>0</v>
      </c>
      <c r="BH748" s="13">
        <f t="shared" si="2988"/>
        <v>0</v>
      </c>
      <c r="BI748" s="13">
        <f t="shared" si="2988"/>
        <v>0</v>
      </c>
      <c r="BJ748" s="13">
        <f t="shared" si="2988"/>
        <v>0</v>
      </c>
      <c r="BK748" s="13">
        <f t="shared" si="2988"/>
        <v>0</v>
      </c>
      <c r="BL748" s="13">
        <f t="shared" si="2988"/>
        <v>0</v>
      </c>
      <c r="BM748" s="13">
        <f t="shared" si="2988"/>
        <v>0</v>
      </c>
      <c r="BN748" s="13">
        <f t="shared" si="2988"/>
        <v>0</v>
      </c>
      <c r="BO748" s="13">
        <f t="shared" si="2988"/>
        <v>0</v>
      </c>
    </row>
    <row r="749" spans="1:67" s="10" customFormat="1" outlineLevel="2">
      <c r="B749" s="8" t="s">
        <v>34</v>
      </c>
      <c r="E749" s="76"/>
      <c r="F749" s="76"/>
      <c r="J749" s="2">
        <f>NPV($C$4,M749:BO749)+L749</f>
        <v>0</v>
      </c>
      <c r="L749" s="2">
        <f t="shared" ref="L749:AQ749" si="2989">IF(L$10&lt;$C745,0,$F745*L748*(1+$I745)^(L$10-$E$663))</f>
        <v>0</v>
      </c>
      <c r="M749" s="2">
        <f t="shared" si="2989"/>
        <v>0</v>
      </c>
      <c r="N749" s="2">
        <f t="shared" si="2989"/>
        <v>0</v>
      </c>
      <c r="O749" s="2">
        <f t="shared" si="2989"/>
        <v>0</v>
      </c>
      <c r="P749" s="2">
        <f t="shared" si="2989"/>
        <v>0</v>
      </c>
      <c r="Q749" s="2">
        <f t="shared" si="2989"/>
        <v>0</v>
      </c>
      <c r="R749" s="2">
        <f t="shared" si="2989"/>
        <v>0</v>
      </c>
      <c r="S749" s="2">
        <f t="shared" si="2989"/>
        <v>0</v>
      </c>
      <c r="T749" s="2">
        <f t="shared" si="2989"/>
        <v>0</v>
      </c>
      <c r="U749" s="2">
        <f t="shared" si="2989"/>
        <v>0</v>
      </c>
      <c r="V749" s="2">
        <f t="shared" si="2989"/>
        <v>0</v>
      </c>
      <c r="W749" s="2">
        <f t="shared" si="2989"/>
        <v>0</v>
      </c>
      <c r="X749" s="2">
        <f t="shared" si="2989"/>
        <v>0</v>
      </c>
      <c r="Y749" s="2">
        <f t="shared" si="2989"/>
        <v>0</v>
      </c>
      <c r="Z749" s="2">
        <f t="shared" si="2989"/>
        <v>0</v>
      </c>
      <c r="AA749" s="2">
        <f t="shared" si="2989"/>
        <v>0</v>
      </c>
      <c r="AB749" s="2">
        <f t="shared" si="2989"/>
        <v>0</v>
      </c>
      <c r="AC749" s="2">
        <f t="shared" si="2989"/>
        <v>0</v>
      </c>
      <c r="AD749" s="2">
        <f t="shared" si="2989"/>
        <v>0</v>
      </c>
      <c r="AE749" s="2">
        <f t="shared" si="2989"/>
        <v>0</v>
      </c>
      <c r="AF749" s="2">
        <f t="shared" si="2989"/>
        <v>0</v>
      </c>
      <c r="AG749" s="2">
        <f t="shared" si="2989"/>
        <v>0</v>
      </c>
      <c r="AH749" s="2">
        <f t="shared" si="2989"/>
        <v>0</v>
      </c>
      <c r="AI749" s="2">
        <f t="shared" si="2989"/>
        <v>0</v>
      </c>
      <c r="AJ749" s="2">
        <f t="shared" si="2989"/>
        <v>0</v>
      </c>
      <c r="AK749" s="2">
        <f t="shared" si="2989"/>
        <v>0</v>
      </c>
      <c r="AL749" s="2">
        <f t="shared" si="2989"/>
        <v>0</v>
      </c>
      <c r="AM749" s="2">
        <f t="shared" si="2989"/>
        <v>0</v>
      </c>
      <c r="AN749" s="2">
        <f t="shared" si="2989"/>
        <v>0</v>
      </c>
      <c r="AO749" s="2">
        <f t="shared" si="2989"/>
        <v>0</v>
      </c>
      <c r="AP749" s="2">
        <f t="shared" si="2989"/>
        <v>0</v>
      </c>
      <c r="AQ749" s="2">
        <f t="shared" si="2989"/>
        <v>0</v>
      </c>
      <c r="AR749" s="2">
        <f t="shared" ref="AR749:BO749" si="2990">IF(AR$10&lt;$C745,0,$F745*AR748*(1+$I745)^(AR$10-$E$663))</f>
        <v>0</v>
      </c>
      <c r="AS749" s="2">
        <f t="shared" si="2990"/>
        <v>0</v>
      </c>
      <c r="AT749" s="2">
        <f t="shared" si="2990"/>
        <v>0</v>
      </c>
      <c r="AU749" s="2">
        <f t="shared" si="2990"/>
        <v>0</v>
      </c>
      <c r="AV749" s="2">
        <f t="shared" si="2990"/>
        <v>0</v>
      </c>
      <c r="AW749" s="2">
        <f t="shared" si="2990"/>
        <v>0</v>
      </c>
      <c r="AX749" s="2">
        <f t="shared" si="2990"/>
        <v>0</v>
      </c>
      <c r="AY749" s="2">
        <f t="shared" si="2990"/>
        <v>0</v>
      </c>
      <c r="AZ749" s="2">
        <f t="shared" si="2990"/>
        <v>0</v>
      </c>
      <c r="BA749" s="2">
        <f t="shared" si="2990"/>
        <v>0</v>
      </c>
      <c r="BB749" s="2">
        <f t="shared" si="2990"/>
        <v>0</v>
      </c>
      <c r="BC749" s="2">
        <f t="shared" si="2990"/>
        <v>0</v>
      </c>
      <c r="BD749" s="2">
        <f t="shared" si="2990"/>
        <v>0</v>
      </c>
      <c r="BE749" s="2">
        <f t="shared" si="2990"/>
        <v>0</v>
      </c>
      <c r="BF749" s="2">
        <f t="shared" si="2990"/>
        <v>0</v>
      </c>
      <c r="BG749" s="2">
        <f t="shared" si="2990"/>
        <v>0</v>
      </c>
      <c r="BH749" s="2">
        <f t="shared" si="2990"/>
        <v>0</v>
      </c>
      <c r="BI749" s="2">
        <f t="shared" si="2990"/>
        <v>0</v>
      </c>
      <c r="BJ749" s="2">
        <f t="shared" si="2990"/>
        <v>0</v>
      </c>
      <c r="BK749" s="2">
        <f t="shared" si="2990"/>
        <v>0</v>
      </c>
      <c r="BL749" s="2">
        <f t="shared" si="2990"/>
        <v>0</v>
      </c>
      <c r="BM749" s="2">
        <f t="shared" si="2990"/>
        <v>0</v>
      </c>
      <c r="BN749" s="2">
        <f t="shared" si="2990"/>
        <v>0</v>
      </c>
      <c r="BO749" s="2">
        <f t="shared" si="2990"/>
        <v>0</v>
      </c>
    </row>
    <row r="750" spans="1:67" s="10" customFormat="1" outlineLevel="2">
      <c r="B750" s="8"/>
      <c r="E750" s="76"/>
      <c r="F750" s="76"/>
    </row>
    <row r="751" spans="1:67" s="10" customFormat="1" outlineLevel="2">
      <c r="B751" s="8" t="s">
        <v>35</v>
      </c>
      <c r="E751" s="76"/>
      <c r="F751" s="76"/>
      <c r="I751" s="152" t="str">
        <f>INDEX(Projects,A745,Projects!R$1)</f>
        <v>HRD</v>
      </c>
      <c r="J751" s="2">
        <f>NPV($C$4,M751:BO751)+L751</f>
        <v>0</v>
      </c>
      <c r="L751" s="2">
        <f t="shared" ref="L751:BO751" si="2991">SUM(L746,L749)</f>
        <v>0</v>
      </c>
      <c r="M751" s="2">
        <f t="shared" si="2991"/>
        <v>0</v>
      </c>
      <c r="N751" s="2">
        <f t="shared" si="2991"/>
        <v>0</v>
      </c>
      <c r="O751" s="2">
        <f t="shared" si="2991"/>
        <v>0</v>
      </c>
      <c r="P751" s="2">
        <f t="shared" si="2991"/>
        <v>0</v>
      </c>
      <c r="Q751" s="2">
        <f t="shared" si="2991"/>
        <v>0</v>
      </c>
      <c r="R751" s="2">
        <f t="shared" si="2991"/>
        <v>0</v>
      </c>
      <c r="S751" s="2">
        <f t="shared" si="2991"/>
        <v>0</v>
      </c>
      <c r="T751" s="2">
        <f t="shared" si="2991"/>
        <v>0</v>
      </c>
      <c r="U751" s="2">
        <f t="shared" si="2991"/>
        <v>0</v>
      </c>
      <c r="V751" s="2">
        <f t="shared" si="2991"/>
        <v>0</v>
      </c>
      <c r="W751" s="2">
        <f t="shared" si="2991"/>
        <v>0</v>
      </c>
      <c r="X751" s="2">
        <f t="shared" si="2991"/>
        <v>0</v>
      </c>
      <c r="Y751" s="2">
        <f t="shared" si="2991"/>
        <v>0</v>
      </c>
      <c r="Z751" s="2">
        <f t="shared" si="2991"/>
        <v>0</v>
      </c>
      <c r="AA751" s="2">
        <f t="shared" si="2991"/>
        <v>0</v>
      </c>
      <c r="AB751" s="2">
        <f t="shared" si="2991"/>
        <v>0</v>
      </c>
      <c r="AC751" s="2">
        <f t="shared" si="2991"/>
        <v>0</v>
      </c>
      <c r="AD751" s="2">
        <f t="shared" si="2991"/>
        <v>0</v>
      </c>
      <c r="AE751" s="2">
        <f t="shared" si="2991"/>
        <v>0</v>
      </c>
      <c r="AF751" s="2">
        <f t="shared" si="2991"/>
        <v>0</v>
      </c>
      <c r="AG751" s="2">
        <f t="shared" si="2991"/>
        <v>0</v>
      </c>
      <c r="AH751" s="2">
        <f t="shared" si="2991"/>
        <v>0</v>
      </c>
      <c r="AI751" s="2">
        <f t="shared" si="2991"/>
        <v>0</v>
      </c>
      <c r="AJ751" s="2">
        <f t="shared" si="2991"/>
        <v>0</v>
      </c>
      <c r="AK751" s="2">
        <f t="shared" si="2991"/>
        <v>0</v>
      </c>
      <c r="AL751" s="2">
        <f t="shared" si="2991"/>
        <v>0</v>
      </c>
      <c r="AM751" s="2">
        <f t="shared" si="2991"/>
        <v>0</v>
      </c>
      <c r="AN751" s="2">
        <f t="shared" si="2991"/>
        <v>0</v>
      </c>
      <c r="AO751" s="2">
        <f t="shared" si="2991"/>
        <v>0</v>
      </c>
      <c r="AP751" s="2">
        <f t="shared" si="2991"/>
        <v>0</v>
      </c>
      <c r="AQ751" s="2">
        <f t="shared" si="2991"/>
        <v>0</v>
      </c>
      <c r="AR751" s="2">
        <f t="shared" si="2991"/>
        <v>0</v>
      </c>
      <c r="AS751" s="2">
        <f t="shared" si="2991"/>
        <v>0</v>
      </c>
      <c r="AT751" s="2">
        <f t="shared" si="2991"/>
        <v>0</v>
      </c>
      <c r="AU751" s="2">
        <f t="shared" si="2991"/>
        <v>0</v>
      </c>
      <c r="AV751" s="2">
        <f t="shared" si="2991"/>
        <v>0</v>
      </c>
      <c r="AW751" s="2">
        <f t="shared" si="2991"/>
        <v>0</v>
      </c>
      <c r="AX751" s="2">
        <f t="shared" si="2991"/>
        <v>0</v>
      </c>
      <c r="AY751" s="2">
        <f t="shared" si="2991"/>
        <v>0</v>
      </c>
      <c r="AZ751" s="2">
        <f t="shared" si="2991"/>
        <v>0</v>
      </c>
      <c r="BA751" s="2">
        <f t="shared" si="2991"/>
        <v>0</v>
      </c>
      <c r="BB751" s="2">
        <f t="shared" si="2991"/>
        <v>0</v>
      </c>
      <c r="BC751" s="2">
        <f t="shared" si="2991"/>
        <v>0</v>
      </c>
      <c r="BD751" s="2">
        <f t="shared" si="2991"/>
        <v>0</v>
      </c>
      <c r="BE751" s="2">
        <f t="shared" si="2991"/>
        <v>0</v>
      </c>
      <c r="BF751" s="2">
        <f t="shared" si="2991"/>
        <v>0</v>
      </c>
      <c r="BG751" s="2">
        <f t="shared" si="2991"/>
        <v>0</v>
      </c>
      <c r="BH751" s="2">
        <f t="shared" si="2991"/>
        <v>0</v>
      </c>
      <c r="BI751" s="2">
        <f t="shared" si="2991"/>
        <v>0</v>
      </c>
      <c r="BJ751" s="2">
        <f t="shared" si="2991"/>
        <v>0</v>
      </c>
      <c r="BK751" s="2">
        <f t="shared" si="2991"/>
        <v>0</v>
      </c>
      <c r="BL751" s="2">
        <f t="shared" si="2991"/>
        <v>0</v>
      </c>
      <c r="BM751" s="2">
        <f t="shared" si="2991"/>
        <v>0</v>
      </c>
      <c r="BN751" s="2">
        <f t="shared" si="2991"/>
        <v>0</v>
      </c>
      <c r="BO751" s="2">
        <f t="shared" si="2991"/>
        <v>0</v>
      </c>
    </row>
    <row r="752" spans="1:67" s="10" customFormat="1" outlineLevel="2">
      <c r="E752" s="76"/>
      <c r="F752" s="76"/>
    </row>
    <row r="753" spans="1:67" outlineLevel="1">
      <c r="A753" s="10">
        <f>+A745+1</f>
        <v>12</v>
      </c>
      <c r="B753" s="1" t="str">
        <f>INDEX(Projects,A753,1)</f>
        <v>Holyrood CP5</v>
      </c>
      <c r="C753" s="155">
        <f>INDEX(Projects,A753,2)</f>
        <v>2047</v>
      </c>
      <c r="D753" s="152">
        <f>INDEX(Projects,A753,3)</f>
        <v>12</v>
      </c>
      <c r="E753" s="152">
        <f>INDEX(Projects,$A753,Projects!P$1)</f>
        <v>0</v>
      </c>
      <c r="F753" s="152">
        <f>INDEX(Projects,$A753,Projects!Q$1)</f>
        <v>0</v>
      </c>
      <c r="G753" s="152">
        <f>INDEX(Projects,A753,4)</f>
        <v>60</v>
      </c>
      <c r="H753" s="33">
        <f>(DATE(C753,12,31)-DATE(C753,D753,1)+1)/365</f>
        <v>8.4931506849315067E-2</v>
      </c>
      <c r="I753" s="96">
        <f>+$C$7</f>
        <v>2.5000000000000001E-2</v>
      </c>
      <c r="J753" s="2">
        <f>NPV($C$4,M753:BO753)+L753</f>
        <v>0</v>
      </c>
      <c r="L753" s="2">
        <f>L759</f>
        <v>0</v>
      </c>
      <c r="M753" s="2">
        <f t="shared" ref="M753:BO753" si="2992">M759</f>
        <v>0</v>
      </c>
      <c r="N753" s="2">
        <f t="shared" si="2992"/>
        <v>0</v>
      </c>
      <c r="O753" s="2">
        <f t="shared" si="2992"/>
        <v>0</v>
      </c>
      <c r="P753" s="2">
        <f t="shared" si="2992"/>
        <v>0</v>
      </c>
      <c r="Q753" s="2">
        <f t="shared" si="2992"/>
        <v>0</v>
      </c>
      <c r="R753" s="2">
        <f t="shared" si="2992"/>
        <v>0</v>
      </c>
      <c r="S753" s="2">
        <f t="shared" si="2992"/>
        <v>0</v>
      </c>
      <c r="T753" s="2">
        <f t="shared" si="2992"/>
        <v>0</v>
      </c>
      <c r="U753" s="2">
        <f t="shared" si="2992"/>
        <v>0</v>
      </c>
      <c r="V753" s="2">
        <f t="shared" si="2992"/>
        <v>0</v>
      </c>
      <c r="W753" s="2">
        <f t="shared" si="2992"/>
        <v>0</v>
      </c>
      <c r="X753" s="2">
        <f t="shared" si="2992"/>
        <v>0</v>
      </c>
      <c r="Y753" s="2">
        <f t="shared" si="2992"/>
        <v>0</v>
      </c>
      <c r="Z753" s="2">
        <f t="shared" si="2992"/>
        <v>0</v>
      </c>
      <c r="AA753" s="2">
        <f t="shared" si="2992"/>
        <v>0</v>
      </c>
      <c r="AB753" s="2">
        <f t="shared" si="2992"/>
        <v>0</v>
      </c>
      <c r="AC753" s="2">
        <f t="shared" si="2992"/>
        <v>0</v>
      </c>
      <c r="AD753" s="2">
        <f t="shared" si="2992"/>
        <v>0</v>
      </c>
      <c r="AE753" s="2">
        <f t="shared" si="2992"/>
        <v>0</v>
      </c>
      <c r="AF753" s="2">
        <f t="shared" si="2992"/>
        <v>0</v>
      </c>
      <c r="AG753" s="2">
        <f t="shared" si="2992"/>
        <v>0</v>
      </c>
      <c r="AH753" s="2">
        <f t="shared" si="2992"/>
        <v>0</v>
      </c>
      <c r="AI753" s="2">
        <f t="shared" si="2992"/>
        <v>0</v>
      </c>
      <c r="AJ753" s="2">
        <f t="shared" si="2992"/>
        <v>0</v>
      </c>
      <c r="AK753" s="2">
        <f t="shared" si="2992"/>
        <v>0</v>
      </c>
      <c r="AL753" s="2">
        <f t="shared" si="2992"/>
        <v>0</v>
      </c>
      <c r="AM753" s="2">
        <f t="shared" si="2992"/>
        <v>0</v>
      </c>
      <c r="AN753" s="2">
        <f t="shared" si="2992"/>
        <v>0</v>
      </c>
      <c r="AO753" s="2">
        <f t="shared" si="2992"/>
        <v>0</v>
      </c>
      <c r="AP753" s="2">
        <f t="shared" si="2992"/>
        <v>0</v>
      </c>
      <c r="AQ753" s="2">
        <f t="shared" si="2992"/>
        <v>0</v>
      </c>
      <c r="AR753" s="2">
        <f t="shared" si="2992"/>
        <v>0</v>
      </c>
      <c r="AS753" s="2">
        <f t="shared" si="2992"/>
        <v>0</v>
      </c>
      <c r="AT753" s="2">
        <f t="shared" si="2992"/>
        <v>0</v>
      </c>
      <c r="AU753" s="2">
        <f t="shared" si="2992"/>
        <v>0</v>
      </c>
      <c r="AV753" s="2">
        <f t="shared" si="2992"/>
        <v>0</v>
      </c>
      <c r="AW753" s="2">
        <f t="shared" si="2992"/>
        <v>0</v>
      </c>
      <c r="AX753" s="2">
        <f t="shared" si="2992"/>
        <v>0</v>
      </c>
      <c r="AY753" s="2">
        <f t="shared" si="2992"/>
        <v>0</v>
      </c>
      <c r="AZ753" s="2">
        <f t="shared" si="2992"/>
        <v>0</v>
      </c>
      <c r="BA753" s="2">
        <f t="shared" si="2992"/>
        <v>0</v>
      </c>
      <c r="BB753" s="2">
        <f t="shared" si="2992"/>
        <v>0</v>
      </c>
      <c r="BC753" s="2">
        <f t="shared" si="2992"/>
        <v>0</v>
      </c>
      <c r="BD753" s="2">
        <f t="shared" si="2992"/>
        <v>0</v>
      </c>
      <c r="BE753" s="2">
        <f t="shared" si="2992"/>
        <v>0</v>
      </c>
      <c r="BF753" s="2">
        <f t="shared" si="2992"/>
        <v>0</v>
      </c>
      <c r="BG753" s="2">
        <f t="shared" si="2992"/>
        <v>0</v>
      </c>
      <c r="BH753" s="2">
        <f t="shared" si="2992"/>
        <v>0</v>
      </c>
      <c r="BI753" s="2">
        <f t="shared" si="2992"/>
        <v>0</v>
      </c>
      <c r="BJ753" s="2">
        <f t="shared" si="2992"/>
        <v>0</v>
      </c>
      <c r="BK753" s="2">
        <f t="shared" si="2992"/>
        <v>0</v>
      </c>
      <c r="BL753" s="2">
        <f t="shared" si="2992"/>
        <v>0</v>
      </c>
      <c r="BM753" s="2">
        <f t="shared" si="2992"/>
        <v>0</v>
      </c>
      <c r="BN753" s="2">
        <f t="shared" si="2992"/>
        <v>0</v>
      </c>
      <c r="BO753" s="2">
        <f t="shared" si="2992"/>
        <v>0</v>
      </c>
    </row>
    <row r="754" spans="1:67" outlineLevel="2">
      <c r="B754" s="8" t="s">
        <v>32</v>
      </c>
      <c r="C754" s="10"/>
      <c r="D754" s="10"/>
      <c r="E754" s="76"/>
      <c r="F754" s="76"/>
      <c r="J754" s="2">
        <f>NPV($C$4,M754:BO754)+L754</f>
        <v>0</v>
      </c>
      <c r="L754" s="2">
        <f t="shared" ref="L754:AQ754" si="2993">IF(OR(L$10&lt;$C753,L$10&gt;$C753+$G753),0,IF(L$10=$C753,$E753*(1+$I753)^(L$10-$E$663)*$H753,IF(L$10=$C753+$G753,$E753*(1+$I753)^(L$10-$E$663)*(1-$H753),$E753*(1+$I753)^(L$10-$E$663))))</f>
        <v>0</v>
      </c>
      <c r="M754" s="2">
        <f t="shared" si="2993"/>
        <v>0</v>
      </c>
      <c r="N754" s="2">
        <f t="shared" si="2993"/>
        <v>0</v>
      </c>
      <c r="O754" s="2">
        <f t="shared" si="2993"/>
        <v>0</v>
      </c>
      <c r="P754" s="2">
        <f t="shared" si="2993"/>
        <v>0</v>
      </c>
      <c r="Q754" s="2">
        <f t="shared" si="2993"/>
        <v>0</v>
      </c>
      <c r="R754" s="2">
        <f t="shared" si="2993"/>
        <v>0</v>
      </c>
      <c r="S754" s="2">
        <f t="shared" si="2993"/>
        <v>0</v>
      </c>
      <c r="T754" s="2">
        <f t="shared" si="2993"/>
        <v>0</v>
      </c>
      <c r="U754" s="2">
        <f t="shared" si="2993"/>
        <v>0</v>
      </c>
      <c r="V754" s="2">
        <f t="shared" si="2993"/>
        <v>0</v>
      </c>
      <c r="W754" s="2">
        <f t="shared" si="2993"/>
        <v>0</v>
      </c>
      <c r="X754" s="2">
        <f t="shared" si="2993"/>
        <v>0</v>
      </c>
      <c r="Y754" s="2">
        <f t="shared" si="2993"/>
        <v>0</v>
      </c>
      <c r="Z754" s="2">
        <f t="shared" si="2993"/>
        <v>0</v>
      </c>
      <c r="AA754" s="2">
        <f t="shared" si="2993"/>
        <v>0</v>
      </c>
      <c r="AB754" s="2">
        <f t="shared" si="2993"/>
        <v>0</v>
      </c>
      <c r="AC754" s="2">
        <f t="shared" si="2993"/>
        <v>0</v>
      </c>
      <c r="AD754" s="2">
        <f t="shared" si="2993"/>
        <v>0</v>
      </c>
      <c r="AE754" s="2">
        <f t="shared" si="2993"/>
        <v>0</v>
      </c>
      <c r="AF754" s="2">
        <f t="shared" si="2993"/>
        <v>0</v>
      </c>
      <c r="AG754" s="2">
        <f t="shared" si="2993"/>
        <v>0</v>
      </c>
      <c r="AH754" s="2">
        <f t="shared" si="2993"/>
        <v>0</v>
      </c>
      <c r="AI754" s="2">
        <f t="shared" si="2993"/>
        <v>0</v>
      </c>
      <c r="AJ754" s="2">
        <f t="shared" si="2993"/>
        <v>0</v>
      </c>
      <c r="AK754" s="2">
        <f t="shared" si="2993"/>
        <v>0</v>
      </c>
      <c r="AL754" s="2">
        <f t="shared" si="2993"/>
        <v>0</v>
      </c>
      <c r="AM754" s="2">
        <f t="shared" si="2993"/>
        <v>0</v>
      </c>
      <c r="AN754" s="2">
        <f t="shared" si="2993"/>
        <v>0</v>
      </c>
      <c r="AO754" s="2">
        <f t="shared" si="2993"/>
        <v>0</v>
      </c>
      <c r="AP754" s="2">
        <f t="shared" si="2993"/>
        <v>0</v>
      </c>
      <c r="AQ754" s="2">
        <f t="shared" si="2993"/>
        <v>0</v>
      </c>
      <c r="AR754" s="2">
        <f t="shared" ref="AR754:BO754" si="2994">IF(OR(AR$10&lt;$C753,AR$10&gt;$C753+$G753),0,IF(AR$10=$C753,$E753*(1+$I753)^(AR$10-$E$663)*$H753,IF(AR$10=$C753+$G753,$E753*(1+$I753)^(AR$10-$E$663)*(1-$H753),$E753*(1+$I753)^(AR$10-$E$663))))</f>
        <v>0</v>
      </c>
      <c r="AS754" s="2">
        <f t="shared" si="2994"/>
        <v>0</v>
      </c>
      <c r="AT754" s="2">
        <f t="shared" si="2994"/>
        <v>0</v>
      </c>
      <c r="AU754" s="2">
        <f t="shared" si="2994"/>
        <v>0</v>
      </c>
      <c r="AV754" s="2">
        <f t="shared" si="2994"/>
        <v>0</v>
      </c>
      <c r="AW754" s="2">
        <f t="shared" si="2994"/>
        <v>0</v>
      </c>
      <c r="AX754" s="2">
        <f t="shared" si="2994"/>
        <v>0</v>
      </c>
      <c r="AY754" s="2">
        <f t="shared" si="2994"/>
        <v>0</v>
      </c>
      <c r="AZ754" s="2">
        <f t="shared" si="2994"/>
        <v>0</v>
      </c>
      <c r="BA754" s="2">
        <f t="shared" si="2994"/>
        <v>0</v>
      </c>
      <c r="BB754" s="2">
        <f t="shared" si="2994"/>
        <v>0</v>
      </c>
      <c r="BC754" s="2">
        <f t="shared" si="2994"/>
        <v>0</v>
      </c>
      <c r="BD754" s="2">
        <f t="shared" si="2994"/>
        <v>0</v>
      </c>
      <c r="BE754" s="2">
        <f t="shared" si="2994"/>
        <v>0</v>
      </c>
      <c r="BF754" s="2">
        <f t="shared" si="2994"/>
        <v>0</v>
      </c>
      <c r="BG754" s="2">
        <f t="shared" si="2994"/>
        <v>0</v>
      </c>
      <c r="BH754" s="2">
        <f t="shared" si="2994"/>
        <v>0</v>
      </c>
      <c r="BI754" s="2">
        <f t="shared" si="2994"/>
        <v>0</v>
      </c>
      <c r="BJ754" s="2">
        <f t="shared" si="2994"/>
        <v>0</v>
      </c>
      <c r="BK754" s="2">
        <f t="shared" si="2994"/>
        <v>0</v>
      </c>
      <c r="BL754" s="2">
        <f t="shared" si="2994"/>
        <v>0</v>
      </c>
      <c r="BM754" s="2">
        <f t="shared" si="2994"/>
        <v>0</v>
      </c>
      <c r="BN754" s="2">
        <f t="shared" si="2994"/>
        <v>0</v>
      </c>
      <c r="BO754" s="2">
        <f t="shared" si="2994"/>
        <v>0</v>
      </c>
    </row>
    <row r="755" spans="1:67" outlineLevel="2">
      <c r="B755" s="8"/>
      <c r="C755" s="10"/>
      <c r="D755" s="10"/>
      <c r="E755" s="76"/>
      <c r="F755" s="76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</row>
    <row r="756" spans="1:67" outlineLevel="2">
      <c r="B756" s="7" t="s">
        <v>33</v>
      </c>
      <c r="C756" s="10"/>
      <c r="D756" s="10"/>
      <c r="E756" s="76"/>
      <c r="F756" s="76"/>
      <c r="L756" s="13">
        <f t="shared" ref="L756:AQ756" si="2995">INDEX(Prod,$A753,L$10-$L$10+1)</f>
        <v>0</v>
      </c>
      <c r="M756" s="13">
        <f t="shared" si="2995"/>
        <v>0</v>
      </c>
      <c r="N756" s="13">
        <f t="shared" si="2995"/>
        <v>0</v>
      </c>
      <c r="O756" s="13">
        <f t="shared" si="2995"/>
        <v>0</v>
      </c>
      <c r="P756" s="13">
        <f t="shared" si="2995"/>
        <v>0</v>
      </c>
      <c r="Q756" s="13">
        <f t="shared" si="2995"/>
        <v>0</v>
      </c>
      <c r="R756" s="13">
        <f t="shared" si="2995"/>
        <v>0</v>
      </c>
      <c r="S756" s="13">
        <f t="shared" si="2995"/>
        <v>0</v>
      </c>
      <c r="T756" s="13">
        <f t="shared" si="2995"/>
        <v>0</v>
      </c>
      <c r="U756" s="13">
        <f t="shared" si="2995"/>
        <v>0</v>
      </c>
      <c r="V756" s="13">
        <f t="shared" si="2995"/>
        <v>0</v>
      </c>
      <c r="W756" s="13">
        <f t="shared" si="2995"/>
        <v>0</v>
      </c>
      <c r="X756" s="13">
        <f t="shared" si="2995"/>
        <v>0</v>
      </c>
      <c r="Y756" s="13">
        <f t="shared" si="2995"/>
        <v>0</v>
      </c>
      <c r="Z756" s="13">
        <f t="shared" si="2995"/>
        <v>0</v>
      </c>
      <c r="AA756" s="13">
        <f t="shared" si="2995"/>
        <v>0</v>
      </c>
      <c r="AB756" s="13">
        <f t="shared" si="2995"/>
        <v>0</v>
      </c>
      <c r="AC756" s="13">
        <f t="shared" si="2995"/>
        <v>0</v>
      </c>
      <c r="AD756" s="13">
        <f t="shared" si="2995"/>
        <v>0</v>
      </c>
      <c r="AE756" s="13">
        <f t="shared" si="2995"/>
        <v>0</v>
      </c>
      <c r="AF756" s="13">
        <f t="shared" si="2995"/>
        <v>0</v>
      </c>
      <c r="AG756" s="13">
        <f t="shared" si="2995"/>
        <v>0</v>
      </c>
      <c r="AH756" s="13">
        <f t="shared" si="2995"/>
        <v>0</v>
      </c>
      <c r="AI756" s="13">
        <f t="shared" si="2995"/>
        <v>0</v>
      </c>
      <c r="AJ756" s="13">
        <f t="shared" si="2995"/>
        <v>0</v>
      </c>
      <c r="AK756" s="13">
        <f t="shared" si="2995"/>
        <v>0</v>
      </c>
      <c r="AL756" s="13">
        <f t="shared" si="2995"/>
        <v>0</v>
      </c>
      <c r="AM756" s="13">
        <f t="shared" si="2995"/>
        <v>0</v>
      </c>
      <c r="AN756" s="13">
        <f t="shared" si="2995"/>
        <v>0</v>
      </c>
      <c r="AO756" s="13">
        <f t="shared" si="2995"/>
        <v>0</v>
      </c>
      <c r="AP756" s="13">
        <f t="shared" si="2995"/>
        <v>0</v>
      </c>
      <c r="AQ756" s="13">
        <f t="shared" si="2995"/>
        <v>0</v>
      </c>
      <c r="AR756" s="13">
        <f t="shared" ref="AR756:BO756" si="2996">INDEX(Prod,$A753,AR$10-$L$10+1)</f>
        <v>0</v>
      </c>
      <c r="AS756" s="13">
        <f t="shared" si="2996"/>
        <v>0</v>
      </c>
      <c r="AT756" s="13">
        <f t="shared" si="2996"/>
        <v>0</v>
      </c>
      <c r="AU756" s="13">
        <f t="shared" si="2996"/>
        <v>0</v>
      </c>
      <c r="AV756" s="13">
        <f t="shared" si="2996"/>
        <v>0</v>
      </c>
      <c r="AW756" s="13">
        <f t="shared" si="2996"/>
        <v>0</v>
      </c>
      <c r="AX756" s="13">
        <f t="shared" si="2996"/>
        <v>0</v>
      </c>
      <c r="AY756" s="13">
        <f t="shared" si="2996"/>
        <v>0</v>
      </c>
      <c r="AZ756" s="13">
        <f t="shared" si="2996"/>
        <v>0</v>
      </c>
      <c r="BA756" s="13">
        <f t="shared" si="2996"/>
        <v>0</v>
      </c>
      <c r="BB756" s="13">
        <f t="shared" si="2996"/>
        <v>0</v>
      </c>
      <c r="BC756" s="13">
        <f t="shared" si="2996"/>
        <v>0</v>
      </c>
      <c r="BD756" s="13">
        <f t="shared" si="2996"/>
        <v>0</v>
      </c>
      <c r="BE756" s="13">
        <f t="shared" si="2996"/>
        <v>0</v>
      </c>
      <c r="BF756" s="13">
        <f t="shared" si="2996"/>
        <v>0</v>
      </c>
      <c r="BG756" s="13">
        <f t="shared" si="2996"/>
        <v>0</v>
      </c>
      <c r="BH756" s="13">
        <f t="shared" si="2996"/>
        <v>0</v>
      </c>
      <c r="BI756" s="13">
        <f t="shared" si="2996"/>
        <v>0</v>
      </c>
      <c r="BJ756" s="13">
        <f t="shared" si="2996"/>
        <v>0</v>
      </c>
      <c r="BK756" s="13">
        <f t="shared" si="2996"/>
        <v>0</v>
      </c>
      <c r="BL756" s="13">
        <f t="shared" si="2996"/>
        <v>0</v>
      </c>
      <c r="BM756" s="13">
        <f t="shared" si="2996"/>
        <v>0</v>
      </c>
      <c r="BN756" s="13">
        <f t="shared" si="2996"/>
        <v>0</v>
      </c>
      <c r="BO756" s="13">
        <f t="shared" si="2996"/>
        <v>0</v>
      </c>
    </row>
    <row r="757" spans="1:67" outlineLevel="2">
      <c r="B757" s="8" t="s">
        <v>34</v>
      </c>
      <c r="C757" s="10"/>
      <c r="D757" s="10"/>
      <c r="E757" s="76"/>
      <c r="F757" s="76"/>
      <c r="J757" s="2">
        <f>NPV($C$4,M757:BO757)+L757</f>
        <v>0</v>
      </c>
      <c r="L757" s="2">
        <f t="shared" ref="L757:AQ757" si="2997">IF(L$10&lt;$C753,0,$F753*L756*(1+$I753)^(L$10-$E$663))</f>
        <v>0</v>
      </c>
      <c r="M757" s="2">
        <f t="shared" si="2997"/>
        <v>0</v>
      </c>
      <c r="N757" s="2">
        <f t="shared" si="2997"/>
        <v>0</v>
      </c>
      <c r="O757" s="2">
        <f t="shared" si="2997"/>
        <v>0</v>
      </c>
      <c r="P757" s="2">
        <f t="shared" si="2997"/>
        <v>0</v>
      </c>
      <c r="Q757" s="2">
        <f t="shared" si="2997"/>
        <v>0</v>
      </c>
      <c r="R757" s="2">
        <f t="shared" si="2997"/>
        <v>0</v>
      </c>
      <c r="S757" s="2">
        <f t="shared" si="2997"/>
        <v>0</v>
      </c>
      <c r="T757" s="2">
        <f t="shared" si="2997"/>
        <v>0</v>
      </c>
      <c r="U757" s="2">
        <f t="shared" si="2997"/>
        <v>0</v>
      </c>
      <c r="V757" s="2">
        <f t="shared" si="2997"/>
        <v>0</v>
      </c>
      <c r="W757" s="2">
        <f t="shared" si="2997"/>
        <v>0</v>
      </c>
      <c r="X757" s="2">
        <f t="shared" si="2997"/>
        <v>0</v>
      </c>
      <c r="Y757" s="2">
        <f t="shared" si="2997"/>
        <v>0</v>
      </c>
      <c r="Z757" s="2">
        <f t="shared" si="2997"/>
        <v>0</v>
      </c>
      <c r="AA757" s="2">
        <f t="shared" si="2997"/>
        <v>0</v>
      </c>
      <c r="AB757" s="2">
        <f t="shared" si="2997"/>
        <v>0</v>
      </c>
      <c r="AC757" s="2">
        <f t="shared" si="2997"/>
        <v>0</v>
      </c>
      <c r="AD757" s="2">
        <f t="shared" si="2997"/>
        <v>0</v>
      </c>
      <c r="AE757" s="2">
        <f t="shared" si="2997"/>
        <v>0</v>
      </c>
      <c r="AF757" s="2">
        <f t="shared" si="2997"/>
        <v>0</v>
      </c>
      <c r="AG757" s="2">
        <f t="shared" si="2997"/>
        <v>0</v>
      </c>
      <c r="AH757" s="2">
        <f t="shared" si="2997"/>
        <v>0</v>
      </c>
      <c r="AI757" s="2">
        <f t="shared" si="2997"/>
        <v>0</v>
      </c>
      <c r="AJ757" s="2">
        <f t="shared" si="2997"/>
        <v>0</v>
      </c>
      <c r="AK757" s="2">
        <f t="shared" si="2997"/>
        <v>0</v>
      </c>
      <c r="AL757" s="2">
        <f t="shared" si="2997"/>
        <v>0</v>
      </c>
      <c r="AM757" s="2">
        <f t="shared" si="2997"/>
        <v>0</v>
      </c>
      <c r="AN757" s="2">
        <f t="shared" si="2997"/>
        <v>0</v>
      </c>
      <c r="AO757" s="2">
        <f t="shared" si="2997"/>
        <v>0</v>
      </c>
      <c r="AP757" s="2">
        <f t="shared" si="2997"/>
        <v>0</v>
      </c>
      <c r="AQ757" s="2">
        <f t="shared" si="2997"/>
        <v>0</v>
      </c>
      <c r="AR757" s="2">
        <f t="shared" ref="AR757:BO757" si="2998">IF(AR$10&lt;$C753,0,$F753*AR756*(1+$I753)^(AR$10-$E$663))</f>
        <v>0</v>
      </c>
      <c r="AS757" s="2">
        <f t="shared" si="2998"/>
        <v>0</v>
      </c>
      <c r="AT757" s="2">
        <f t="shared" si="2998"/>
        <v>0</v>
      </c>
      <c r="AU757" s="2">
        <f t="shared" si="2998"/>
        <v>0</v>
      </c>
      <c r="AV757" s="2">
        <f t="shared" si="2998"/>
        <v>0</v>
      </c>
      <c r="AW757" s="2">
        <f t="shared" si="2998"/>
        <v>0</v>
      </c>
      <c r="AX757" s="2">
        <f t="shared" si="2998"/>
        <v>0</v>
      </c>
      <c r="AY757" s="2">
        <f t="shared" si="2998"/>
        <v>0</v>
      </c>
      <c r="AZ757" s="2">
        <f t="shared" si="2998"/>
        <v>0</v>
      </c>
      <c r="BA757" s="2">
        <f t="shared" si="2998"/>
        <v>0</v>
      </c>
      <c r="BB757" s="2">
        <f t="shared" si="2998"/>
        <v>0</v>
      </c>
      <c r="BC757" s="2">
        <f t="shared" si="2998"/>
        <v>0</v>
      </c>
      <c r="BD757" s="2">
        <f t="shared" si="2998"/>
        <v>0</v>
      </c>
      <c r="BE757" s="2">
        <f t="shared" si="2998"/>
        <v>0</v>
      </c>
      <c r="BF757" s="2">
        <f t="shared" si="2998"/>
        <v>0</v>
      </c>
      <c r="BG757" s="2">
        <f t="shared" si="2998"/>
        <v>0</v>
      </c>
      <c r="BH757" s="2">
        <f t="shared" si="2998"/>
        <v>0</v>
      </c>
      <c r="BI757" s="2">
        <f t="shared" si="2998"/>
        <v>0</v>
      </c>
      <c r="BJ757" s="2">
        <f t="shared" si="2998"/>
        <v>0</v>
      </c>
      <c r="BK757" s="2">
        <f t="shared" si="2998"/>
        <v>0</v>
      </c>
      <c r="BL757" s="2">
        <f t="shared" si="2998"/>
        <v>0</v>
      </c>
      <c r="BM757" s="2">
        <f t="shared" si="2998"/>
        <v>0</v>
      </c>
      <c r="BN757" s="2">
        <f t="shared" si="2998"/>
        <v>0</v>
      </c>
      <c r="BO757" s="2">
        <f t="shared" si="2998"/>
        <v>0</v>
      </c>
    </row>
    <row r="758" spans="1:67" outlineLevel="2">
      <c r="B758" s="8"/>
      <c r="C758" s="10"/>
      <c r="D758" s="10"/>
      <c r="E758" s="76"/>
      <c r="F758" s="76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</row>
    <row r="759" spans="1:67" outlineLevel="2">
      <c r="B759" s="8" t="s">
        <v>35</v>
      </c>
      <c r="C759" s="10"/>
      <c r="D759" s="10"/>
      <c r="E759" s="76"/>
      <c r="F759" s="76"/>
      <c r="I759" s="152" t="str">
        <f>INDEX(Projects,A753,Projects!R$1)</f>
        <v>HRD</v>
      </c>
      <c r="J759" s="2">
        <f>NPV($C$4,M759:BO759)+L759</f>
        <v>0</v>
      </c>
      <c r="L759" s="2">
        <f t="shared" ref="L759:BO759" si="2999">SUM(L754,L757)</f>
        <v>0</v>
      </c>
      <c r="M759" s="2">
        <f t="shared" si="2999"/>
        <v>0</v>
      </c>
      <c r="N759" s="2">
        <f t="shared" si="2999"/>
        <v>0</v>
      </c>
      <c r="O759" s="2">
        <f t="shared" si="2999"/>
        <v>0</v>
      </c>
      <c r="P759" s="2">
        <f t="shared" si="2999"/>
        <v>0</v>
      </c>
      <c r="Q759" s="2">
        <f t="shared" si="2999"/>
        <v>0</v>
      </c>
      <c r="R759" s="2">
        <f t="shared" si="2999"/>
        <v>0</v>
      </c>
      <c r="S759" s="2">
        <f t="shared" si="2999"/>
        <v>0</v>
      </c>
      <c r="T759" s="2">
        <f t="shared" si="2999"/>
        <v>0</v>
      </c>
      <c r="U759" s="2">
        <f t="shared" si="2999"/>
        <v>0</v>
      </c>
      <c r="V759" s="2">
        <f t="shared" si="2999"/>
        <v>0</v>
      </c>
      <c r="W759" s="2">
        <f t="shared" si="2999"/>
        <v>0</v>
      </c>
      <c r="X759" s="2">
        <f t="shared" si="2999"/>
        <v>0</v>
      </c>
      <c r="Y759" s="2">
        <f t="shared" si="2999"/>
        <v>0</v>
      </c>
      <c r="Z759" s="2">
        <f t="shared" si="2999"/>
        <v>0</v>
      </c>
      <c r="AA759" s="2">
        <f t="shared" si="2999"/>
        <v>0</v>
      </c>
      <c r="AB759" s="2">
        <f t="shared" si="2999"/>
        <v>0</v>
      </c>
      <c r="AC759" s="2">
        <f t="shared" si="2999"/>
        <v>0</v>
      </c>
      <c r="AD759" s="2">
        <f t="shared" si="2999"/>
        <v>0</v>
      </c>
      <c r="AE759" s="2">
        <f t="shared" si="2999"/>
        <v>0</v>
      </c>
      <c r="AF759" s="2">
        <f t="shared" si="2999"/>
        <v>0</v>
      </c>
      <c r="AG759" s="2">
        <f t="shared" si="2999"/>
        <v>0</v>
      </c>
      <c r="AH759" s="2">
        <f t="shared" si="2999"/>
        <v>0</v>
      </c>
      <c r="AI759" s="2">
        <f t="shared" si="2999"/>
        <v>0</v>
      </c>
      <c r="AJ759" s="2">
        <f t="shared" si="2999"/>
        <v>0</v>
      </c>
      <c r="AK759" s="2">
        <f t="shared" si="2999"/>
        <v>0</v>
      </c>
      <c r="AL759" s="2">
        <f t="shared" si="2999"/>
        <v>0</v>
      </c>
      <c r="AM759" s="2">
        <f t="shared" si="2999"/>
        <v>0</v>
      </c>
      <c r="AN759" s="2">
        <f t="shared" si="2999"/>
        <v>0</v>
      </c>
      <c r="AO759" s="2">
        <f t="shared" si="2999"/>
        <v>0</v>
      </c>
      <c r="AP759" s="2">
        <f t="shared" si="2999"/>
        <v>0</v>
      </c>
      <c r="AQ759" s="2">
        <f t="shared" si="2999"/>
        <v>0</v>
      </c>
      <c r="AR759" s="2">
        <f t="shared" si="2999"/>
        <v>0</v>
      </c>
      <c r="AS759" s="2">
        <f t="shared" si="2999"/>
        <v>0</v>
      </c>
      <c r="AT759" s="2">
        <f t="shared" si="2999"/>
        <v>0</v>
      </c>
      <c r="AU759" s="2">
        <f t="shared" si="2999"/>
        <v>0</v>
      </c>
      <c r="AV759" s="2">
        <f t="shared" si="2999"/>
        <v>0</v>
      </c>
      <c r="AW759" s="2">
        <f t="shared" si="2999"/>
        <v>0</v>
      </c>
      <c r="AX759" s="2">
        <f t="shared" si="2999"/>
        <v>0</v>
      </c>
      <c r="AY759" s="2">
        <f t="shared" si="2999"/>
        <v>0</v>
      </c>
      <c r="AZ759" s="2">
        <f t="shared" si="2999"/>
        <v>0</v>
      </c>
      <c r="BA759" s="2">
        <f t="shared" si="2999"/>
        <v>0</v>
      </c>
      <c r="BB759" s="2">
        <f t="shared" si="2999"/>
        <v>0</v>
      </c>
      <c r="BC759" s="2">
        <f t="shared" si="2999"/>
        <v>0</v>
      </c>
      <c r="BD759" s="2">
        <f t="shared" si="2999"/>
        <v>0</v>
      </c>
      <c r="BE759" s="2">
        <f t="shared" si="2999"/>
        <v>0</v>
      </c>
      <c r="BF759" s="2">
        <f t="shared" si="2999"/>
        <v>0</v>
      </c>
      <c r="BG759" s="2">
        <f t="shared" si="2999"/>
        <v>0</v>
      </c>
      <c r="BH759" s="2">
        <f t="shared" si="2999"/>
        <v>0</v>
      </c>
      <c r="BI759" s="2">
        <f t="shared" si="2999"/>
        <v>0</v>
      </c>
      <c r="BJ759" s="2">
        <f t="shared" si="2999"/>
        <v>0</v>
      </c>
      <c r="BK759" s="2">
        <f t="shared" si="2999"/>
        <v>0</v>
      </c>
      <c r="BL759" s="2">
        <f t="shared" si="2999"/>
        <v>0</v>
      </c>
      <c r="BM759" s="2">
        <f t="shared" si="2999"/>
        <v>0</v>
      </c>
      <c r="BN759" s="2">
        <f t="shared" si="2999"/>
        <v>0</v>
      </c>
      <c r="BO759" s="2">
        <f t="shared" si="2999"/>
        <v>0</v>
      </c>
    </row>
    <row r="760" spans="1:67" outlineLevel="2">
      <c r="B760" s="10"/>
      <c r="C760" s="10"/>
      <c r="D760" s="4"/>
      <c r="E760" s="94"/>
      <c r="F760" s="94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</row>
    <row r="761" spans="1:67" outlineLevel="1">
      <c r="A761" s="10">
        <f>+A753+1</f>
        <v>13</v>
      </c>
      <c r="B761" s="1" t="str">
        <f>INDEX(Projects,A761,1)</f>
        <v>50MW CT</v>
      </c>
      <c r="C761" s="155">
        <f>INDEX(Projects,A761,2)</f>
        <v>2049</v>
      </c>
      <c r="D761" s="152">
        <f>INDEX(Projects,A761,3)</f>
        <v>12</v>
      </c>
      <c r="E761" s="152">
        <f>INDEX(Projects,$A761,Projects!P$1)</f>
        <v>551</v>
      </c>
      <c r="F761" s="152">
        <f>INDEX(Projects,$A761,Projects!Q$1)</f>
        <v>5.62</v>
      </c>
      <c r="G761" s="152">
        <f>INDEX(Projects,A761,4)</f>
        <v>25</v>
      </c>
      <c r="H761" s="33">
        <f>(DATE(C761,12,31)-DATE(C761,D761,1)+1)/365</f>
        <v>8.4931506849315067E-2</v>
      </c>
      <c r="I761" s="96">
        <f>+$C$7</f>
        <v>2.5000000000000001E-2</v>
      </c>
      <c r="J761" s="2">
        <f>NPV($C$4,M761:BO761)+L761</f>
        <v>1437.1115302993085</v>
      </c>
      <c r="L761" s="2">
        <f>+L767</f>
        <v>0</v>
      </c>
      <c r="M761" s="2">
        <f t="shared" ref="M761:BO761" si="3000">+M767</f>
        <v>0</v>
      </c>
      <c r="N761" s="2">
        <f t="shared" si="3000"/>
        <v>0</v>
      </c>
      <c r="O761" s="2">
        <f t="shared" si="3000"/>
        <v>0</v>
      </c>
      <c r="P761" s="2">
        <f t="shared" si="3000"/>
        <v>0</v>
      </c>
      <c r="Q761" s="2">
        <f t="shared" si="3000"/>
        <v>0</v>
      </c>
      <c r="R761" s="2">
        <f t="shared" si="3000"/>
        <v>0</v>
      </c>
      <c r="S761" s="2">
        <f t="shared" si="3000"/>
        <v>0</v>
      </c>
      <c r="T761" s="2">
        <f t="shared" si="3000"/>
        <v>0</v>
      </c>
      <c r="U761" s="2">
        <f t="shared" si="3000"/>
        <v>0</v>
      </c>
      <c r="V761" s="2">
        <f t="shared" si="3000"/>
        <v>0</v>
      </c>
      <c r="W761" s="2">
        <f t="shared" si="3000"/>
        <v>0</v>
      </c>
      <c r="X761" s="2">
        <f t="shared" si="3000"/>
        <v>0</v>
      </c>
      <c r="Y761" s="2">
        <f t="shared" si="3000"/>
        <v>0</v>
      </c>
      <c r="Z761" s="2">
        <f t="shared" si="3000"/>
        <v>0</v>
      </c>
      <c r="AA761" s="2">
        <f t="shared" si="3000"/>
        <v>0</v>
      </c>
      <c r="AB761" s="2">
        <f t="shared" si="3000"/>
        <v>0</v>
      </c>
      <c r="AC761" s="2">
        <f t="shared" si="3000"/>
        <v>0</v>
      </c>
      <c r="AD761" s="2">
        <f t="shared" si="3000"/>
        <v>0</v>
      </c>
      <c r="AE761" s="2">
        <f t="shared" si="3000"/>
        <v>0</v>
      </c>
      <c r="AF761" s="2">
        <f t="shared" si="3000"/>
        <v>0</v>
      </c>
      <c r="AG761" s="2">
        <f t="shared" si="3000"/>
        <v>0</v>
      </c>
      <c r="AH761" s="2">
        <f t="shared" si="3000"/>
        <v>0</v>
      </c>
      <c r="AI761" s="2">
        <f t="shared" si="3000"/>
        <v>0</v>
      </c>
      <c r="AJ761" s="2">
        <f t="shared" si="3000"/>
        <v>0</v>
      </c>
      <c r="AK761" s="2">
        <f t="shared" si="3000"/>
        <v>0</v>
      </c>
      <c r="AL761" s="2">
        <f t="shared" si="3000"/>
        <v>0</v>
      </c>
      <c r="AM761" s="2">
        <f t="shared" si="3000"/>
        <v>0</v>
      </c>
      <c r="AN761" s="2">
        <f t="shared" si="3000"/>
        <v>0</v>
      </c>
      <c r="AO761" s="2">
        <f t="shared" si="3000"/>
        <v>0</v>
      </c>
      <c r="AP761" s="2">
        <f t="shared" si="3000"/>
        <v>0</v>
      </c>
      <c r="AQ761" s="2">
        <f t="shared" si="3000"/>
        <v>0</v>
      </c>
      <c r="AR761" s="2">
        <f t="shared" si="3000"/>
        <v>0</v>
      </c>
      <c r="AS761" s="2">
        <f t="shared" si="3000"/>
        <v>0</v>
      </c>
      <c r="AT761" s="2">
        <f t="shared" si="3000"/>
        <v>0</v>
      </c>
      <c r="AU761" s="2">
        <f t="shared" si="3000"/>
        <v>0</v>
      </c>
      <c r="AV761" s="2">
        <f t="shared" si="3000"/>
        <v>0</v>
      </c>
      <c r="AW761" s="2">
        <f t="shared" si="3000"/>
        <v>123.34060090212954</v>
      </c>
      <c r="AX761" s="2">
        <f t="shared" si="3000"/>
        <v>1469.4815135973968</v>
      </c>
      <c r="AY761" s="2">
        <f t="shared" si="3000"/>
        <v>1509.0453653287702</v>
      </c>
      <c r="AZ761" s="2">
        <f t="shared" si="3000"/>
        <v>1548.8813354075087</v>
      </c>
      <c r="BA761" s="2">
        <f t="shared" si="3000"/>
        <v>1590.1004982483448</v>
      </c>
      <c r="BB761" s="2">
        <f t="shared" si="3000"/>
        <v>1630.7045359717717</v>
      </c>
      <c r="BC761" s="2">
        <f t="shared" si="3000"/>
        <v>1658.5283295324432</v>
      </c>
      <c r="BD761" s="2">
        <f t="shared" si="3000"/>
        <v>1703.3888887048083</v>
      </c>
      <c r="BE761" s="2">
        <f t="shared" si="3000"/>
        <v>1749.2856500207756</v>
      </c>
      <c r="BF761" s="2">
        <f t="shared" si="3000"/>
        <v>1780.9294980144832</v>
      </c>
      <c r="BG761" s="2">
        <f t="shared" si="3000"/>
        <v>1828.1746810199884</v>
      </c>
      <c r="BH761" s="2">
        <f t="shared" si="3000"/>
        <v>1869.1350255991697</v>
      </c>
      <c r="BI761" s="2">
        <f t="shared" si="3000"/>
        <v>1871.4038897961707</v>
      </c>
      <c r="BJ761" s="2">
        <f t="shared" si="3000"/>
        <v>1920.628927201029</v>
      </c>
      <c r="BK761" s="2">
        <f t="shared" si="3000"/>
        <v>1970.0570844958245</v>
      </c>
      <c r="BL761" s="2">
        <f t="shared" si="3000"/>
        <v>2020.4879237627736</v>
      </c>
      <c r="BM761" s="2">
        <f t="shared" si="3000"/>
        <v>2073.7819816253723</v>
      </c>
      <c r="BN761" s="2">
        <f t="shared" si="3000"/>
        <v>2120.8001415864519</v>
      </c>
      <c r="BO761" s="2">
        <f t="shared" si="3000"/>
        <v>2175.468004809205</v>
      </c>
    </row>
    <row r="762" spans="1:67" outlineLevel="2">
      <c r="B762" s="8" t="s">
        <v>32</v>
      </c>
      <c r="C762" s="10"/>
      <c r="D762" s="10"/>
      <c r="E762" s="76"/>
      <c r="F762" s="76"/>
      <c r="L762" s="2">
        <f t="shared" ref="L762:AQ762" si="3001">IF(OR(L$10&lt;$C761,L$10&gt;$C761+$G761),0,IF(L$10=$C761,$E761*(1+$I761)^(L$10-$E$663)*$H761,IF(L$10=$C761+$G761,$E761*(1+$I761)^(L$10-$E$663)*(1-$H761),$E761*(1+$I761)^(L$10-$E$663))))</f>
        <v>0</v>
      </c>
      <c r="M762" s="2">
        <f t="shared" si="3001"/>
        <v>0</v>
      </c>
      <c r="N762" s="2">
        <f t="shared" si="3001"/>
        <v>0</v>
      </c>
      <c r="O762" s="2">
        <f t="shared" si="3001"/>
        <v>0</v>
      </c>
      <c r="P762" s="2">
        <f t="shared" si="3001"/>
        <v>0</v>
      </c>
      <c r="Q762" s="2">
        <f t="shared" si="3001"/>
        <v>0</v>
      </c>
      <c r="R762" s="2">
        <f t="shared" si="3001"/>
        <v>0</v>
      </c>
      <c r="S762" s="2">
        <f t="shared" si="3001"/>
        <v>0</v>
      </c>
      <c r="T762" s="2">
        <f t="shared" si="3001"/>
        <v>0</v>
      </c>
      <c r="U762" s="2">
        <f t="shared" si="3001"/>
        <v>0</v>
      </c>
      <c r="V762" s="2">
        <f t="shared" si="3001"/>
        <v>0</v>
      </c>
      <c r="W762" s="2">
        <f t="shared" si="3001"/>
        <v>0</v>
      </c>
      <c r="X762" s="2">
        <f t="shared" si="3001"/>
        <v>0</v>
      </c>
      <c r="Y762" s="2">
        <f t="shared" si="3001"/>
        <v>0</v>
      </c>
      <c r="Z762" s="2">
        <f t="shared" si="3001"/>
        <v>0</v>
      </c>
      <c r="AA762" s="2">
        <f t="shared" si="3001"/>
        <v>0</v>
      </c>
      <c r="AB762" s="2">
        <f t="shared" si="3001"/>
        <v>0</v>
      </c>
      <c r="AC762" s="2">
        <f t="shared" si="3001"/>
        <v>0</v>
      </c>
      <c r="AD762" s="2">
        <f t="shared" si="3001"/>
        <v>0</v>
      </c>
      <c r="AE762" s="2">
        <f t="shared" si="3001"/>
        <v>0</v>
      </c>
      <c r="AF762" s="2">
        <f t="shared" si="3001"/>
        <v>0</v>
      </c>
      <c r="AG762" s="2">
        <f t="shared" si="3001"/>
        <v>0</v>
      </c>
      <c r="AH762" s="2">
        <f t="shared" si="3001"/>
        <v>0</v>
      </c>
      <c r="AI762" s="2">
        <f t="shared" si="3001"/>
        <v>0</v>
      </c>
      <c r="AJ762" s="2">
        <f t="shared" si="3001"/>
        <v>0</v>
      </c>
      <c r="AK762" s="2">
        <f t="shared" si="3001"/>
        <v>0</v>
      </c>
      <c r="AL762" s="2">
        <f t="shared" si="3001"/>
        <v>0</v>
      </c>
      <c r="AM762" s="2">
        <f t="shared" si="3001"/>
        <v>0</v>
      </c>
      <c r="AN762" s="2">
        <f t="shared" si="3001"/>
        <v>0</v>
      </c>
      <c r="AO762" s="2">
        <f t="shared" si="3001"/>
        <v>0</v>
      </c>
      <c r="AP762" s="2">
        <f t="shared" si="3001"/>
        <v>0</v>
      </c>
      <c r="AQ762" s="2">
        <f t="shared" si="3001"/>
        <v>0</v>
      </c>
      <c r="AR762" s="2">
        <f t="shared" ref="AR762:BO762" si="3002">IF(OR(AR$10&lt;$C761,AR$10&gt;$C761+$G761),0,IF(AR$10=$C761,$E761*(1+$I761)^(AR$10-$E$663)*$H761,IF(AR$10=$C761+$G761,$E761*(1+$I761)^(AR$10-$E$663)*(1-$H761),$E761*(1+$I761)^(AR$10-$E$663))))</f>
        <v>0</v>
      </c>
      <c r="AS762" s="2">
        <f t="shared" si="3002"/>
        <v>0</v>
      </c>
      <c r="AT762" s="2">
        <f t="shared" si="3002"/>
        <v>0</v>
      </c>
      <c r="AU762" s="2">
        <f t="shared" si="3002"/>
        <v>0</v>
      </c>
      <c r="AV762" s="2">
        <f t="shared" si="3002"/>
        <v>0</v>
      </c>
      <c r="AW762" s="2">
        <f t="shared" si="3002"/>
        <v>116.68188800266252</v>
      </c>
      <c r="AX762" s="2">
        <f t="shared" si="3002"/>
        <v>1408.1810112579387</v>
      </c>
      <c r="AY762" s="2">
        <f t="shared" si="3002"/>
        <v>1443.3855365393874</v>
      </c>
      <c r="AZ762" s="2">
        <f t="shared" si="3002"/>
        <v>1479.470174952872</v>
      </c>
      <c r="BA762" s="2">
        <f t="shared" si="3002"/>
        <v>1516.4569293266936</v>
      </c>
      <c r="BB762" s="2">
        <f t="shared" si="3002"/>
        <v>1554.368352559861</v>
      </c>
      <c r="BC762" s="2">
        <f t="shared" si="3002"/>
        <v>1593.2275613738575</v>
      </c>
      <c r="BD762" s="2">
        <f t="shared" si="3002"/>
        <v>1633.0582504082035</v>
      </c>
      <c r="BE762" s="2">
        <f t="shared" si="3002"/>
        <v>1673.8847066684089</v>
      </c>
      <c r="BF762" s="2">
        <f t="shared" si="3002"/>
        <v>1715.7318243351187</v>
      </c>
      <c r="BG762" s="2">
        <f t="shared" si="3002"/>
        <v>1758.6251199434971</v>
      </c>
      <c r="BH762" s="2">
        <f t="shared" si="3002"/>
        <v>1802.5907479420841</v>
      </c>
      <c r="BI762" s="2">
        <f t="shared" si="3002"/>
        <v>1847.6555166406361</v>
      </c>
      <c r="BJ762" s="2">
        <f t="shared" si="3002"/>
        <v>1893.8469045566521</v>
      </c>
      <c r="BK762" s="2">
        <f t="shared" si="3002"/>
        <v>1941.1930771705686</v>
      </c>
      <c r="BL762" s="2">
        <f t="shared" si="3002"/>
        <v>1989.7229040998325</v>
      </c>
      <c r="BM762" s="2">
        <f t="shared" si="3002"/>
        <v>2039.4659767023281</v>
      </c>
      <c r="BN762" s="2">
        <f t="shared" si="3002"/>
        <v>2090.4526261198862</v>
      </c>
      <c r="BO762" s="2">
        <f t="shared" si="3002"/>
        <v>2142.7139417728831</v>
      </c>
    </row>
    <row r="763" spans="1:67" outlineLevel="2">
      <c r="B763" s="8"/>
      <c r="C763" s="10"/>
      <c r="D763" s="10"/>
      <c r="E763" s="76"/>
      <c r="F763" s="76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</row>
    <row r="764" spans="1:67" outlineLevel="2">
      <c r="B764" s="7" t="s">
        <v>33</v>
      </c>
      <c r="C764" s="10"/>
      <c r="D764" s="10"/>
      <c r="E764" s="76"/>
      <c r="F764" s="76"/>
      <c r="L764" s="13">
        <f t="shared" ref="L764:AQ764" si="3003">INDEX(Prod,$A761,L$10-$L$10+1)</f>
        <v>0</v>
      </c>
      <c r="M764" s="13">
        <f t="shared" si="3003"/>
        <v>0</v>
      </c>
      <c r="N764" s="13">
        <f t="shared" si="3003"/>
        <v>0</v>
      </c>
      <c r="O764" s="13">
        <f t="shared" si="3003"/>
        <v>0</v>
      </c>
      <c r="P764" s="13">
        <f t="shared" si="3003"/>
        <v>0</v>
      </c>
      <c r="Q764" s="13">
        <f t="shared" si="3003"/>
        <v>0</v>
      </c>
      <c r="R764" s="13">
        <f t="shared" si="3003"/>
        <v>0</v>
      </c>
      <c r="S764" s="13">
        <f t="shared" si="3003"/>
        <v>0</v>
      </c>
      <c r="T764" s="13">
        <f t="shared" si="3003"/>
        <v>0</v>
      </c>
      <c r="U764" s="13">
        <f t="shared" si="3003"/>
        <v>0</v>
      </c>
      <c r="V764" s="13">
        <f t="shared" si="3003"/>
        <v>0</v>
      </c>
      <c r="W764" s="13">
        <f t="shared" si="3003"/>
        <v>0</v>
      </c>
      <c r="X764" s="13">
        <f t="shared" si="3003"/>
        <v>0</v>
      </c>
      <c r="Y764" s="13">
        <f t="shared" si="3003"/>
        <v>0</v>
      </c>
      <c r="Z764" s="13">
        <f t="shared" si="3003"/>
        <v>0</v>
      </c>
      <c r="AA764" s="13">
        <f t="shared" si="3003"/>
        <v>0</v>
      </c>
      <c r="AB764" s="13">
        <f t="shared" si="3003"/>
        <v>0</v>
      </c>
      <c r="AC764" s="13">
        <f t="shared" si="3003"/>
        <v>0</v>
      </c>
      <c r="AD764" s="13">
        <f t="shared" si="3003"/>
        <v>0</v>
      </c>
      <c r="AE764" s="13">
        <f t="shared" si="3003"/>
        <v>0</v>
      </c>
      <c r="AF764" s="13">
        <f t="shared" si="3003"/>
        <v>0</v>
      </c>
      <c r="AG764" s="13">
        <f t="shared" si="3003"/>
        <v>0</v>
      </c>
      <c r="AH764" s="13">
        <f t="shared" si="3003"/>
        <v>0</v>
      </c>
      <c r="AI764" s="13">
        <f t="shared" si="3003"/>
        <v>0</v>
      </c>
      <c r="AJ764" s="13">
        <f t="shared" si="3003"/>
        <v>0</v>
      </c>
      <c r="AK764" s="13">
        <f t="shared" si="3003"/>
        <v>0</v>
      </c>
      <c r="AL764" s="13">
        <f t="shared" si="3003"/>
        <v>0</v>
      </c>
      <c r="AM764" s="13">
        <f t="shared" si="3003"/>
        <v>0</v>
      </c>
      <c r="AN764" s="13">
        <f t="shared" si="3003"/>
        <v>0</v>
      </c>
      <c r="AO764" s="13">
        <f t="shared" si="3003"/>
        <v>0</v>
      </c>
      <c r="AP764" s="13">
        <f t="shared" si="3003"/>
        <v>0</v>
      </c>
      <c r="AQ764" s="13">
        <f t="shared" si="3003"/>
        <v>0</v>
      </c>
      <c r="AR764" s="13">
        <f t="shared" ref="AR764:BO764" si="3004">INDEX(Prod,$A761,AR$10-$L$10+1)</f>
        <v>0</v>
      </c>
      <c r="AS764" s="13">
        <f t="shared" si="3004"/>
        <v>0</v>
      </c>
      <c r="AT764" s="13">
        <f t="shared" si="3004"/>
        <v>0</v>
      </c>
      <c r="AU764" s="13">
        <f t="shared" si="3004"/>
        <v>0</v>
      </c>
      <c r="AV764" s="13">
        <f t="shared" si="3004"/>
        <v>0</v>
      </c>
      <c r="AW764" s="13">
        <f t="shared" si="3004"/>
        <v>0.47519400715827942</v>
      </c>
      <c r="AX764" s="13">
        <f t="shared" si="3004"/>
        <v>4.2679648399353027</v>
      </c>
      <c r="AY764" s="13">
        <f t="shared" si="3004"/>
        <v>4.4599776268005371</v>
      </c>
      <c r="AZ764" s="13">
        <f t="shared" si="3004"/>
        <v>4.5997939109802246</v>
      </c>
      <c r="BA764" s="13">
        <f t="shared" si="3004"/>
        <v>4.7612395286560059</v>
      </c>
      <c r="BB764" s="13">
        <f t="shared" si="3004"/>
        <v>4.8149499893188477</v>
      </c>
      <c r="BC764" s="13">
        <f t="shared" si="3004"/>
        <v>4.0184240341186523</v>
      </c>
      <c r="BD764" s="13">
        <f t="shared" si="3004"/>
        <v>4.2223882675170898</v>
      </c>
      <c r="BE764" s="13">
        <f t="shared" si="3004"/>
        <v>4.4163808822631836</v>
      </c>
      <c r="BF764" s="13">
        <f t="shared" si="3004"/>
        <v>3.7256150245666504</v>
      </c>
      <c r="BG764" s="13">
        <f t="shared" si="3004"/>
        <v>3.8773624897003174</v>
      </c>
      <c r="BH764" s="13">
        <f t="shared" si="3004"/>
        <v>3.6193356513977051</v>
      </c>
      <c r="BI764" s="13">
        <f t="shared" si="3004"/>
        <v>1.260167121887207</v>
      </c>
      <c r="BJ764" s="13">
        <f t="shared" si="3004"/>
        <v>1.3864805698394775</v>
      </c>
      <c r="BK764" s="13">
        <f t="shared" si="3004"/>
        <v>1.457817554473877</v>
      </c>
      <c r="BL764" s="13">
        <f t="shared" si="3004"/>
        <v>1.515932559967041</v>
      </c>
      <c r="BM764" s="13">
        <f t="shared" si="3004"/>
        <v>1.6496641635894775</v>
      </c>
      <c r="BN764" s="13">
        <f t="shared" si="3004"/>
        <v>1.4233053922653198</v>
      </c>
      <c r="BO764" s="13">
        <f t="shared" si="3004"/>
        <v>1.4987053871154785</v>
      </c>
    </row>
    <row r="765" spans="1:67" outlineLevel="2">
      <c r="B765" s="8" t="s">
        <v>34</v>
      </c>
      <c r="C765" s="10"/>
      <c r="D765" s="10"/>
      <c r="E765" s="76"/>
      <c r="F765" s="76"/>
      <c r="L765" s="2">
        <f t="shared" ref="L765:AQ765" si="3005">IF(L$10&lt;$C761,0,$F761*L764*(1+$I761)^(L$10-$E$663))</f>
        <v>0</v>
      </c>
      <c r="M765" s="2">
        <f t="shared" si="3005"/>
        <v>0</v>
      </c>
      <c r="N765" s="2">
        <f t="shared" si="3005"/>
        <v>0</v>
      </c>
      <c r="O765" s="2">
        <f t="shared" si="3005"/>
        <v>0</v>
      </c>
      <c r="P765" s="2">
        <f t="shared" si="3005"/>
        <v>0</v>
      </c>
      <c r="Q765" s="2">
        <f t="shared" si="3005"/>
        <v>0</v>
      </c>
      <c r="R765" s="2">
        <f t="shared" si="3005"/>
        <v>0</v>
      </c>
      <c r="S765" s="2">
        <f t="shared" si="3005"/>
        <v>0</v>
      </c>
      <c r="T765" s="2">
        <f t="shared" si="3005"/>
        <v>0</v>
      </c>
      <c r="U765" s="2">
        <f t="shared" si="3005"/>
        <v>0</v>
      </c>
      <c r="V765" s="2">
        <f t="shared" si="3005"/>
        <v>0</v>
      </c>
      <c r="W765" s="2">
        <f t="shared" si="3005"/>
        <v>0</v>
      </c>
      <c r="X765" s="2">
        <f t="shared" si="3005"/>
        <v>0</v>
      </c>
      <c r="Y765" s="2">
        <f t="shared" si="3005"/>
        <v>0</v>
      </c>
      <c r="Z765" s="2">
        <f t="shared" si="3005"/>
        <v>0</v>
      </c>
      <c r="AA765" s="2">
        <f t="shared" si="3005"/>
        <v>0</v>
      </c>
      <c r="AB765" s="2">
        <f t="shared" si="3005"/>
        <v>0</v>
      </c>
      <c r="AC765" s="2">
        <f t="shared" si="3005"/>
        <v>0</v>
      </c>
      <c r="AD765" s="2">
        <f t="shared" si="3005"/>
        <v>0</v>
      </c>
      <c r="AE765" s="2">
        <f t="shared" si="3005"/>
        <v>0</v>
      </c>
      <c r="AF765" s="2">
        <f t="shared" si="3005"/>
        <v>0</v>
      </c>
      <c r="AG765" s="2">
        <f t="shared" si="3005"/>
        <v>0</v>
      </c>
      <c r="AH765" s="2">
        <f t="shared" si="3005"/>
        <v>0</v>
      </c>
      <c r="AI765" s="2">
        <f t="shared" si="3005"/>
        <v>0</v>
      </c>
      <c r="AJ765" s="2">
        <f t="shared" si="3005"/>
        <v>0</v>
      </c>
      <c r="AK765" s="2">
        <f t="shared" si="3005"/>
        <v>0</v>
      </c>
      <c r="AL765" s="2">
        <f t="shared" si="3005"/>
        <v>0</v>
      </c>
      <c r="AM765" s="2">
        <f t="shared" si="3005"/>
        <v>0</v>
      </c>
      <c r="AN765" s="2">
        <f t="shared" si="3005"/>
        <v>0</v>
      </c>
      <c r="AO765" s="2">
        <f t="shared" si="3005"/>
        <v>0</v>
      </c>
      <c r="AP765" s="2">
        <f t="shared" si="3005"/>
        <v>0</v>
      </c>
      <c r="AQ765" s="2">
        <f t="shared" si="3005"/>
        <v>0</v>
      </c>
      <c r="AR765" s="2">
        <f t="shared" ref="AR765:BO765" si="3006">IF(AR$10&lt;$C761,0,$F761*AR764*(1+$I761)^(AR$10-$E$663))</f>
        <v>0</v>
      </c>
      <c r="AS765" s="2">
        <f t="shared" si="3006"/>
        <v>0</v>
      </c>
      <c r="AT765" s="2">
        <f t="shared" si="3006"/>
        <v>0</v>
      </c>
      <c r="AU765" s="2">
        <f t="shared" si="3006"/>
        <v>0</v>
      </c>
      <c r="AV765" s="2">
        <f t="shared" si="3006"/>
        <v>0</v>
      </c>
      <c r="AW765" s="2">
        <f t="shared" si="3006"/>
        <v>6.6587128994670151</v>
      </c>
      <c r="AX765" s="2">
        <f t="shared" si="3006"/>
        <v>61.300502339458134</v>
      </c>
      <c r="AY765" s="2">
        <f t="shared" si="3006"/>
        <v>65.659828789382829</v>
      </c>
      <c r="AZ765" s="2">
        <f t="shared" si="3006"/>
        <v>69.411160454636814</v>
      </c>
      <c r="BA765" s="2">
        <f t="shared" si="3006"/>
        <v>73.643568921651251</v>
      </c>
      <c r="BB765" s="2">
        <f t="shared" si="3006"/>
        <v>76.336183411910696</v>
      </c>
      <c r="BC765" s="2">
        <f t="shared" si="3006"/>
        <v>65.300768158585612</v>
      </c>
      <c r="BD765" s="2">
        <f t="shared" si="3006"/>
        <v>70.330638296604704</v>
      </c>
      <c r="BE765" s="2">
        <f t="shared" si="3006"/>
        <v>75.400943352366781</v>
      </c>
      <c r="BF765" s="2">
        <f t="shared" si="3006"/>
        <v>65.197673679364385</v>
      </c>
      <c r="BG765" s="2">
        <f t="shared" si="3006"/>
        <v>69.549561076491173</v>
      </c>
      <c r="BH765" s="2">
        <f t="shared" si="3006"/>
        <v>66.544277657085644</v>
      </c>
      <c r="BI765" s="2">
        <f t="shared" si="3006"/>
        <v>23.748373155534601</v>
      </c>
      <c r="BJ765" s="2">
        <f t="shared" si="3006"/>
        <v>26.782022644376806</v>
      </c>
      <c r="BK765" s="2">
        <f t="shared" si="3006"/>
        <v>28.86400732525588</v>
      </c>
      <c r="BL765" s="2">
        <f t="shared" si="3006"/>
        <v>30.765019662941167</v>
      </c>
      <c r="BM765" s="2">
        <f t="shared" si="3006"/>
        <v>34.316004923043991</v>
      </c>
      <c r="BN765" s="2">
        <f t="shared" si="3006"/>
        <v>30.347515466565834</v>
      </c>
      <c r="BO765" s="2">
        <f t="shared" si="3006"/>
        <v>32.754063036322023</v>
      </c>
    </row>
    <row r="766" spans="1:67" outlineLevel="2">
      <c r="B766" s="8"/>
      <c r="C766" s="10"/>
      <c r="D766" s="10"/>
      <c r="E766" s="76"/>
      <c r="F766" s="76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</row>
    <row r="767" spans="1:67" outlineLevel="2">
      <c r="B767" s="8" t="s">
        <v>35</v>
      </c>
      <c r="C767" s="10"/>
      <c r="D767" s="10"/>
      <c r="E767" s="76"/>
      <c r="F767" s="76"/>
      <c r="I767" s="152" t="str">
        <f>INDEX(Projects,A761,Projects!R$1)</f>
        <v>NewGT</v>
      </c>
      <c r="L767" s="2">
        <f t="shared" ref="L767:BO767" si="3007">SUM(L762,L765)</f>
        <v>0</v>
      </c>
      <c r="M767" s="2">
        <f t="shared" si="3007"/>
        <v>0</v>
      </c>
      <c r="N767" s="2">
        <f t="shared" si="3007"/>
        <v>0</v>
      </c>
      <c r="O767" s="2">
        <f t="shared" si="3007"/>
        <v>0</v>
      </c>
      <c r="P767" s="2">
        <f t="shared" si="3007"/>
        <v>0</v>
      </c>
      <c r="Q767" s="2">
        <f t="shared" si="3007"/>
        <v>0</v>
      </c>
      <c r="R767" s="2">
        <f t="shared" si="3007"/>
        <v>0</v>
      </c>
      <c r="S767" s="2">
        <f t="shared" si="3007"/>
        <v>0</v>
      </c>
      <c r="T767" s="2">
        <f t="shared" si="3007"/>
        <v>0</v>
      </c>
      <c r="U767" s="2">
        <f t="shared" si="3007"/>
        <v>0</v>
      </c>
      <c r="V767" s="2">
        <f t="shared" si="3007"/>
        <v>0</v>
      </c>
      <c r="W767" s="2">
        <f t="shared" si="3007"/>
        <v>0</v>
      </c>
      <c r="X767" s="2">
        <f t="shared" si="3007"/>
        <v>0</v>
      </c>
      <c r="Y767" s="2">
        <f t="shared" si="3007"/>
        <v>0</v>
      </c>
      <c r="Z767" s="2">
        <f t="shared" si="3007"/>
        <v>0</v>
      </c>
      <c r="AA767" s="2">
        <f t="shared" si="3007"/>
        <v>0</v>
      </c>
      <c r="AB767" s="2">
        <f t="shared" si="3007"/>
        <v>0</v>
      </c>
      <c r="AC767" s="2">
        <f t="shared" si="3007"/>
        <v>0</v>
      </c>
      <c r="AD767" s="2">
        <f t="shared" si="3007"/>
        <v>0</v>
      </c>
      <c r="AE767" s="2">
        <f t="shared" si="3007"/>
        <v>0</v>
      </c>
      <c r="AF767" s="2">
        <f t="shared" si="3007"/>
        <v>0</v>
      </c>
      <c r="AG767" s="2">
        <f t="shared" si="3007"/>
        <v>0</v>
      </c>
      <c r="AH767" s="2">
        <f t="shared" si="3007"/>
        <v>0</v>
      </c>
      <c r="AI767" s="2">
        <f t="shared" si="3007"/>
        <v>0</v>
      </c>
      <c r="AJ767" s="2">
        <f t="shared" si="3007"/>
        <v>0</v>
      </c>
      <c r="AK767" s="2">
        <f t="shared" si="3007"/>
        <v>0</v>
      </c>
      <c r="AL767" s="2">
        <f t="shared" si="3007"/>
        <v>0</v>
      </c>
      <c r="AM767" s="2">
        <f t="shared" si="3007"/>
        <v>0</v>
      </c>
      <c r="AN767" s="2">
        <f t="shared" si="3007"/>
        <v>0</v>
      </c>
      <c r="AO767" s="2">
        <f t="shared" si="3007"/>
        <v>0</v>
      </c>
      <c r="AP767" s="2">
        <f t="shared" si="3007"/>
        <v>0</v>
      </c>
      <c r="AQ767" s="2">
        <f t="shared" si="3007"/>
        <v>0</v>
      </c>
      <c r="AR767" s="2">
        <f t="shared" si="3007"/>
        <v>0</v>
      </c>
      <c r="AS767" s="2">
        <f t="shared" si="3007"/>
        <v>0</v>
      </c>
      <c r="AT767" s="2">
        <f t="shared" si="3007"/>
        <v>0</v>
      </c>
      <c r="AU767" s="2">
        <f t="shared" si="3007"/>
        <v>0</v>
      </c>
      <c r="AV767" s="2">
        <f t="shared" si="3007"/>
        <v>0</v>
      </c>
      <c r="AW767" s="2">
        <f t="shared" si="3007"/>
        <v>123.34060090212954</v>
      </c>
      <c r="AX767" s="2">
        <f t="shared" si="3007"/>
        <v>1469.4815135973968</v>
      </c>
      <c r="AY767" s="2">
        <f t="shared" si="3007"/>
        <v>1509.0453653287702</v>
      </c>
      <c r="AZ767" s="2">
        <f t="shared" si="3007"/>
        <v>1548.8813354075087</v>
      </c>
      <c r="BA767" s="2">
        <f t="shared" si="3007"/>
        <v>1590.1004982483448</v>
      </c>
      <c r="BB767" s="2">
        <f t="shared" si="3007"/>
        <v>1630.7045359717717</v>
      </c>
      <c r="BC767" s="2">
        <f t="shared" si="3007"/>
        <v>1658.5283295324432</v>
      </c>
      <c r="BD767" s="2">
        <f t="shared" si="3007"/>
        <v>1703.3888887048083</v>
      </c>
      <c r="BE767" s="2">
        <f t="shared" si="3007"/>
        <v>1749.2856500207756</v>
      </c>
      <c r="BF767" s="2">
        <f t="shared" si="3007"/>
        <v>1780.9294980144832</v>
      </c>
      <c r="BG767" s="2">
        <f t="shared" si="3007"/>
        <v>1828.1746810199884</v>
      </c>
      <c r="BH767" s="2">
        <f t="shared" si="3007"/>
        <v>1869.1350255991697</v>
      </c>
      <c r="BI767" s="2">
        <f t="shared" si="3007"/>
        <v>1871.4038897961707</v>
      </c>
      <c r="BJ767" s="2">
        <f t="shared" si="3007"/>
        <v>1920.628927201029</v>
      </c>
      <c r="BK767" s="2">
        <f t="shared" si="3007"/>
        <v>1970.0570844958245</v>
      </c>
      <c r="BL767" s="2">
        <f t="shared" si="3007"/>
        <v>2020.4879237627736</v>
      </c>
      <c r="BM767" s="2">
        <f t="shared" si="3007"/>
        <v>2073.7819816253723</v>
      </c>
      <c r="BN767" s="2">
        <f t="shared" si="3007"/>
        <v>2120.8001415864519</v>
      </c>
      <c r="BO767" s="2">
        <f t="shared" si="3007"/>
        <v>2175.468004809205</v>
      </c>
    </row>
    <row r="768" spans="1:67" outlineLevel="2">
      <c r="B768" s="8"/>
      <c r="C768" s="10"/>
      <c r="D768" s="10"/>
      <c r="E768" s="76"/>
      <c r="F768" s="76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</row>
    <row r="769" spans="1:67" s="10" customFormat="1" outlineLevel="1">
      <c r="A769" s="10">
        <f>+A761+1</f>
        <v>14</v>
      </c>
      <c r="B769" s="1" t="str">
        <f>INDEX(Projects,A769,1)</f>
        <v>Holyrood CP5</v>
      </c>
      <c r="C769" s="155">
        <f>INDEX(Projects,A769,2)</f>
        <v>2052</v>
      </c>
      <c r="D769" s="152">
        <f>INDEX(Projects,A769,3)</f>
        <v>12</v>
      </c>
      <c r="E769" s="152">
        <f>INDEX(Projects,$A769,Projects!P$1)</f>
        <v>0</v>
      </c>
      <c r="F769" s="152">
        <f>INDEX(Projects,$A769,Projects!Q$1)</f>
        <v>0</v>
      </c>
      <c r="G769" s="152">
        <f>INDEX(Projects,A769,4)</f>
        <v>60</v>
      </c>
      <c r="H769" s="33">
        <f>(DATE(C769,12,31)-DATE(C769,D769,1)+1)/365</f>
        <v>8.4931506849315067E-2</v>
      </c>
      <c r="I769" s="96">
        <f>+$C$7</f>
        <v>2.5000000000000001E-2</v>
      </c>
      <c r="J769" s="2">
        <f>NPV($C$4,M769:BO769)+L769</f>
        <v>0</v>
      </c>
      <c r="L769" s="2">
        <f>L775</f>
        <v>0</v>
      </c>
      <c r="M769" s="2">
        <f t="shared" ref="M769:BO769" si="3008">M775</f>
        <v>0</v>
      </c>
      <c r="N769" s="2">
        <f t="shared" si="3008"/>
        <v>0</v>
      </c>
      <c r="O769" s="2">
        <f t="shared" si="3008"/>
        <v>0</v>
      </c>
      <c r="P769" s="2">
        <f t="shared" si="3008"/>
        <v>0</v>
      </c>
      <c r="Q769" s="2">
        <f t="shared" si="3008"/>
        <v>0</v>
      </c>
      <c r="R769" s="2">
        <f t="shared" si="3008"/>
        <v>0</v>
      </c>
      <c r="S769" s="2">
        <f t="shared" si="3008"/>
        <v>0</v>
      </c>
      <c r="T769" s="2">
        <f t="shared" si="3008"/>
        <v>0</v>
      </c>
      <c r="U769" s="2">
        <f t="shared" si="3008"/>
        <v>0</v>
      </c>
      <c r="V769" s="2">
        <f t="shared" si="3008"/>
        <v>0</v>
      </c>
      <c r="W769" s="2">
        <f t="shared" si="3008"/>
        <v>0</v>
      </c>
      <c r="X769" s="2">
        <f t="shared" si="3008"/>
        <v>0</v>
      </c>
      <c r="Y769" s="2">
        <f t="shared" si="3008"/>
        <v>0</v>
      </c>
      <c r="Z769" s="2">
        <f t="shared" si="3008"/>
        <v>0</v>
      </c>
      <c r="AA769" s="2">
        <f t="shared" si="3008"/>
        <v>0</v>
      </c>
      <c r="AB769" s="2">
        <f t="shared" si="3008"/>
        <v>0</v>
      </c>
      <c r="AC769" s="2">
        <f t="shared" si="3008"/>
        <v>0</v>
      </c>
      <c r="AD769" s="2">
        <f t="shared" si="3008"/>
        <v>0</v>
      </c>
      <c r="AE769" s="2">
        <f t="shared" si="3008"/>
        <v>0</v>
      </c>
      <c r="AF769" s="2">
        <f t="shared" si="3008"/>
        <v>0</v>
      </c>
      <c r="AG769" s="2">
        <f t="shared" si="3008"/>
        <v>0</v>
      </c>
      <c r="AH769" s="2">
        <f t="shared" si="3008"/>
        <v>0</v>
      </c>
      <c r="AI769" s="2">
        <f t="shared" si="3008"/>
        <v>0</v>
      </c>
      <c r="AJ769" s="2">
        <f t="shared" si="3008"/>
        <v>0</v>
      </c>
      <c r="AK769" s="2">
        <f t="shared" si="3008"/>
        <v>0</v>
      </c>
      <c r="AL769" s="2">
        <f t="shared" si="3008"/>
        <v>0</v>
      </c>
      <c r="AM769" s="2">
        <f t="shared" si="3008"/>
        <v>0</v>
      </c>
      <c r="AN769" s="2">
        <f t="shared" si="3008"/>
        <v>0</v>
      </c>
      <c r="AO769" s="2">
        <f t="shared" si="3008"/>
        <v>0</v>
      </c>
      <c r="AP769" s="2">
        <f t="shared" si="3008"/>
        <v>0</v>
      </c>
      <c r="AQ769" s="2">
        <f t="shared" si="3008"/>
        <v>0</v>
      </c>
      <c r="AR769" s="2">
        <f t="shared" si="3008"/>
        <v>0</v>
      </c>
      <c r="AS769" s="2">
        <f t="shared" si="3008"/>
        <v>0</v>
      </c>
      <c r="AT769" s="2">
        <f t="shared" si="3008"/>
        <v>0</v>
      </c>
      <c r="AU769" s="2">
        <f t="shared" si="3008"/>
        <v>0</v>
      </c>
      <c r="AV769" s="2">
        <f t="shared" si="3008"/>
        <v>0</v>
      </c>
      <c r="AW769" s="2">
        <f t="shared" si="3008"/>
        <v>0</v>
      </c>
      <c r="AX769" s="2">
        <f t="shared" si="3008"/>
        <v>0</v>
      </c>
      <c r="AY769" s="2">
        <f t="shared" si="3008"/>
        <v>0</v>
      </c>
      <c r="AZ769" s="2">
        <f t="shared" si="3008"/>
        <v>0</v>
      </c>
      <c r="BA769" s="2">
        <f t="shared" si="3008"/>
        <v>0</v>
      </c>
      <c r="BB769" s="2">
        <f t="shared" si="3008"/>
        <v>0</v>
      </c>
      <c r="BC769" s="2">
        <f t="shared" si="3008"/>
        <v>0</v>
      </c>
      <c r="BD769" s="2">
        <f t="shared" si="3008"/>
        <v>0</v>
      </c>
      <c r="BE769" s="2">
        <f t="shared" si="3008"/>
        <v>0</v>
      </c>
      <c r="BF769" s="2">
        <f t="shared" si="3008"/>
        <v>0</v>
      </c>
      <c r="BG769" s="2">
        <f t="shared" si="3008"/>
        <v>0</v>
      </c>
      <c r="BH769" s="2">
        <f t="shared" si="3008"/>
        <v>0</v>
      </c>
      <c r="BI769" s="2">
        <f t="shared" si="3008"/>
        <v>0</v>
      </c>
      <c r="BJ769" s="2">
        <f t="shared" si="3008"/>
        <v>0</v>
      </c>
      <c r="BK769" s="2">
        <f t="shared" si="3008"/>
        <v>0</v>
      </c>
      <c r="BL769" s="2">
        <f t="shared" si="3008"/>
        <v>0</v>
      </c>
      <c r="BM769" s="2">
        <f t="shared" si="3008"/>
        <v>0</v>
      </c>
      <c r="BN769" s="2">
        <f t="shared" si="3008"/>
        <v>0</v>
      </c>
      <c r="BO769" s="2">
        <f t="shared" si="3008"/>
        <v>0</v>
      </c>
    </row>
    <row r="770" spans="1:67" s="10" customFormat="1" outlineLevel="2">
      <c r="B770" s="8" t="s">
        <v>32</v>
      </c>
      <c r="E770" s="76"/>
      <c r="F770" s="76"/>
      <c r="J770" s="2">
        <f>NPV($C$4,M770:BO770)+L770</f>
        <v>0</v>
      </c>
      <c r="L770" s="2">
        <f t="shared" ref="L770:AQ770" si="3009">IF(OR(L$10&lt;$C769,L$10&gt;$C769+$G769),0,IF(L$10=$C769,$E769*(1+$I769)^(L$10-$E$663)*$H769,IF(L$10=$C769+$G769,$E769*(1+$I769)^(L$10-$E$663)*(1-$H769),$E769*(1+$I769)^(L$10-$E$663))))</f>
        <v>0</v>
      </c>
      <c r="M770" s="2">
        <f t="shared" si="3009"/>
        <v>0</v>
      </c>
      <c r="N770" s="2">
        <f t="shared" si="3009"/>
        <v>0</v>
      </c>
      <c r="O770" s="2">
        <f t="shared" si="3009"/>
        <v>0</v>
      </c>
      <c r="P770" s="2">
        <f t="shared" si="3009"/>
        <v>0</v>
      </c>
      <c r="Q770" s="2">
        <f t="shared" si="3009"/>
        <v>0</v>
      </c>
      <c r="R770" s="2">
        <f t="shared" si="3009"/>
        <v>0</v>
      </c>
      <c r="S770" s="2">
        <f t="shared" si="3009"/>
        <v>0</v>
      </c>
      <c r="T770" s="2">
        <f t="shared" si="3009"/>
        <v>0</v>
      </c>
      <c r="U770" s="2">
        <f t="shared" si="3009"/>
        <v>0</v>
      </c>
      <c r="V770" s="2">
        <f t="shared" si="3009"/>
        <v>0</v>
      </c>
      <c r="W770" s="2">
        <f t="shared" si="3009"/>
        <v>0</v>
      </c>
      <c r="X770" s="2">
        <f t="shared" si="3009"/>
        <v>0</v>
      </c>
      <c r="Y770" s="2">
        <f t="shared" si="3009"/>
        <v>0</v>
      </c>
      <c r="Z770" s="2">
        <f t="shared" si="3009"/>
        <v>0</v>
      </c>
      <c r="AA770" s="2">
        <f t="shared" si="3009"/>
        <v>0</v>
      </c>
      <c r="AB770" s="2">
        <f t="shared" si="3009"/>
        <v>0</v>
      </c>
      <c r="AC770" s="2">
        <f t="shared" si="3009"/>
        <v>0</v>
      </c>
      <c r="AD770" s="2">
        <f t="shared" si="3009"/>
        <v>0</v>
      </c>
      <c r="AE770" s="2">
        <f t="shared" si="3009"/>
        <v>0</v>
      </c>
      <c r="AF770" s="2">
        <f t="shared" si="3009"/>
        <v>0</v>
      </c>
      <c r="AG770" s="2">
        <f t="shared" si="3009"/>
        <v>0</v>
      </c>
      <c r="AH770" s="2">
        <f t="shared" si="3009"/>
        <v>0</v>
      </c>
      <c r="AI770" s="2">
        <f t="shared" si="3009"/>
        <v>0</v>
      </c>
      <c r="AJ770" s="2">
        <f t="shared" si="3009"/>
        <v>0</v>
      </c>
      <c r="AK770" s="2">
        <f t="shared" si="3009"/>
        <v>0</v>
      </c>
      <c r="AL770" s="2">
        <f t="shared" si="3009"/>
        <v>0</v>
      </c>
      <c r="AM770" s="2">
        <f t="shared" si="3009"/>
        <v>0</v>
      </c>
      <c r="AN770" s="2">
        <f t="shared" si="3009"/>
        <v>0</v>
      </c>
      <c r="AO770" s="2">
        <f t="shared" si="3009"/>
        <v>0</v>
      </c>
      <c r="AP770" s="2">
        <f t="shared" si="3009"/>
        <v>0</v>
      </c>
      <c r="AQ770" s="2">
        <f t="shared" si="3009"/>
        <v>0</v>
      </c>
      <c r="AR770" s="2">
        <f t="shared" ref="AR770:BO770" si="3010">IF(OR(AR$10&lt;$C769,AR$10&gt;$C769+$G769),0,IF(AR$10=$C769,$E769*(1+$I769)^(AR$10-$E$663)*$H769,IF(AR$10=$C769+$G769,$E769*(1+$I769)^(AR$10-$E$663)*(1-$H769),$E769*(1+$I769)^(AR$10-$E$663))))</f>
        <v>0</v>
      </c>
      <c r="AS770" s="2">
        <f t="shared" si="3010"/>
        <v>0</v>
      </c>
      <c r="AT770" s="2">
        <f t="shared" si="3010"/>
        <v>0</v>
      </c>
      <c r="AU770" s="2">
        <f t="shared" si="3010"/>
        <v>0</v>
      </c>
      <c r="AV770" s="2">
        <f t="shared" si="3010"/>
        <v>0</v>
      </c>
      <c r="AW770" s="2">
        <f t="shared" si="3010"/>
        <v>0</v>
      </c>
      <c r="AX770" s="2">
        <f t="shared" si="3010"/>
        <v>0</v>
      </c>
      <c r="AY770" s="2">
        <f t="shared" si="3010"/>
        <v>0</v>
      </c>
      <c r="AZ770" s="2">
        <f t="shared" si="3010"/>
        <v>0</v>
      </c>
      <c r="BA770" s="2">
        <f t="shared" si="3010"/>
        <v>0</v>
      </c>
      <c r="BB770" s="2">
        <f t="shared" si="3010"/>
        <v>0</v>
      </c>
      <c r="BC770" s="2">
        <f t="shared" si="3010"/>
        <v>0</v>
      </c>
      <c r="BD770" s="2">
        <f t="shared" si="3010"/>
        <v>0</v>
      </c>
      <c r="BE770" s="2">
        <f t="shared" si="3010"/>
        <v>0</v>
      </c>
      <c r="BF770" s="2">
        <f t="shared" si="3010"/>
        <v>0</v>
      </c>
      <c r="BG770" s="2">
        <f t="shared" si="3010"/>
        <v>0</v>
      </c>
      <c r="BH770" s="2">
        <f t="shared" si="3010"/>
        <v>0</v>
      </c>
      <c r="BI770" s="2">
        <f t="shared" si="3010"/>
        <v>0</v>
      </c>
      <c r="BJ770" s="2">
        <f t="shared" si="3010"/>
        <v>0</v>
      </c>
      <c r="BK770" s="2">
        <f t="shared" si="3010"/>
        <v>0</v>
      </c>
      <c r="BL770" s="2">
        <f t="shared" si="3010"/>
        <v>0</v>
      </c>
      <c r="BM770" s="2">
        <f t="shared" si="3010"/>
        <v>0</v>
      </c>
      <c r="BN770" s="2">
        <f t="shared" si="3010"/>
        <v>0</v>
      </c>
      <c r="BO770" s="2">
        <f t="shared" si="3010"/>
        <v>0</v>
      </c>
    </row>
    <row r="771" spans="1:67" s="10" customFormat="1" outlineLevel="2">
      <c r="B771" s="8"/>
      <c r="E771" s="76"/>
      <c r="F771" s="76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</row>
    <row r="772" spans="1:67" s="10" customFormat="1" outlineLevel="2">
      <c r="B772" s="7" t="s">
        <v>33</v>
      </c>
      <c r="E772" s="76"/>
      <c r="F772" s="76"/>
      <c r="L772" s="13">
        <f t="shared" ref="L772:AQ772" si="3011">INDEX(Prod,$A769,L$10-$L$10+1)</f>
        <v>0</v>
      </c>
      <c r="M772" s="13">
        <f t="shared" si="3011"/>
        <v>0</v>
      </c>
      <c r="N772" s="13">
        <f t="shared" si="3011"/>
        <v>0</v>
      </c>
      <c r="O772" s="13">
        <f t="shared" si="3011"/>
        <v>0</v>
      </c>
      <c r="P772" s="13">
        <f t="shared" si="3011"/>
        <v>0</v>
      </c>
      <c r="Q772" s="13">
        <f t="shared" si="3011"/>
        <v>0</v>
      </c>
      <c r="R772" s="13">
        <f t="shared" si="3011"/>
        <v>0</v>
      </c>
      <c r="S772" s="13">
        <f t="shared" si="3011"/>
        <v>0</v>
      </c>
      <c r="T772" s="13">
        <f t="shared" si="3011"/>
        <v>0</v>
      </c>
      <c r="U772" s="13">
        <f t="shared" si="3011"/>
        <v>0</v>
      </c>
      <c r="V772" s="13">
        <f t="shared" si="3011"/>
        <v>0</v>
      </c>
      <c r="W772" s="13">
        <f t="shared" si="3011"/>
        <v>0</v>
      </c>
      <c r="X772" s="13">
        <f t="shared" si="3011"/>
        <v>0</v>
      </c>
      <c r="Y772" s="13">
        <f t="shared" si="3011"/>
        <v>0</v>
      </c>
      <c r="Z772" s="13">
        <f t="shared" si="3011"/>
        <v>0</v>
      </c>
      <c r="AA772" s="13">
        <f t="shared" si="3011"/>
        <v>0</v>
      </c>
      <c r="AB772" s="13">
        <f t="shared" si="3011"/>
        <v>0</v>
      </c>
      <c r="AC772" s="13">
        <f t="shared" si="3011"/>
        <v>0</v>
      </c>
      <c r="AD772" s="13">
        <f t="shared" si="3011"/>
        <v>0</v>
      </c>
      <c r="AE772" s="13">
        <f t="shared" si="3011"/>
        <v>0</v>
      </c>
      <c r="AF772" s="13">
        <f t="shared" si="3011"/>
        <v>0</v>
      </c>
      <c r="AG772" s="13">
        <f t="shared" si="3011"/>
        <v>0</v>
      </c>
      <c r="AH772" s="13">
        <f t="shared" si="3011"/>
        <v>0</v>
      </c>
      <c r="AI772" s="13">
        <f t="shared" si="3011"/>
        <v>0</v>
      </c>
      <c r="AJ772" s="13">
        <f t="shared" si="3011"/>
        <v>0</v>
      </c>
      <c r="AK772" s="13">
        <f t="shared" si="3011"/>
        <v>0</v>
      </c>
      <c r="AL772" s="13">
        <f t="shared" si="3011"/>
        <v>0</v>
      </c>
      <c r="AM772" s="13">
        <f t="shared" si="3011"/>
        <v>0</v>
      </c>
      <c r="AN772" s="13">
        <f t="shared" si="3011"/>
        <v>0</v>
      </c>
      <c r="AO772" s="13">
        <f t="shared" si="3011"/>
        <v>0</v>
      </c>
      <c r="AP772" s="13">
        <f t="shared" si="3011"/>
        <v>0</v>
      </c>
      <c r="AQ772" s="13">
        <f t="shared" si="3011"/>
        <v>0</v>
      </c>
      <c r="AR772" s="13">
        <f t="shared" ref="AR772:BO772" si="3012">INDEX(Prod,$A769,AR$10-$L$10+1)</f>
        <v>0</v>
      </c>
      <c r="AS772" s="13">
        <f t="shared" si="3012"/>
        <v>0</v>
      </c>
      <c r="AT772" s="13">
        <f t="shared" si="3012"/>
        <v>0</v>
      </c>
      <c r="AU772" s="13">
        <f t="shared" si="3012"/>
        <v>0</v>
      </c>
      <c r="AV772" s="13">
        <f t="shared" si="3012"/>
        <v>0</v>
      </c>
      <c r="AW772" s="13">
        <f t="shared" si="3012"/>
        <v>0</v>
      </c>
      <c r="AX772" s="13">
        <f t="shared" si="3012"/>
        <v>0</v>
      </c>
      <c r="AY772" s="13">
        <f t="shared" si="3012"/>
        <v>0</v>
      </c>
      <c r="AZ772" s="13">
        <f t="shared" si="3012"/>
        <v>0</v>
      </c>
      <c r="BA772" s="13">
        <f t="shared" si="3012"/>
        <v>0</v>
      </c>
      <c r="BB772" s="13">
        <f t="shared" si="3012"/>
        <v>0</v>
      </c>
      <c r="BC772" s="13">
        <f t="shared" si="3012"/>
        <v>0</v>
      </c>
      <c r="BD772" s="13">
        <f t="shared" si="3012"/>
        <v>0</v>
      </c>
      <c r="BE772" s="13">
        <f t="shared" si="3012"/>
        <v>0</v>
      </c>
      <c r="BF772" s="13">
        <f t="shared" si="3012"/>
        <v>0</v>
      </c>
      <c r="BG772" s="13">
        <f t="shared" si="3012"/>
        <v>0</v>
      </c>
      <c r="BH772" s="13">
        <f t="shared" si="3012"/>
        <v>0</v>
      </c>
      <c r="BI772" s="13">
        <f t="shared" si="3012"/>
        <v>0</v>
      </c>
      <c r="BJ772" s="13">
        <f t="shared" si="3012"/>
        <v>0</v>
      </c>
      <c r="BK772" s="13">
        <f t="shared" si="3012"/>
        <v>0</v>
      </c>
      <c r="BL772" s="13">
        <f t="shared" si="3012"/>
        <v>0</v>
      </c>
      <c r="BM772" s="13">
        <f t="shared" si="3012"/>
        <v>0</v>
      </c>
      <c r="BN772" s="13">
        <f t="shared" si="3012"/>
        <v>0</v>
      </c>
      <c r="BO772" s="13">
        <f t="shared" si="3012"/>
        <v>0</v>
      </c>
    </row>
    <row r="773" spans="1:67" s="10" customFormat="1" outlineLevel="2">
      <c r="B773" s="8" t="s">
        <v>34</v>
      </c>
      <c r="E773" s="76"/>
      <c r="F773" s="76"/>
      <c r="J773" s="2">
        <f>NPV($C$4,M773:BO773)+L773</f>
        <v>0</v>
      </c>
      <c r="L773" s="2">
        <f t="shared" ref="L773:AQ773" si="3013">IF(L$10&lt;$C769,0,$F769*L772*(1+$I769)^(L$10-$E$663))</f>
        <v>0</v>
      </c>
      <c r="M773" s="2">
        <f t="shared" si="3013"/>
        <v>0</v>
      </c>
      <c r="N773" s="2">
        <f t="shared" si="3013"/>
        <v>0</v>
      </c>
      <c r="O773" s="2">
        <f t="shared" si="3013"/>
        <v>0</v>
      </c>
      <c r="P773" s="2">
        <f t="shared" si="3013"/>
        <v>0</v>
      </c>
      <c r="Q773" s="2">
        <f t="shared" si="3013"/>
        <v>0</v>
      </c>
      <c r="R773" s="2">
        <f t="shared" si="3013"/>
        <v>0</v>
      </c>
      <c r="S773" s="2">
        <f t="shared" si="3013"/>
        <v>0</v>
      </c>
      <c r="T773" s="2">
        <f t="shared" si="3013"/>
        <v>0</v>
      </c>
      <c r="U773" s="2">
        <f t="shared" si="3013"/>
        <v>0</v>
      </c>
      <c r="V773" s="2">
        <f t="shared" si="3013"/>
        <v>0</v>
      </c>
      <c r="W773" s="2">
        <f t="shared" si="3013"/>
        <v>0</v>
      </c>
      <c r="X773" s="2">
        <f t="shared" si="3013"/>
        <v>0</v>
      </c>
      <c r="Y773" s="2">
        <f t="shared" si="3013"/>
        <v>0</v>
      </c>
      <c r="Z773" s="2">
        <f t="shared" si="3013"/>
        <v>0</v>
      </c>
      <c r="AA773" s="2">
        <f t="shared" si="3013"/>
        <v>0</v>
      </c>
      <c r="AB773" s="2">
        <f t="shared" si="3013"/>
        <v>0</v>
      </c>
      <c r="AC773" s="2">
        <f t="shared" si="3013"/>
        <v>0</v>
      </c>
      <c r="AD773" s="2">
        <f t="shared" si="3013"/>
        <v>0</v>
      </c>
      <c r="AE773" s="2">
        <f t="shared" si="3013"/>
        <v>0</v>
      </c>
      <c r="AF773" s="2">
        <f t="shared" si="3013"/>
        <v>0</v>
      </c>
      <c r="AG773" s="2">
        <f t="shared" si="3013"/>
        <v>0</v>
      </c>
      <c r="AH773" s="2">
        <f t="shared" si="3013"/>
        <v>0</v>
      </c>
      <c r="AI773" s="2">
        <f t="shared" si="3013"/>
        <v>0</v>
      </c>
      <c r="AJ773" s="2">
        <f t="shared" si="3013"/>
        <v>0</v>
      </c>
      <c r="AK773" s="2">
        <f t="shared" si="3013"/>
        <v>0</v>
      </c>
      <c r="AL773" s="2">
        <f t="shared" si="3013"/>
        <v>0</v>
      </c>
      <c r="AM773" s="2">
        <f t="shared" si="3013"/>
        <v>0</v>
      </c>
      <c r="AN773" s="2">
        <f t="shared" si="3013"/>
        <v>0</v>
      </c>
      <c r="AO773" s="2">
        <f t="shared" si="3013"/>
        <v>0</v>
      </c>
      <c r="AP773" s="2">
        <f t="shared" si="3013"/>
        <v>0</v>
      </c>
      <c r="AQ773" s="2">
        <f t="shared" si="3013"/>
        <v>0</v>
      </c>
      <c r="AR773" s="2">
        <f t="shared" ref="AR773:BO773" si="3014">IF(AR$10&lt;$C769,0,$F769*AR772*(1+$I769)^(AR$10-$E$663))</f>
        <v>0</v>
      </c>
      <c r="AS773" s="2">
        <f t="shared" si="3014"/>
        <v>0</v>
      </c>
      <c r="AT773" s="2">
        <f t="shared" si="3014"/>
        <v>0</v>
      </c>
      <c r="AU773" s="2">
        <f t="shared" si="3014"/>
        <v>0</v>
      </c>
      <c r="AV773" s="2">
        <f t="shared" si="3014"/>
        <v>0</v>
      </c>
      <c r="AW773" s="2">
        <f t="shared" si="3014"/>
        <v>0</v>
      </c>
      <c r="AX773" s="2">
        <f t="shared" si="3014"/>
        <v>0</v>
      </c>
      <c r="AY773" s="2">
        <f t="shared" si="3014"/>
        <v>0</v>
      </c>
      <c r="AZ773" s="2">
        <f t="shared" si="3014"/>
        <v>0</v>
      </c>
      <c r="BA773" s="2">
        <f t="shared" si="3014"/>
        <v>0</v>
      </c>
      <c r="BB773" s="2">
        <f t="shared" si="3014"/>
        <v>0</v>
      </c>
      <c r="BC773" s="2">
        <f t="shared" si="3014"/>
        <v>0</v>
      </c>
      <c r="BD773" s="2">
        <f t="shared" si="3014"/>
        <v>0</v>
      </c>
      <c r="BE773" s="2">
        <f t="shared" si="3014"/>
        <v>0</v>
      </c>
      <c r="BF773" s="2">
        <f t="shared" si="3014"/>
        <v>0</v>
      </c>
      <c r="BG773" s="2">
        <f t="shared" si="3014"/>
        <v>0</v>
      </c>
      <c r="BH773" s="2">
        <f t="shared" si="3014"/>
        <v>0</v>
      </c>
      <c r="BI773" s="2">
        <f t="shared" si="3014"/>
        <v>0</v>
      </c>
      <c r="BJ773" s="2">
        <f t="shared" si="3014"/>
        <v>0</v>
      </c>
      <c r="BK773" s="2">
        <f t="shared" si="3014"/>
        <v>0</v>
      </c>
      <c r="BL773" s="2">
        <f t="shared" si="3014"/>
        <v>0</v>
      </c>
      <c r="BM773" s="2">
        <f t="shared" si="3014"/>
        <v>0</v>
      </c>
      <c r="BN773" s="2">
        <f t="shared" si="3014"/>
        <v>0</v>
      </c>
      <c r="BO773" s="2">
        <f t="shared" si="3014"/>
        <v>0</v>
      </c>
    </row>
    <row r="774" spans="1:67" s="10" customFormat="1" outlineLevel="2">
      <c r="B774" s="8"/>
      <c r="E774" s="76"/>
      <c r="F774" s="76"/>
    </row>
    <row r="775" spans="1:67" s="10" customFormat="1" outlineLevel="2">
      <c r="B775" s="8" t="s">
        <v>35</v>
      </c>
      <c r="E775" s="76"/>
      <c r="F775" s="76"/>
      <c r="I775" s="152" t="str">
        <f>INDEX(Projects,A769,Projects!R$1)</f>
        <v>HRD</v>
      </c>
      <c r="J775" s="2">
        <f>NPV($C$4,M775:BO775)+L775</f>
        <v>0</v>
      </c>
      <c r="L775" s="2">
        <f t="shared" ref="L775:BO775" si="3015">SUM(L770,L773)</f>
        <v>0</v>
      </c>
      <c r="M775" s="2">
        <f t="shared" si="3015"/>
        <v>0</v>
      </c>
      <c r="N775" s="2">
        <f t="shared" si="3015"/>
        <v>0</v>
      </c>
      <c r="O775" s="2">
        <f t="shared" si="3015"/>
        <v>0</v>
      </c>
      <c r="P775" s="2">
        <f t="shared" si="3015"/>
        <v>0</v>
      </c>
      <c r="Q775" s="2">
        <f t="shared" si="3015"/>
        <v>0</v>
      </c>
      <c r="R775" s="2">
        <f t="shared" si="3015"/>
        <v>0</v>
      </c>
      <c r="S775" s="2">
        <f t="shared" si="3015"/>
        <v>0</v>
      </c>
      <c r="T775" s="2">
        <f t="shared" si="3015"/>
        <v>0</v>
      </c>
      <c r="U775" s="2">
        <f t="shared" si="3015"/>
        <v>0</v>
      </c>
      <c r="V775" s="2">
        <f t="shared" si="3015"/>
        <v>0</v>
      </c>
      <c r="W775" s="2">
        <f t="shared" si="3015"/>
        <v>0</v>
      </c>
      <c r="X775" s="2">
        <f t="shared" si="3015"/>
        <v>0</v>
      </c>
      <c r="Y775" s="2">
        <f t="shared" si="3015"/>
        <v>0</v>
      </c>
      <c r="Z775" s="2">
        <f t="shared" si="3015"/>
        <v>0</v>
      </c>
      <c r="AA775" s="2">
        <f t="shared" si="3015"/>
        <v>0</v>
      </c>
      <c r="AB775" s="2">
        <f t="shared" si="3015"/>
        <v>0</v>
      </c>
      <c r="AC775" s="2">
        <f t="shared" si="3015"/>
        <v>0</v>
      </c>
      <c r="AD775" s="2">
        <f t="shared" si="3015"/>
        <v>0</v>
      </c>
      <c r="AE775" s="2">
        <f t="shared" si="3015"/>
        <v>0</v>
      </c>
      <c r="AF775" s="2">
        <f t="shared" si="3015"/>
        <v>0</v>
      </c>
      <c r="AG775" s="2">
        <f t="shared" si="3015"/>
        <v>0</v>
      </c>
      <c r="AH775" s="2">
        <f t="shared" si="3015"/>
        <v>0</v>
      </c>
      <c r="AI775" s="2">
        <f t="shared" si="3015"/>
        <v>0</v>
      </c>
      <c r="AJ775" s="2">
        <f t="shared" si="3015"/>
        <v>0</v>
      </c>
      <c r="AK775" s="2">
        <f t="shared" si="3015"/>
        <v>0</v>
      </c>
      <c r="AL775" s="2">
        <f t="shared" si="3015"/>
        <v>0</v>
      </c>
      <c r="AM775" s="2">
        <f t="shared" si="3015"/>
        <v>0</v>
      </c>
      <c r="AN775" s="2">
        <f t="shared" si="3015"/>
        <v>0</v>
      </c>
      <c r="AO775" s="2">
        <f t="shared" si="3015"/>
        <v>0</v>
      </c>
      <c r="AP775" s="2">
        <f t="shared" si="3015"/>
        <v>0</v>
      </c>
      <c r="AQ775" s="2">
        <f t="shared" si="3015"/>
        <v>0</v>
      </c>
      <c r="AR775" s="2">
        <f t="shared" si="3015"/>
        <v>0</v>
      </c>
      <c r="AS775" s="2">
        <f t="shared" si="3015"/>
        <v>0</v>
      </c>
      <c r="AT775" s="2">
        <f t="shared" si="3015"/>
        <v>0</v>
      </c>
      <c r="AU775" s="2">
        <f t="shared" si="3015"/>
        <v>0</v>
      </c>
      <c r="AV775" s="2">
        <f t="shared" si="3015"/>
        <v>0</v>
      </c>
      <c r="AW775" s="2">
        <f t="shared" si="3015"/>
        <v>0</v>
      </c>
      <c r="AX775" s="2">
        <f t="shared" si="3015"/>
        <v>0</v>
      </c>
      <c r="AY775" s="2">
        <f t="shared" si="3015"/>
        <v>0</v>
      </c>
      <c r="AZ775" s="2">
        <f t="shared" si="3015"/>
        <v>0</v>
      </c>
      <c r="BA775" s="2">
        <f t="shared" si="3015"/>
        <v>0</v>
      </c>
      <c r="BB775" s="2">
        <f t="shared" si="3015"/>
        <v>0</v>
      </c>
      <c r="BC775" s="2">
        <f t="shared" si="3015"/>
        <v>0</v>
      </c>
      <c r="BD775" s="2">
        <f t="shared" si="3015"/>
        <v>0</v>
      </c>
      <c r="BE775" s="2">
        <f t="shared" si="3015"/>
        <v>0</v>
      </c>
      <c r="BF775" s="2">
        <f t="shared" si="3015"/>
        <v>0</v>
      </c>
      <c r="BG775" s="2">
        <f t="shared" si="3015"/>
        <v>0</v>
      </c>
      <c r="BH775" s="2">
        <f t="shared" si="3015"/>
        <v>0</v>
      </c>
      <c r="BI775" s="2">
        <f t="shared" si="3015"/>
        <v>0</v>
      </c>
      <c r="BJ775" s="2">
        <f t="shared" si="3015"/>
        <v>0</v>
      </c>
      <c r="BK775" s="2">
        <f t="shared" si="3015"/>
        <v>0</v>
      </c>
      <c r="BL775" s="2">
        <f t="shared" si="3015"/>
        <v>0</v>
      </c>
      <c r="BM775" s="2">
        <f t="shared" si="3015"/>
        <v>0</v>
      </c>
      <c r="BN775" s="2">
        <f t="shared" si="3015"/>
        <v>0</v>
      </c>
      <c r="BO775" s="2">
        <f t="shared" si="3015"/>
        <v>0</v>
      </c>
    </row>
    <row r="776" spans="1:67" s="10" customFormat="1" outlineLevel="2">
      <c r="B776" s="8"/>
      <c r="E776" s="76"/>
      <c r="F776" s="76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</row>
    <row r="777" spans="1:67" s="10" customFormat="1" outlineLevel="1">
      <c r="A777" s="10">
        <f>+A769+1</f>
        <v>15</v>
      </c>
      <c r="B777" s="1" t="str">
        <f>INDEX(Projects,A777,1)</f>
        <v>50MW CT</v>
      </c>
      <c r="C777" s="155">
        <f>INDEX(Projects,A777,2)</f>
        <v>2054</v>
      </c>
      <c r="D777" s="152">
        <f>INDEX(Projects,A777,3)</f>
        <v>12</v>
      </c>
      <c r="E777" s="152">
        <f>INDEX(Projects,$A777,Projects!P$1)</f>
        <v>551</v>
      </c>
      <c r="F777" s="152">
        <f>INDEX(Projects,$A777,Projects!Q$1)</f>
        <v>5.62</v>
      </c>
      <c r="G777" s="152">
        <f>INDEX(Projects,A777,4)</f>
        <v>25</v>
      </c>
      <c r="H777" s="33">
        <f>(DATE(C777,12,31)-DATE(C777,D777,1)+1)/365</f>
        <v>8.4931506849315067E-2</v>
      </c>
      <c r="I777" s="96">
        <f>+$C$7</f>
        <v>2.5000000000000001E-2</v>
      </c>
      <c r="J777" s="2">
        <f>NPV($C$4,M777:BO777)+L777</f>
        <v>922.71297857835157</v>
      </c>
      <c r="L777" s="2">
        <f>+L783</f>
        <v>0</v>
      </c>
      <c r="M777" s="2">
        <f t="shared" ref="M777:BO777" si="3016">+M783</f>
        <v>0</v>
      </c>
      <c r="N777" s="2">
        <f t="shared" si="3016"/>
        <v>0</v>
      </c>
      <c r="O777" s="2">
        <f t="shared" si="3016"/>
        <v>0</v>
      </c>
      <c r="P777" s="2">
        <f t="shared" si="3016"/>
        <v>0</v>
      </c>
      <c r="Q777" s="2">
        <f t="shared" si="3016"/>
        <v>0</v>
      </c>
      <c r="R777" s="2">
        <f t="shared" si="3016"/>
        <v>0</v>
      </c>
      <c r="S777" s="2">
        <f t="shared" si="3016"/>
        <v>0</v>
      </c>
      <c r="T777" s="2">
        <f t="shared" si="3016"/>
        <v>0</v>
      </c>
      <c r="U777" s="2">
        <f t="shared" si="3016"/>
        <v>0</v>
      </c>
      <c r="V777" s="2">
        <f t="shared" si="3016"/>
        <v>0</v>
      </c>
      <c r="W777" s="2">
        <f t="shared" si="3016"/>
        <v>0</v>
      </c>
      <c r="X777" s="2">
        <f t="shared" si="3016"/>
        <v>0</v>
      </c>
      <c r="Y777" s="2">
        <f t="shared" si="3016"/>
        <v>0</v>
      </c>
      <c r="Z777" s="2">
        <f t="shared" si="3016"/>
        <v>0</v>
      </c>
      <c r="AA777" s="2">
        <f t="shared" si="3016"/>
        <v>0</v>
      </c>
      <c r="AB777" s="2">
        <f t="shared" si="3016"/>
        <v>0</v>
      </c>
      <c r="AC777" s="2">
        <f t="shared" si="3016"/>
        <v>0</v>
      </c>
      <c r="AD777" s="2">
        <f t="shared" si="3016"/>
        <v>0</v>
      </c>
      <c r="AE777" s="2">
        <f t="shared" si="3016"/>
        <v>0</v>
      </c>
      <c r="AF777" s="2">
        <f t="shared" si="3016"/>
        <v>0</v>
      </c>
      <c r="AG777" s="2">
        <f t="shared" si="3016"/>
        <v>0</v>
      </c>
      <c r="AH777" s="2">
        <f t="shared" si="3016"/>
        <v>0</v>
      </c>
      <c r="AI777" s="2">
        <f t="shared" si="3016"/>
        <v>0</v>
      </c>
      <c r="AJ777" s="2">
        <f t="shared" si="3016"/>
        <v>0</v>
      </c>
      <c r="AK777" s="2">
        <f t="shared" si="3016"/>
        <v>0</v>
      </c>
      <c r="AL777" s="2">
        <f t="shared" si="3016"/>
        <v>0</v>
      </c>
      <c r="AM777" s="2">
        <f t="shared" si="3016"/>
        <v>0</v>
      </c>
      <c r="AN777" s="2">
        <f t="shared" si="3016"/>
        <v>0</v>
      </c>
      <c r="AO777" s="2">
        <f t="shared" si="3016"/>
        <v>0</v>
      </c>
      <c r="AP777" s="2">
        <f t="shared" si="3016"/>
        <v>0</v>
      </c>
      <c r="AQ777" s="2">
        <f t="shared" si="3016"/>
        <v>0</v>
      </c>
      <c r="AR777" s="2">
        <f t="shared" si="3016"/>
        <v>0</v>
      </c>
      <c r="AS777" s="2">
        <f t="shared" si="3016"/>
        <v>0</v>
      </c>
      <c r="AT777" s="2">
        <f t="shared" si="3016"/>
        <v>0</v>
      </c>
      <c r="AU777" s="2">
        <f t="shared" si="3016"/>
        <v>0</v>
      </c>
      <c r="AV777" s="2">
        <f t="shared" si="3016"/>
        <v>0</v>
      </c>
      <c r="AW777" s="2">
        <f t="shared" si="3016"/>
        <v>0</v>
      </c>
      <c r="AX777" s="2">
        <f t="shared" si="3016"/>
        <v>0</v>
      </c>
      <c r="AY777" s="2">
        <f t="shared" si="3016"/>
        <v>0</v>
      </c>
      <c r="AZ777" s="2">
        <f t="shared" si="3016"/>
        <v>0</v>
      </c>
      <c r="BA777" s="2">
        <f t="shared" si="3016"/>
        <v>0</v>
      </c>
      <c r="BB777" s="2">
        <f t="shared" si="3016"/>
        <v>141.0267676331587</v>
      </c>
      <c r="BC777" s="2">
        <f t="shared" si="3016"/>
        <v>1670.6600475638929</v>
      </c>
      <c r="BD777" s="2">
        <f t="shared" si="3016"/>
        <v>1713.6300340158634</v>
      </c>
      <c r="BE777" s="2">
        <f t="shared" si="3016"/>
        <v>1759.1357408548886</v>
      </c>
      <c r="BF777" s="2">
        <f t="shared" si="3016"/>
        <v>1797.5368041264601</v>
      </c>
      <c r="BG777" s="2">
        <f t="shared" si="3016"/>
        <v>1845.4730828392933</v>
      </c>
      <c r="BH777" s="2">
        <f t="shared" si="3016"/>
        <v>1885.9180280593368</v>
      </c>
      <c r="BI777" s="2">
        <f t="shared" si="3016"/>
        <v>1878.23058263507</v>
      </c>
      <c r="BJ777" s="2">
        <f t="shared" si="3016"/>
        <v>1928.0249789723052</v>
      </c>
      <c r="BK777" s="2">
        <f t="shared" si="3016"/>
        <v>1977.9715923493388</v>
      </c>
      <c r="BL777" s="2">
        <f t="shared" si="3016"/>
        <v>2029.060549173983</v>
      </c>
      <c r="BM777" s="2">
        <f t="shared" si="3016"/>
        <v>2083.1862488431047</v>
      </c>
      <c r="BN777" s="2">
        <f t="shared" si="3016"/>
        <v>2128.7687583881916</v>
      </c>
      <c r="BO777" s="2">
        <f t="shared" si="3016"/>
        <v>2183.929843392049</v>
      </c>
    </row>
    <row r="778" spans="1:67" s="10" customFormat="1" outlineLevel="2">
      <c r="B778" s="8" t="s">
        <v>32</v>
      </c>
      <c r="E778" s="76"/>
      <c r="F778" s="76"/>
      <c r="L778" s="2">
        <f t="shared" ref="L778:AQ778" si="3017">IF(OR(L$10&lt;$C777,L$10&gt;$C777+$G777),0,IF(L$10=$C777,$E777*(1+$I777)^(L$10-$E$663)*$H777,IF(L$10=$C777+$G777,$E777*(1+$I777)^(L$10-$E$663)*(1-$H777),$E777*(1+$I777)^(L$10-$E$663))))</f>
        <v>0</v>
      </c>
      <c r="M778" s="2">
        <f t="shared" si="3017"/>
        <v>0</v>
      </c>
      <c r="N778" s="2">
        <f t="shared" si="3017"/>
        <v>0</v>
      </c>
      <c r="O778" s="2">
        <f t="shared" si="3017"/>
        <v>0</v>
      </c>
      <c r="P778" s="2">
        <f t="shared" si="3017"/>
        <v>0</v>
      </c>
      <c r="Q778" s="2">
        <f t="shared" si="3017"/>
        <v>0</v>
      </c>
      <c r="R778" s="2">
        <f t="shared" si="3017"/>
        <v>0</v>
      </c>
      <c r="S778" s="2">
        <f t="shared" si="3017"/>
        <v>0</v>
      </c>
      <c r="T778" s="2">
        <f t="shared" si="3017"/>
        <v>0</v>
      </c>
      <c r="U778" s="2">
        <f t="shared" si="3017"/>
        <v>0</v>
      </c>
      <c r="V778" s="2">
        <f t="shared" si="3017"/>
        <v>0</v>
      </c>
      <c r="W778" s="2">
        <f t="shared" si="3017"/>
        <v>0</v>
      </c>
      <c r="X778" s="2">
        <f t="shared" si="3017"/>
        <v>0</v>
      </c>
      <c r="Y778" s="2">
        <f t="shared" si="3017"/>
        <v>0</v>
      </c>
      <c r="Z778" s="2">
        <f t="shared" si="3017"/>
        <v>0</v>
      </c>
      <c r="AA778" s="2">
        <f t="shared" si="3017"/>
        <v>0</v>
      </c>
      <c r="AB778" s="2">
        <f t="shared" si="3017"/>
        <v>0</v>
      </c>
      <c r="AC778" s="2">
        <f t="shared" si="3017"/>
        <v>0</v>
      </c>
      <c r="AD778" s="2">
        <f t="shared" si="3017"/>
        <v>0</v>
      </c>
      <c r="AE778" s="2">
        <f t="shared" si="3017"/>
        <v>0</v>
      </c>
      <c r="AF778" s="2">
        <f t="shared" si="3017"/>
        <v>0</v>
      </c>
      <c r="AG778" s="2">
        <f t="shared" si="3017"/>
        <v>0</v>
      </c>
      <c r="AH778" s="2">
        <f t="shared" si="3017"/>
        <v>0</v>
      </c>
      <c r="AI778" s="2">
        <f t="shared" si="3017"/>
        <v>0</v>
      </c>
      <c r="AJ778" s="2">
        <f t="shared" si="3017"/>
        <v>0</v>
      </c>
      <c r="AK778" s="2">
        <f t="shared" si="3017"/>
        <v>0</v>
      </c>
      <c r="AL778" s="2">
        <f t="shared" si="3017"/>
        <v>0</v>
      </c>
      <c r="AM778" s="2">
        <f t="shared" si="3017"/>
        <v>0</v>
      </c>
      <c r="AN778" s="2">
        <f t="shared" si="3017"/>
        <v>0</v>
      </c>
      <c r="AO778" s="2">
        <f t="shared" si="3017"/>
        <v>0</v>
      </c>
      <c r="AP778" s="2">
        <f t="shared" si="3017"/>
        <v>0</v>
      </c>
      <c r="AQ778" s="2">
        <f t="shared" si="3017"/>
        <v>0</v>
      </c>
      <c r="AR778" s="2">
        <f t="shared" ref="AR778:BO778" si="3018">IF(OR(AR$10&lt;$C777,AR$10&gt;$C777+$G777),0,IF(AR$10=$C777,$E777*(1+$I777)^(AR$10-$E$663)*$H777,IF(AR$10=$C777+$G777,$E777*(1+$I777)^(AR$10-$E$663)*(1-$H777),$E777*(1+$I777)^(AR$10-$E$663))))</f>
        <v>0</v>
      </c>
      <c r="AS778" s="2">
        <f t="shared" si="3018"/>
        <v>0</v>
      </c>
      <c r="AT778" s="2">
        <f t="shared" si="3018"/>
        <v>0</v>
      </c>
      <c r="AU778" s="2">
        <f t="shared" si="3018"/>
        <v>0</v>
      </c>
      <c r="AV778" s="2">
        <f t="shared" si="3018"/>
        <v>0</v>
      </c>
      <c r="AW778" s="2">
        <f t="shared" si="3018"/>
        <v>0</v>
      </c>
      <c r="AX778" s="2">
        <f t="shared" si="3018"/>
        <v>0</v>
      </c>
      <c r="AY778" s="2">
        <f t="shared" si="3018"/>
        <v>0</v>
      </c>
      <c r="AZ778" s="2">
        <f t="shared" si="3018"/>
        <v>0</v>
      </c>
      <c r="BA778" s="2">
        <f t="shared" si="3018"/>
        <v>0</v>
      </c>
      <c r="BB778" s="2">
        <f t="shared" si="3018"/>
        <v>132.01484638179642</v>
      </c>
      <c r="BC778" s="2">
        <f t="shared" si="3018"/>
        <v>1593.2275613738575</v>
      </c>
      <c r="BD778" s="2">
        <f t="shared" si="3018"/>
        <v>1633.0582504082035</v>
      </c>
      <c r="BE778" s="2">
        <f t="shared" si="3018"/>
        <v>1673.8847066684089</v>
      </c>
      <c r="BF778" s="2">
        <f t="shared" si="3018"/>
        <v>1715.7318243351187</v>
      </c>
      <c r="BG778" s="2">
        <f t="shared" si="3018"/>
        <v>1758.6251199434971</v>
      </c>
      <c r="BH778" s="2">
        <f t="shared" si="3018"/>
        <v>1802.5907479420841</v>
      </c>
      <c r="BI778" s="2">
        <f t="shared" si="3018"/>
        <v>1847.6555166406361</v>
      </c>
      <c r="BJ778" s="2">
        <f t="shared" si="3018"/>
        <v>1893.8469045566521</v>
      </c>
      <c r="BK778" s="2">
        <f t="shared" si="3018"/>
        <v>1941.1930771705686</v>
      </c>
      <c r="BL778" s="2">
        <f t="shared" si="3018"/>
        <v>1989.7229040998325</v>
      </c>
      <c r="BM778" s="2">
        <f t="shared" si="3018"/>
        <v>2039.4659767023281</v>
      </c>
      <c r="BN778" s="2">
        <f t="shared" si="3018"/>
        <v>2090.4526261198862</v>
      </c>
      <c r="BO778" s="2">
        <f t="shared" si="3018"/>
        <v>2142.7139417728831</v>
      </c>
    </row>
    <row r="779" spans="1:67" s="10" customFormat="1" outlineLevel="2">
      <c r="B779" s="8"/>
      <c r="E779" s="76"/>
      <c r="F779" s="76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</row>
    <row r="780" spans="1:67" s="10" customFormat="1" outlineLevel="2">
      <c r="B780" s="7" t="s">
        <v>33</v>
      </c>
      <c r="E780" s="76"/>
      <c r="F780" s="76"/>
      <c r="L780" s="13">
        <f t="shared" ref="L780:AQ780" si="3019">INDEX(Prod,$A777,L$10-$L$10+1)</f>
        <v>0</v>
      </c>
      <c r="M780" s="13">
        <f t="shared" si="3019"/>
        <v>0</v>
      </c>
      <c r="N780" s="13">
        <f t="shared" si="3019"/>
        <v>0</v>
      </c>
      <c r="O780" s="13">
        <f t="shared" si="3019"/>
        <v>0</v>
      </c>
      <c r="P780" s="13">
        <f t="shared" si="3019"/>
        <v>0</v>
      </c>
      <c r="Q780" s="13">
        <f t="shared" si="3019"/>
        <v>0</v>
      </c>
      <c r="R780" s="13">
        <f t="shared" si="3019"/>
        <v>0</v>
      </c>
      <c r="S780" s="13">
        <f t="shared" si="3019"/>
        <v>0</v>
      </c>
      <c r="T780" s="13">
        <f t="shared" si="3019"/>
        <v>0</v>
      </c>
      <c r="U780" s="13">
        <f t="shared" si="3019"/>
        <v>0</v>
      </c>
      <c r="V780" s="13">
        <f t="shared" si="3019"/>
        <v>0</v>
      </c>
      <c r="W780" s="13">
        <f t="shared" si="3019"/>
        <v>0</v>
      </c>
      <c r="X780" s="13">
        <f t="shared" si="3019"/>
        <v>0</v>
      </c>
      <c r="Y780" s="13">
        <f t="shared" si="3019"/>
        <v>0</v>
      </c>
      <c r="Z780" s="13">
        <f t="shared" si="3019"/>
        <v>0</v>
      </c>
      <c r="AA780" s="13">
        <f t="shared" si="3019"/>
        <v>0</v>
      </c>
      <c r="AB780" s="13">
        <f t="shared" si="3019"/>
        <v>0</v>
      </c>
      <c r="AC780" s="13">
        <f t="shared" si="3019"/>
        <v>0</v>
      </c>
      <c r="AD780" s="13">
        <f t="shared" si="3019"/>
        <v>0</v>
      </c>
      <c r="AE780" s="13">
        <f t="shared" si="3019"/>
        <v>0</v>
      </c>
      <c r="AF780" s="13">
        <f t="shared" si="3019"/>
        <v>0</v>
      </c>
      <c r="AG780" s="13">
        <f t="shared" si="3019"/>
        <v>0</v>
      </c>
      <c r="AH780" s="13">
        <f t="shared" si="3019"/>
        <v>0</v>
      </c>
      <c r="AI780" s="13">
        <f t="shared" si="3019"/>
        <v>0</v>
      </c>
      <c r="AJ780" s="13">
        <f t="shared" si="3019"/>
        <v>0</v>
      </c>
      <c r="AK780" s="13">
        <f t="shared" si="3019"/>
        <v>0</v>
      </c>
      <c r="AL780" s="13">
        <f t="shared" si="3019"/>
        <v>0</v>
      </c>
      <c r="AM780" s="13">
        <f t="shared" si="3019"/>
        <v>0</v>
      </c>
      <c r="AN780" s="13">
        <f t="shared" si="3019"/>
        <v>0</v>
      </c>
      <c r="AO780" s="13">
        <f t="shared" si="3019"/>
        <v>0</v>
      </c>
      <c r="AP780" s="13">
        <f t="shared" si="3019"/>
        <v>0</v>
      </c>
      <c r="AQ780" s="13">
        <f t="shared" si="3019"/>
        <v>0</v>
      </c>
      <c r="AR780" s="13">
        <f t="shared" ref="AR780:BO780" si="3020">INDEX(Prod,$A777,AR$10-$L$10+1)</f>
        <v>0</v>
      </c>
      <c r="AS780" s="13">
        <f t="shared" si="3020"/>
        <v>0</v>
      </c>
      <c r="AT780" s="13">
        <f t="shared" si="3020"/>
        <v>0</v>
      </c>
      <c r="AU780" s="13">
        <f t="shared" si="3020"/>
        <v>0</v>
      </c>
      <c r="AV780" s="13">
        <f t="shared" si="3020"/>
        <v>0</v>
      </c>
      <c r="AW780" s="13">
        <f t="shared" si="3020"/>
        <v>0</v>
      </c>
      <c r="AX780" s="13">
        <f t="shared" si="3020"/>
        <v>0</v>
      </c>
      <c r="AY780" s="13">
        <f t="shared" si="3020"/>
        <v>0</v>
      </c>
      <c r="AZ780" s="13">
        <f t="shared" si="3020"/>
        <v>0</v>
      </c>
      <c r="BA780" s="13">
        <f t="shared" si="3020"/>
        <v>0</v>
      </c>
      <c r="BB780" s="13">
        <f t="shared" si="3020"/>
        <v>0.5684322714805603</v>
      </c>
      <c r="BC780" s="13">
        <f t="shared" si="3020"/>
        <v>4.7649755477905273</v>
      </c>
      <c r="BD780" s="13">
        <f t="shared" si="3020"/>
        <v>4.8372282981872559</v>
      </c>
      <c r="BE780" s="13">
        <f t="shared" si="3020"/>
        <v>4.9933199882507324</v>
      </c>
      <c r="BF780" s="13">
        <f t="shared" si="3020"/>
        <v>4.6746125221252441</v>
      </c>
      <c r="BG780" s="13">
        <f t="shared" si="3020"/>
        <v>4.8417420387268066</v>
      </c>
      <c r="BH780" s="13">
        <f t="shared" si="3020"/>
        <v>4.5321612358093262</v>
      </c>
      <c r="BI780" s="13">
        <f t="shared" si="3020"/>
        <v>1.6224139928817749</v>
      </c>
      <c r="BJ780" s="13">
        <f t="shared" si="3020"/>
        <v>1.7693673372268677</v>
      </c>
      <c r="BK780" s="13">
        <f t="shared" si="3020"/>
        <v>1.8575509786605835</v>
      </c>
      <c r="BL780" s="13">
        <f t="shared" si="3020"/>
        <v>1.9383448362350464</v>
      </c>
      <c r="BM780" s="13">
        <f t="shared" si="3020"/>
        <v>2.1017529964447021</v>
      </c>
      <c r="BN780" s="13">
        <f t="shared" si="3020"/>
        <v>1.7970353364944458</v>
      </c>
      <c r="BO780" s="13">
        <f t="shared" si="3020"/>
        <v>1.8858879804611206</v>
      </c>
    </row>
    <row r="781" spans="1:67" s="10" customFormat="1" outlineLevel="2">
      <c r="B781" s="8" t="s">
        <v>34</v>
      </c>
      <c r="E781" s="76"/>
      <c r="F781" s="76"/>
      <c r="L781" s="2">
        <f t="shared" ref="L781:AQ781" si="3021">IF(L$10&lt;$C777,0,$F777*L780*(1+$I777)^(L$10-$E$663))</f>
        <v>0</v>
      </c>
      <c r="M781" s="2">
        <f t="shared" si="3021"/>
        <v>0</v>
      </c>
      <c r="N781" s="2">
        <f t="shared" si="3021"/>
        <v>0</v>
      </c>
      <c r="O781" s="2">
        <f t="shared" si="3021"/>
        <v>0</v>
      </c>
      <c r="P781" s="2">
        <f t="shared" si="3021"/>
        <v>0</v>
      </c>
      <c r="Q781" s="2">
        <f t="shared" si="3021"/>
        <v>0</v>
      </c>
      <c r="R781" s="2">
        <f t="shared" si="3021"/>
        <v>0</v>
      </c>
      <c r="S781" s="2">
        <f t="shared" si="3021"/>
        <v>0</v>
      </c>
      <c r="T781" s="2">
        <f t="shared" si="3021"/>
        <v>0</v>
      </c>
      <c r="U781" s="2">
        <f t="shared" si="3021"/>
        <v>0</v>
      </c>
      <c r="V781" s="2">
        <f t="shared" si="3021"/>
        <v>0</v>
      </c>
      <c r="W781" s="2">
        <f t="shared" si="3021"/>
        <v>0</v>
      </c>
      <c r="X781" s="2">
        <f t="shared" si="3021"/>
        <v>0</v>
      </c>
      <c r="Y781" s="2">
        <f t="shared" si="3021"/>
        <v>0</v>
      </c>
      <c r="Z781" s="2">
        <f t="shared" si="3021"/>
        <v>0</v>
      </c>
      <c r="AA781" s="2">
        <f t="shared" si="3021"/>
        <v>0</v>
      </c>
      <c r="AB781" s="2">
        <f t="shared" si="3021"/>
        <v>0</v>
      </c>
      <c r="AC781" s="2">
        <f t="shared" si="3021"/>
        <v>0</v>
      </c>
      <c r="AD781" s="2">
        <f t="shared" si="3021"/>
        <v>0</v>
      </c>
      <c r="AE781" s="2">
        <f t="shared" si="3021"/>
        <v>0</v>
      </c>
      <c r="AF781" s="2">
        <f t="shared" si="3021"/>
        <v>0</v>
      </c>
      <c r="AG781" s="2">
        <f t="shared" si="3021"/>
        <v>0</v>
      </c>
      <c r="AH781" s="2">
        <f t="shared" si="3021"/>
        <v>0</v>
      </c>
      <c r="AI781" s="2">
        <f t="shared" si="3021"/>
        <v>0</v>
      </c>
      <c r="AJ781" s="2">
        <f t="shared" si="3021"/>
        <v>0</v>
      </c>
      <c r="AK781" s="2">
        <f t="shared" si="3021"/>
        <v>0</v>
      </c>
      <c r="AL781" s="2">
        <f t="shared" si="3021"/>
        <v>0</v>
      </c>
      <c r="AM781" s="2">
        <f t="shared" si="3021"/>
        <v>0</v>
      </c>
      <c r="AN781" s="2">
        <f t="shared" si="3021"/>
        <v>0</v>
      </c>
      <c r="AO781" s="2">
        <f t="shared" si="3021"/>
        <v>0</v>
      </c>
      <c r="AP781" s="2">
        <f t="shared" si="3021"/>
        <v>0</v>
      </c>
      <c r="AQ781" s="2">
        <f t="shared" si="3021"/>
        <v>0</v>
      </c>
      <c r="AR781" s="2">
        <f t="shared" ref="AR781:BO781" si="3022">IF(AR$10&lt;$C777,0,$F777*AR780*(1+$I777)^(AR$10-$E$663))</f>
        <v>0</v>
      </c>
      <c r="AS781" s="2">
        <f t="shared" si="3022"/>
        <v>0</v>
      </c>
      <c r="AT781" s="2">
        <f t="shared" si="3022"/>
        <v>0</v>
      </c>
      <c r="AU781" s="2">
        <f t="shared" si="3022"/>
        <v>0</v>
      </c>
      <c r="AV781" s="2">
        <f t="shared" si="3022"/>
        <v>0</v>
      </c>
      <c r="AW781" s="2">
        <f t="shared" si="3022"/>
        <v>0</v>
      </c>
      <c r="AX781" s="2">
        <f t="shared" si="3022"/>
        <v>0</v>
      </c>
      <c r="AY781" s="2">
        <f t="shared" si="3022"/>
        <v>0</v>
      </c>
      <c r="AZ781" s="2">
        <f t="shared" si="3022"/>
        <v>0</v>
      </c>
      <c r="BA781" s="2">
        <f t="shared" si="3022"/>
        <v>0</v>
      </c>
      <c r="BB781" s="2">
        <f t="shared" si="3022"/>
        <v>9.0119212513622724</v>
      </c>
      <c r="BC781" s="2">
        <f t="shared" si="3022"/>
        <v>77.432486190035348</v>
      </c>
      <c r="BD781" s="2">
        <f t="shared" si="3022"/>
        <v>80.57178360765981</v>
      </c>
      <c r="BE781" s="2">
        <f t="shared" si="3022"/>
        <v>85.251034186479757</v>
      </c>
      <c r="BF781" s="2">
        <f t="shared" si="3022"/>
        <v>81.804979791341253</v>
      </c>
      <c r="BG781" s="2">
        <f t="shared" si="3022"/>
        <v>86.847962895796158</v>
      </c>
      <c r="BH781" s="2">
        <f t="shared" si="3022"/>
        <v>83.327280117252798</v>
      </c>
      <c r="BI781" s="2">
        <f t="shared" si="3022"/>
        <v>30.575065994433956</v>
      </c>
      <c r="BJ781" s="2">
        <f t="shared" si="3022"/>
        <v>34.178074415653015</v>
      </c>
      <c r="BK781" s="2">
        <f t="shared" si="3022"/>
        <v>36.77851517877032</v>
      </c>
      <c r="BL781" s="2">
        <f t="shared" si="3022"/>
        <v>39.337645074150394</v>
      </c>
      <c r="BM781" s="2">
        <f t="shared" si="3022"/>
        <v>43.720272140776771</v>
      </c>
      <c r="BN781" s="2">
        <f t="shared" si="3022"/>
        <v>38.316132268305566</v>
      </c>
      <c r="BO781" s="2">
        <f t="shared" si="3022"/>
        <v>41.215901619165955</v>
      </c>
    </row>
    <row r="782" spans="1:67" s="10" customFormat="1" outlineLevel="2">
      <c r="B782" s="8"/>
      <c r="E782" s="76"/>
      <c r="F782" s="76"/>
    </row>
    <row r="783" spans="1:67" s="10" customFormat="1" outlineLevel="2">
      <c r="B783" s="8" t="s">
        <v>35</v>
      </c>
      <c r="E783" s="76"/>
      <c r="F783" s="76"/>
      <c r="I783" s="152" t="str">
        <f>INDEX(Projects,A777,Projects!R$1)</f>
        <v>NewGT</v>
      </c>
      <c r="L783" s="2">
        <f t="shared" ref="L783:BO783" si="3023">SUM(L778,L781)</f>
        <v>0</v>
      </c>
      <c r="M783" s="2">
        <f t="shared" si="3023"/>
        <v>0</v>
      </c>
      <c r="N783" s="2">
        <f t="shared" si="3023"/>
        <v>0</v>
      </c>
      <c r="O783" s="2">
        <f t="shared" si="3023"/>
        <v>0</v>
      </c>
      <c r="P783" s="2">
        <f t="shared" si="3023"/>
        <v>0</v>
      </c>
      <c r="Q783" s="2">
        <f t="shared" si="3023"/>
        <v>0</v>
      </c>
      <c r="R783" s="2">
        <f t="shared" si="3023"/>
        <v>0</v>
      </c>
      <c r="S783" s="2">
        <f t="shared" si="3023"/>
        <v>0</v>
      </c>
      <c r="T783" s="2">
        <f t="shared" si="3023"/>
        <v>0</v>
      </c>
      <c r="U783" s="2">
        <f t="shared" si="3023"/>
        <v>0</v>
      </c>
      <c r="V783" s="2">
        <f t="shared" si="3023"/>
        <v>0</v>
      </c>
      <c r="W783" s="2">
        <f t="shared" si="3023"/>
        <v>0</v>
      </c>
      <c r="X783" s="2">
        <f t="shared" si="3023"/>
        <v>0</v>
      </c>
      <c r="Y783" s="2">
        <f t="shared" si="3023"/>
        <v>0</v>
      </c>
      <c r="Z783" s="2">
        <f t="shared" si="3023"/>
        <v>0</v>
      </c>
      <c r="AA783" s="2">
        <f t="shared" si="3023"/>
        <v>0</v>
      </c>
      <c r="AB783" s="2">
        <f t="shared" si="3023"/>
        <v>0</v>
      </c>
      <c r="AC783" s="2">
        <f t="shared" si="3023"/>
        <v>0</v>
      </c>
      <c r="AD783" s="2">
        <f t="shared" si="3023"/>
        <v>0</v>
      </c>
      <c r="AE783" s="2">
        <f t="shared" si="3023"/>
        <v>0</v>
      </c>
      <c r="AF783" s="2">
        <f t="shared" si="3023"/>
        <v>0</v>
      </c>
      <c r="AG783" s="2">
        <f t="shared" si="3023"/>
        <v>0</v>
      </c>
      <c r="AH783" s="2">
        <f t="shared" si="3023"/>
        <v>0</v>
      </c>
      <c r="AI783" s="2">
        <f t="shared" si="3023"/>
        <v>0</v>
      </c>
      <c r="AJ783" s="2">
        <f t="shared" si="3023"/>
        <v>0</v>
      </c>
      <c r="AK783" s="2">
        <f t="shared" si="3023"/>
        <v>0</v>
      </c>
      <c r="AL783" s="2">
        <f t="shared" si="3023"/>
        <v>0</v>
      </c>
      <c r="AM783" s="2">
        <f t="shared" si="3023"/>
        <v>0</v>
      </c>
      <c r="AN783" s="2">
        <f t="shared" si="3023"/>
        <v>0</v>
      </c>
      <c r="AO783" s="2">
        <f t="shared" si="3023"/>
        <v>0</v>
      </c>
      <c r="AP783" s="2">
        <f t="shared" si="3023"/>
        <v>0</v>
      </c>
      <c r="AQ783" s="2">
        <f t="shared" si="3023"/>
        <v>0</v>
      </c>
      <c r="AR783" s="2">
        <f t="shared" si="3023"/>
        <v>0</v>
      </c>
      <c r="AS783" s="2">
        <f t="shared" si="3023"/>
        <v>0</v>
      </c>
      <c r="AT783" s="2">
        <f t="shared" si="3023"/>
        <v>0</v>
      </c>
      <c r="AU783" s="2">
        <f t="shared" si="3023"/>
        <v>0</v>
      </c>
      <c r="AV783" s="2">
        <f t="shared" si="3023"/>
        <v>0</v>
      </c>
      <c r="AW783" s="2">
        <f t="shared" si="3023"/>
        <v>0</v>
      </c>
      <c r="AX783" s="2">
        <f t="shared" si="3023"/>
        <v>0</v>
      </c>
      <c r="AY783" s="2">
        <f t="shared" si="3023"/>
        <v>0</v>
      </c>
      <c r="AZ783" s="2">
        <f t="shared" si="3023"/>
        <v>0</v>
      </c>
      <c r="BA783" s="2">
        <f t="shared" si="3023"/>
        <v>0</v>
      </c>
      <c r="BB783" s="2">
        <f t="shared" si="3023"/>
        <v>141.0267676331587</v>
      </c>
      <c r="BC783" s="2">
        <f t="shared" si="3023"/>
        <v>1670.6600475638929</v>
      </c>
      <c r="BD783" s="2">
        <f t="shared" si="3023"/>
        <v>1713.6300340158634</v>
      </c>
      <c r="BE783" s="2">
        <f t="shared" si="3023"/>
        <v>1759.1357408548886</v>
      </c>
      <c r="BF783" s="2">
        <f t="shared" si="3023"/>
        <v>1797.5368041264601</v>
      </c>
      <c r="BG783" s="2">
        <f t="shared" si="3023"/>
        <v>1845.4730828392933</v>
      </c>
      <c r="BH783" s="2">
        <f t="shared" si="3023"/>
        <v>1885.9180280593368</v>
      </c>
      <c r="BI783" s="2">
        <f t="shared" si="3023"/>
        <v>1878.23058263507</v>
      </c>
      <c r="BJ783" s="2">
        <f t="shared" si="3023"/>
        <v>1928.0249789723052</v>
      </c>
      <c r="BK783" s="2">
        <f t="shared" si="3023"/>
        <v>1977.9715923493388</v>
      </c>
      <c r="BL783" s="2">
        <f t="shared" si="3023"/>
        <v>2029.060549173983</v>
      </c>
      <c r="BM783" s="2">
        <f t="shared" si="3023"/>
        <v>2083.1862488431047</v>
      </c>
      <c r="BN783" s="2">
        <f t="shared" si="3023"/>
        <v>2128.7687583881916</v>
      </c>
      <c r="BO783" s="2">
        <f t="shared" si="3023"/>
        <v>2183.929843392049</v>
      </c>
    </row>
    <row r="784" spans="1:67" s="10" customFormat="1" outlineLevel="2">
      <c r="B784" s="8"/>
      <c r="E784" s="76"/>
      <c r="F784" s="76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</row>
    <row r="785" spans="1:67" s="10" customFormat="1" outlineLevel="1">
      <c r="A785" s="10">
        <f>+A777+1</f>
        <v>16</v>
      </c>
      <c r="B785" s="1" t="str">
        <f>INDEX(Projects,A785,1)</f>
        <v>50MW CT</v>
      </c>
      <c r="C785" s="155">
        <f>INDEX(Projects,A785,2)</f>
        <v>2057</v>
      </c>
      <c r="D785" s="152">
        <f>INDEX(Projects,A785,3)</f>
        <v>12</v>
      </c>
      <c r="E785" s="152">
        <f>INDEX(Projects,$A785,Projects!P$1)</f>
        <v>551</v>
      </c>
      <c r="F785" s="152">
        <f>INDEX(Projects,$A785,Projects!Q$1)</f>
        <v>5.62</v>
      </c>
      <c r="G785" s="152">
        <f>INDEX(Projects,A785,4)</f>
        <v>25</v>
      </c>
      <c r="H785" s="33">
        <f>(DATE(C785,12,31)-DATE(C785,D785,1)+1)/365</f>
        <v>8.4931506849315067E-2</v>
      </c>
      <c r="I785" s="96">
        <f>+$C$7</f>
        <v>2.5000000000000001E-2</v>
      </c>
      <c r="J785" s="2">
        <f>NPV($C$4,M785:BO785)+L785</f>
        <v>662.93394617935974</v>
      </c>
      <c r="L785" s="2">
        <f>+L791</f>
        <v>0</v>
      </c>
      <c r="M785" s="2">
        <f t="shared" ref="M785:BO785" si="3024">+M791</f>
        <v>0</v>
      </c>
      <c r="N785" s="2">
        <f t="shared" si="3024"/>
        <v>0</v>
      </c>
      <c r="O785" s="2">
        <f t="shared" si="3024"/>
        <v>0</v>
      </c>
      <c r="P785" s="2">
        <f t="shared" si="3024"/>
        <v>0</v>
      </c>
      <c r="Q785" s="2">
        <f t="shared" si="3024"/>
        <v>0</v>
      </c>
      <c r="R785" s="2">
        <f t="shared" si="3024"/>
        <v>0</v>
      </c>
      <c r="S785" s="2">
        <f t="shared" si="3024"/>
        <v>0</v>
      </c>
      <c r="T785" s="2">
        <f t="shared" si="3024"/>
        <v>0</v>
      </c>
      <c r="U785" s="2">
        <f t="shared" si="3024"/>
        <v>0</v>
      </c>
      <c r="V785" s="2">
        <f t="shared" si="3024"/>
        <v>0</v>
      </c>
      <c r="W785" s="2">
        <f t="shared" si="3024"/>
        <v>0</v>
      </c>
      <c r="X785" s="2">
        <f t="shared" si="3024"/>
        <v>0</v>
      </c>
      <c r="Y785" s="2">
        <f t="shared" si="3024"/>
        <v>0</v>
      </c>
      <c r="Z785" s="2">
        <f t="shared" si="3024"/>
        <v>0</v>
      </c>
      <c r="AA785" s="2">
        <f t="shared" si="3024"/>
        <v>0</v>
      </c>
      <c r="AB785" s="2">
        <f t="shared" si="3024"/>
        <v>0</v>
      </c>
      <c r="AC785" s="2">
        <f t="shared" si="3024"/>
        <v>0</v>
      </c>
      <c r="AD785" s="2">
        <f t="shared" si="3024"/>
        <v>0</v>
      </c>
      <c r="AE785" s="2">
        <f t="shared" si="3024"/>
        <v>0</v>
      </c>
      <c r="AF785" s="2">
        <f t="shared" si="3024"/>
        <v>0</v>
      </c>
      <c r="AG785" s="2">
        <f t="shared" si="3024"/>
        <v>0</v>
      </c>
      <c r="AH785" s="2">
        <f t="shared" si="3024"/>
        <v>0</v>
      </c>
      <c r="AI785" s="2">
        <f t="shared" si="3024"/>
        <v>0</v>
      </c>
      <c r="AJ785" s="2">
        <f t="shared" si="3024"/>
        <v>0</v>
      </c>
      <c r="AK785" s="2">
        <f t="shared" si="3024"/>
        <v>0</v>
      </c>
      <c r="AL785" s="2">
        <f t="shared" si="3024"/>
        <v>0</v>
      </c>
      <c r="AM785" s="2">
        <f t="shared" si="3024"/>
        <v>0</v>
      </c>
      <c r="AN785" s="2">
        <f t="shared" si="3024"/>
        <v>0</v>
      </c>
      <c r="AO785" s="2">
        <f t="shared" si="3024"/>
        <v>0</v>
      </c>
      <c r="AP785" s="2">
        <f t="shared" si="3024"/>
        <v>0</v>
      </c>
      <c r="AQ785" s="2">
        <f t="shared" si="3024"/>
        <v>0</v>
      </c>
      <c r="AR785" s="2">
        <f t="shared" si="3024"/>
        <v>0</v>
      </c>
      <c r="AS785" s="2">
        <f t="shared" si="3024"/>
        <v>0</v>
      </c>
      <c r="AT785" s="2">
        <f t="shared" si="3024"/>
        <v>0</v>
      </c>
      <c r="AU785" s="2">
        <f t="shared" si="3024"/>
        <v>0</v>
      </c>
      <c r="AV785" s="2">
        <f t="shared" si="3024"/>
        <v>0</v>
      </c>
      <c r="AW785" s="2">
        <f t="shared" si="3024"/>
        <v>0</v>
      </c>
      <c r="AX785" s="2">
        <f t="shared" si="3024"/>
        <v>0</v>
      </c>
      <c r="AY785" s="2">
        <f t="shared" si="3024"/>
        <v>0</v>
      </c>
      <c r="AZ785" s="2">
        <f t="shared" si="3024"/>
        <v>0</v>
      </c>
      <c r="BA785" s="2">
        <f t="shared" si="3024"/>
        <v>0</v>
      </c>
      <c r="BB785" s="2">
        <f t="shared" si="3024"/>
        <v>0</v>
      </c>
      <c r="BC785" s="2">
        <f t="shared" si="3024"/>
        <v>0</v>
      </c>
      <c r="BD785" s="2">
        <f t="shared" si="3024"/>
        <v>0</v>
      </c>
      <c r="BE785" s="2">
        <f t="shared" si="3024"/>
        <v>153.22736511865543</v>
      </c>
      <c r="BF785" s="2">
        <f t="shared" si="3024"/>
        <v>1807.5669830974318</v>
      </c>
      <c r="BG785" s="2">
        <f t="shared" si="3024"/>
        <v>1855.8248281381111</v>
      </c>
      <c r="BH785" s="2">
        <f t="shared" si="3024"/>
        <v>1895.8649036558911</v>
      </c>
      <c r="BI785" s="2">
        <f t="shared" si="3024"/>
        <v>1887.6898575139282</v>
      </c>
      <c r="BJ785" s="2">
        <f t="shared" si="3024"/>
        <v>1937.6063185532869</v>
      </c>
      <c r="BK785" s="2">
        <f t="shared" si="3024"/>
        <v>1987.1152585655368</v>
      </c>
      <c r="BL785" s="2">
        <f t="shared" si="3024"/>
        <v>2038.1462376460913</v>
      </c>
      <c r="BM785" s="2">
        <f t="shared" si="3024"/>
        <v>2091.88399506723</v>
      </c>
      <c r="BN785" s="2">
        <f t="shared" si="3024"/>
        <v>2139.4642985830942</v>
      </c>
      <c r="BO785" s="2">
        <f t="shared" si="3024"/>
        <v>2195.3091836213994</v>
      </c>
    </row>
    <row r="786" spans="1:67" s="10" customFormat="1" outlineLevel="2">
      <c r="B786" s="8" t="s">
        <v>32</v>
      </c>
      <c r="E786" s="76"/>
      <c r="F786" s="76"/>
      <c r="L786" s="2">
        <f t="shared" ref="L786:AQ786" si="3025">IF(OR(L$10&lt;$C785,L$10&gt;$C785+$G785),0,IF(L$10=$C785,$E785*(1+$I785)^(L$10-$E$663)*$H785,IF(L$10=$C785+$G785,$E785*(1+$I785)^(L$10-$E$663)*(1-$H785),$E785*(1+$I785)^(L$10-$E$663))))</f>
        <v>0</v>
      </c>
      <c r="M786" s="2">
        <f t="shared" si="3025"/>
        <v>0</v>
      </c>
      <c r="N786" s="2">
        <f t="shared" si="3025"/>
        <v>0</v>
      </c>
      <c r="O786" s="2">
        <f t="shared" si="3025"/>
        <v>0</v>
      </c>
      <c r="P786" s="2">
        <f t="shared" si="3025"/>
        <v>0</v>
      </c>
      <c r="Q786" s="2">
        <f t="shared" si="3025"/>
        <v>0</v>
      </c>
      <c r="R786" s="2">
        <f t="shared" si="3025"/>
        <v>0</v>
      </c>
      <c r="S786" s="2">
        <f t="shared" si="3025"/>
        <v>0</v>
      </c>
      <c r="T786" s="2">
        <f t="shared" si="3025"/>
        <v>0</v>
      </c>
      <c r="U786" s="2">
        <f t="shared" si="3025"/>
        <v>0</v>
      </c>
      <c r="V786" s="2">
        <f t="shared" si="3025"/>
        <v>0</v>
      </c>
      <c r="W786" s="2">
        <f t="shared" si="3025"/>
        <v>0</v>
      </c>
      <c r="X786" s="2">
        <f t="shared" si="3025"/>
        <v>0</v>
      </c>
      <c r="Y786" s="2">
        <f t="shared" si="3025"/>
        <v>0</v>
      </c>
      <c r="Z786" s="2">
        <f t="shared" si="3025"/>
        <v>0</v>
      </c>
      <c r="AA786" s="2">
        <f t="shared" si="3025"/>
        <v>0</v>
      </c>
      <c r="AB786" s="2">
        <f t="shared" si="3025"/>
        <v>0</v>
      </c>
      <c r="AC786" s="2">
        <f t="shared" si="3025"/>
        <v>0</v>
      </c>
      <c r="AD786" s="2">
        <f t="shared" si="3025"/>
        <v>0</v>
      </c>
      <c r="AE786" s="2">
        <f t="shared" si="3025"/>
        <v>0</v>
      </c>
      <c r="AF786" s="2">
        <f t="shared" si="3025"/>
        <v>0</v>
      </c>
      <c r="AG786" s="2">
        <f t="shared" si="3025"/>
        <v>0</v>
      </c>
      <c r="AH786" s="2">
        <f t="shared" si="3025"/>
        <v>0</v>
      </c>
      <c r="AI786" s="2">
        <f t="shared" si="3025"/>
        <v>0</v>
      </c>
      <c r="AJ786" s="2">
        <f t="shared" si="3025"/>
        <v>0</v>
      </c>
      <c r="AK786" s="2">
        <f t="shared" si="3025"/>
        <v>0</v>
      </c>
      <c r="AL786" s="2">
        <f t="shared" si="3025"/>
        <v>0</v>
      </c>
      <c r="AM786" s="2">
        <f t="shared" si="3025"/>
        <v>0</v>
      </c>
      <c r="AN786" s="2">
        <f t="shared" si="3025"/>
        <v>0</v>
      </c>
      <c r="AO786" s="2">
        <f t="shared" si="3025"/>
        <v>0</v>
      </c>
      <c r="AP786" s="2">
        <f t="shared" si="3025"/>
        <v>0</v>
      </c>
      <c r="AQ786" s="2">
        <f t="shared" si="3025"/>
        <v>0</v>
      </c>
      <c r="AR786" s="2">
        <f t="shared" ref="AR786:BO786" si="3026">IF(OR(AR$10&lt;$C785,AR$10&gt;$C785+$G785),0,IF(AR$10=$C785,$E785*(1+$I785)^(AR$10-$E$663)*$H785,IF(AR$10=$C785+$G785,$E785*(1+$I785)^(AR$10-$E$663)*(1-$H785),$E785*(1+$I785)^(AR$10-$E$663))))</f>
        <v>0</v>
      </c>
      <c r="AS786" s="2">
        <f t="shared" si="3026"/>
        <v>0</v>
      </c>
      <c r="AT786" s="2">
        <f t="shared" si="3026"/>
        <v>0</v>
      </c>
      <c r="AU786" s="2">
        <f t="shared" si="3026"/>
        <v>0</v>
      </c>
      <c r="AV786" s="2">
        <f t="shared" si="3026"/>
        <v>0</v>
      </c>
      <c r="AW786" s="2">
        <f t="shared" si="3026"/>
        <v>0</v>
      </c>
      <c r="AX786" s="2">
        <f t="shared" si="3026"/>
        <v>0</v>
      </c>
      <c r="AY786" s="2">
        <f t="shared" si="3026"/>
        <v>0</v>
      </c>
      <c r="AZ786" s="2">
        <f t="shared" si="3026"/>
        <v>0</v>
      </c>
      <c r="BA786" s="2">
        <f t="shared" si="3026"/>
        <v>0</v>
      </c>
      <c r="BB786" s="2">
        <f t="shared" si="3026"/>
        <v>0</v>
      </c>
      <c r="BC786" s="2">
        <f t="shared" si="3026"/>
        <v>0</v>
      </c>
      <c r="BD786" s="2">
        <f t="shared" si="3026"/>
        <v>0</v>
      </c>
      <c r="BE786" s="2">
        <f t="shared" si="3026"/>
        <v>142.16555042937171</v>
      </c>
      <c r="BF786" s="2">
        <f t="shared" si="3026"/>
        <v>1715.7318243351187</v>
      </c>
      <c r="BG786" s="2">
        <f t="shared" si="3026"/>
        <v>1758.6251199434971</v>
      </c>
      <c r="BH786" s="2">
        <f t="shared" si="3026"/>
        <v>1802.5907479420841</v>
      </c>
      <c r="BI786" s="2">
        <f t="shared" si="3026"/>
        <v>1847.6555166406361</v>
      </c>
      <c r="BJ786" s="2">
        <f t="shared" si="3026"/>
        <v>1893.8469045566521</v>
      </c>
      <c r="BK786" s="2">
        <f t="shared" si="3026"/>
        <v>1941.1930771705686</v>
      </c>
      <c r="BL786" s="2">
        <f t="shared" si="3026"/>
        <v>1989.7229040998325</v>
      </c>
      <c r="BM786" s="2">
        <f t="shared" si="3026"/>
        <v>2039.4659767023281</v>
      </c>
      <c r="BN786" s="2">
        <f t="shared" si="3026"/>
        <v>2090.4526261198862</v>
      </c>
      <c r="BO786" s="2">
        <f t="shared" si="3026"/>
        <v>2142.7139417728831</v>
      </c>
    </row>
    <row r="787" spans="1:67" s="10" customFormat="1" outlineLevel="2">
      <c r="B787" s="8"/>
      <c r="E787" s="76"/>
      <c r="F787" s="76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</row>
    <row r="788" spans="1:67" s="10" customFormat="1" outlineLevel="2">
      <c r="B788" s="7" t="s">
        <v>33</v>
      </c>
      <c r="E788" s="76"/>
      <c r="F788" s="76"/>
      <c r="L788" s="13">
        <f t="shared" ref="L788:BO788" si="3027">INDEX(Prod,$A785,L$10-$L$10+1)</f>
        <v>0</v>
      </c>
      <c r="M788" s="13">
        <f t="shared" si="3027"/>
        <v>0</v>
      </c>
      <c r="N788" s="13">
        <f t="shared" si="3027"/>
        <v>0</v>
      </c>
      <c r="O788" s="13">
        <f t="shared" si="3027"/>
        <v>0</v>
      </c>
      <c r="P788" s="13">
        <f t="shared" si="3027"/>
        <v>0</v>
      </c>
      <c r="Q788" s="13">
        <f t="shared" si="3027"/>
        <v>0</v>
      </c>
      <c r="R788" s="13">
        <f t="shared" si="3027"/>
        <v>0</v>
      </c>
      <c r="S788" s="13">
        <f t="shared" si="3027"/>
        <v>0</v>
      </c>
      <c r="T788" s="13">
        <f t="shared" si="3027"/>
        <v>0</v>
      </c>
      <c r="U788" s="13">
        <f t="shared" si="3027"/>
        <v>0</v>
      </c>
      <c r="V788" s="13">
        <f t="shared" si="3027"/>
        <v>0</v>
      </c>
      <c r="W788" s="13">
        <f t="shared" si="3027"/>
        <v>0</v>
      </c>
      <c r="X788" s="13">
        <f t="shared" si="3027"/>
        <v>0</v>
      </c>
      <c r="Y788" s="13">
        <f t="shared" si="3027"/>
        <v>0</v>
      </c>
      <c r="Z788" s="13">
        <f t="shared" si="3027"/>
        <v>0</v>
      </c>
      <c r="AA788" s="13">
        <f t="shared" si="3027"/>
        <v>0</v>
      </c>
      <c r="AB788" s="13">
        <f t="shared" si="3027"/>
        <v>0</v>
      </c>
      <c r="AC788" s="13">
        <f t="shared" si="3027"/>
        <v>0</v>
      </c>
      <c r="AD788" s="13">
        <f t="shared" si="3027"/>
        <v>0</v>
      </c>
      <c r="AE788" s="13">
        <f t="shared" si="3027"/>
        <v>0</v>
      </c>
      <c r="AF788" s="13">
        <f t="shared" si="3027"/>
        <v>0</v>
      </c>
      <c r="AG788" s="13">
        <f t="shared" si="3027"/>
        <v>0</v>
      </c>
      <c r="AH788" s="13">
        <f t="shared" si="3027"/>
        <v>0</v>
      </c>
      <c r="AI788" s="13">
        <f t="shared" si="3027"/>
        <v>0</v>
      </c>
      <c r="AJ788" s="13">
        <f t="shared" si="3027"/>
        <v>0</v>
      </c>
      <c r="AK788" s="13">
        <f t="shared" si="3027"/>
        <v>0</v>
      </c>
      <c r="AL788" s="13">
        <f t="shared" si="3027"/>
        <v>0</v>
      </c>
      <c r="AM788" s="13">
        <f t="shared" si="3027"/>
        <v>0</v>
      </c>
      <c r="AN788" s="13">
        <f t="shared" si="3027"/>
        <v>0</v>
      </c>
      <c r="AO788" s="13">
        <f t="shared" si="3027"/>
        <v>0</v>
      </c>
      <c r="AP788" s="13">
        <f t="shared" si="3027"/>
        <v>0</v>
      </c>
      <c r="AQ788" s="13">
        <f t="shared" si="3027"/>
        <v>0</v>
      </c>
      <c r="AR788" s="13">
        <f t="shared" si="3027"/>
        <v>0</v>
      </c>
      <c r="AS788" s="13">
        <f t="shared" si="3027"/>
        <v>0</v>
      </c>
      <c r="AT788" s="13">
        <f t="shared" si="3027"/>
        <v>0</v>
      </c>
      <c r="AU788" s="13">
        <f t="shared" si="3027"/>
        <v>0</v>
      </c>
      <c r="AV788" s="13">
        <f t="shared" si="3027"/>
        <v>0</v>
      </c>
      <c r="AW788" s="13">
        <f t="shared" si="3027"/>
        <v>0</v>
      </c>
      <c r="AX788" s="13">
        <f t="shared" si="3027"/>
        <v>0</v>
      </c>
      <c r="AY788" s="13">
        <f t="shared" si="3027"/>
        <v>0</v>
      </c>
      <c r="AZ788" s="13">
        <f t="shared" si="3027"/>
        <v>0</v>
      </c>
      <c r="BA788" s="13">
        <f t="shared" si="3027"/>
        <v>0</v>
      </c>
      <c r="BB788" s="13">
        <f t="shared" si="3027"/>
        <v>0</v>
      </c>
      <c r="BC788" s="13">
        <f t="shared" si="3027"/>
        <v>0</v>
      </c>
      <c r="BD788" s="13">
        <f t="shared" si="3027"/>
        <v>0</v>
      </c>
      <c r="BE788" s="13">
        <f t="shared" si="3027"/>
        <v>0.64791214466094971</v>
      </c>
      <c r="BF788" s="13">
        <f t="shared" si="3027"/>
        <v>5.2477707862854004</v>
      </c>
      <c r="BG788" s="13">
        <f t="shared" si="3027"/>
        <v>5.4188480377197266</v>
      </c>
      <c r="BH788" s="13">
        <f t="shared" si="3027"/>
        <v>5.0731706619262695</v>
      </c>
      <c r="BI788" s="13">
        <f t="shared" si="3027"/>
        <v>2.124354362487793</v>
      </c>
      <c r="BJ788" s="13">
        <f t="shared" si="3027"/>
        <v>2.2653844356536865</v>
      </c>
      <c r="BK788" s="13">
        <f t="shared" si="3027"/>
        <v>2.3193647861480713</v>
      </c>
      <c r="BL788" s="13">
        <f t="shared" si="3027"/>
        <v>2.386038064956665</v>
      </c>
      <c r="BM788" s="13">
        <f t="shared" si="3027"/>
        <v>2.5198774337768555</v>
      </c>
      <c r="BN788" s="13">
        <f t="shared" si="3027"/>
        <v>2.2986586093902588</v>
      </c>
      <c r="BO788" s="13">
        <f t="shared" si="3027"/>
        <v>2.4065647125244141</v>
      </c>
    </row>
    <row r="789" spans="1:67" s="10" customFormat="1" outlineLevel="2">
      <c r="B789" s="8" t="s">
        <v>34</v>
      </c>
      <c r="E789" s="76"/>
      <c r="F789" s="76"/>
      <c r="L789" s="2">
        <f t="shared" ref="L789:AQ789" si="3028">IF(L$10&lt;$C785,0,$F785*L788*(1+$I785)^(L$10-$E$663))</f>
        <v>0</v>
      </c>
      <c r="M789" s="2">
        <f t="shared" si="3028"/>
        <v>0</v>
      </c>
      <c r="N789" s="2">
        <f t="shared" si="3028"/>
        <v>0</v>
      </c>
      <c r="O789" s="2">
        <f t="shared" si="3028"/>
        <v>0</v>
      </c>
      <c r="P789" s="2">
        <f t="shared" si="3028"/>
        <v>0</v>
      </c>
      <c r="Q789" s="2">
        <f t="shared" si="3028"/>
        <v>0</v>
      </c>
      <c r="R789" s="2">
        <f t="shared" si="3028"/>
        <v>0</v>
      </c>
      <c r="S789" s="2">
        <f t="shared" si="3028"/>
        <v>0</v>
      </c>
      <c r="T789" s="2">
        <f t="shared" si="3028"/>
        <v>0</v>
      </c>
      <c r="U789" s="2">
        <f t="shared" si="3028"/>
        <v>0</v>
      </c>
      <c r="V789" s="2">
        <f t="shared" si="3028"/>
        <v>0</v>
      </c>
      <c r="W789" s="2">
        <f t="shared" si="3028"/>
        <v>0</v>
      </c>
      <c r="X789" s="2">
        <f t="shared" si="3028"/>
        <v>0</v>
      </c>
      <c r="Y789" s="2">
        <f t="shared" si="3028"/>
        <v>0</v>
      </c>
      <c r="Z789" s="2">
        <f t="shared" si="3028"/>
        <v>0</v>
      </c>
      <c r="AA789" s="2">
        <f t="shared" si="3028"/>
        <v>0</v>
      </c>
      <c r="AB789" s="2">
        <f t="shared" si="3028"/>
        <v>0</v>
      </c>
      <c r="AC789" s="2">
        <f t="shared" si="3028"/>
        <v>0</v>
      </c>
      <c r="AD789" s="2">
        <f t="shared" si="3028"/>
        <v>0</v>
      </c>
      <c r="AE789" s="2">
        <f t="shared" si="3028"/>
        <v>0</v>
      </c>
      <c r="AF789" s="2">
        <f t="shared" si="3028"/>
        <v>0</v>
      </c>
      <c r="AG789" s="2">
        <f t="shared" si="3028"/>
        <v>0</v>
      </c>
      <c r="AH789" s="2">
        <f t="shared" si="3028"/>
        <v>0</v>
      </c>
      <c r="AI789" s="2">
        <f t="shared" si="3028"/>
        <v>0</v>
      </c>
      <c r="AJ789" s="2">
        <f t="shared" si="3028"/>
        <v>0</v>
      </c>
      <c r="AK789" s="2">
        <f t="shared" si="3028"/>
        <v>0</v>
      </c>
      <c r="AL789" s="2">
        <f t="shared" si="3028"/>
        <v>0</v>
      </c>
      <c r="AM789" s="2">
        <f t="shared" si="3028"/>
        <v>0</v>
      </c>
      <c r="AN789" s="2">
        <f t="shared" si="3028"/>
        <v>0</v>
      </c>
      <c r="AO789" s="2">
        <f t="shared" si="3028"/>
        <v>0</v>
      </c>
      <c r="AP789" s="2">
        <f t="shared" si="3028"/>
        <v>0</v>
      </c>
      <c r="AQ789" s="2">
        <f t="shared" si="3028"/>
        <v>0</v>
      </c>
      <c r="AR789" s="2">
        <f t="shared" ref="AR789:BO789" si="3029">IF(AR$10&lt;$C785,0,$F785*AR788*(1+$I785)^(AR$10-$E$663))</f>
        <v>0</v>
      </c>
      <c r="AS789" s="2">
        <f t="shared" si="3029"/>
        <v>0</v>
      </c>
      <c r="AT789" s="2">
        <f t="shared" si="3029"/>
        <v>0</v>
      </c>
      <c r="AU789" s="2">
        <f t="shared" si="3029"/>
        <v>0</v>
      </c>
      <c r="AV789" s="2">
        <f t="shared" si="3029"/>
        <v>0</v>
      </c>
      <c r="AW789" s="2">
        <f t="shared" si="3029"/>
        <v>0</v>
      </c>
      <c r="AX789" s="2">
        <f t="shared" si="3029"/>
        <v>0</v>
      </c>
      <c r="AY789" s="2">
        <f t="shared" si="3029"/>
        <v>0</v>
      </c>
      <c r="AZ789" s="2">
        <f t="shared" si="3029"/>
        <v>0</v>
      </c>
      <c r="BA789" s="2">
        <f t="shared" si="3029"/>
        <v>0</v>
      </c>
      <c r="BB789" s="2">
        <f t="shared" si="3029"/>
        <v>0</v>
      </c>
      <c r="BC789" s="2">
        <f t="shared" si="3029"/>
        <v>0</v>
      </c>
      <c r="BD789" s="2">
        <f t="shared" si="3029"/>
        <v>0</v>
      </c>
      <c r="BE789" s="2">
        <f t="shared" si="3029"/>
        <v>11.061814689283734</v>
      </c>
      <c r="BF789" s="2">
        <f t="shared" si="3029"/>
        <v>91.835158762313</v>
      </c>
      <c r="BG789" s="2">
        <f t="shared" si="3029"/>
        <v>97.199708194613891</v>
      </c>
      <c r="BH789" s="2">
        <f t="shared" si="3029"/>
        <v>93.274155713807005</v>
      </c>
      <c r="BI789" s="2">
        <f t="shared" si="3029"/>
        <v>40.034340873292138</v>
      </c>
      <c r="BJ789" s="2">
        <f t="shared" si="3029"/>
        <v>43.759413996634784</v>
      </c>
      <c r="BK789" s="2">
        <f t="shared" si="3029"/>
        <v>45.922181394968305</v>
      </c>
      <c r="BL789" s="2">
        <f t="shared" si="3029"/>
        <v>48.423333546258732</v>
      </c>
      <c r="BM789" s="2">
        <f t="shared" si="3029"/>
        <v>52.418018364902061</v>
      </c>
      <c r="BN789" s="2">
        <f t="shared" si="3029"/>
        <v>49.011672463207965</v>
      </c>
      <c r="BO789" s="2">
        <f t="shared" si="3029"/>
        <v>52.595241848516309</v>
      </c>
    </row>
    <row r="790" spans="1:67" s="10" customFormat="1" outlineLevel="2">
      <c r="B790" s="8"/>
      <c r="E790" s="76"/>
      <c r="F790" s="76"/>
    </row>
    <row r="791" spans="1:67" s="10" customFormat="1" outlineLevel="2">
      <c r="B791" s="8" t="s">
        <v>35</v>
      </c>
      <c r="E791" s="76"/>
      <c r="F791" s="76"/>
      <c r="I791" s="152" t="str">
        <f>INDEX(Projects,A785,Projects!R$1)</f>
        <v>NewGT</v>
      </c>
      <c r="L791" s="2">
        <f t="shared" ref="L791:BO791" si="3030">SUM(L786,L789)</f>
        <v>0</v>
      </c>
      <c r="M791" s="2">
        <f t="shared" si="3030"/>
        <v>0</v>
      </c>
      <c r="N791" s="2">
        <f t="shared" si="3030"/>
        <v>0</v>
      </c>
      <c r="O791" s="2">
        <f t="shared" si="3030"/>
        <v>0</v>
      </c>
      <c r="P791" s="2">
        <f t="shared" si="3030"/>
        <v>0</v>
      </c>
      <c r="Q791" s="2">
        <f t="shared" si="3030"/>
        <v>0</v>
      </c>
      <c r="R791" s="2">
        <f t="shared" si="3030"/>
        <v>0</v>
      </c>
      <c r="S791" s="2">
        <f t="shared" si="3030"/>
        <v>0</v>
      </c>
      <c r="T791" s="2">
        <f t="shared" si="3030"/>
        <v>0</v>
      </c>
      <c r="U791" s="2">
        <f t="shared" si="3030"/>
        <v>0</v>
      </c>
      <c r="V791" s="2">
        <f t="shared" si="3030"/>
        <v>0</v>
      </c>
      <c r="W791" s="2">
        <f t="shared" si="3030"/>
        <v>0</v>
      </c>
      <c r="X791" s="2">
        <f t="shared" si="3030"/>
        <v>0</v>
      </c>
      <c r="Y791" s="2">
        <f t="shared" si="3030"/>
        <v>0</v>
      </c>
      <c r="Z791" s="2">
        <f t="shared" si="3030"/>
        <v>0</v>
      </c>
      <c r="AA791" s="2">
        <f t="shared" si="3030"/>
        <v>0</v>
      </c>
      <c r="AB791" s="2">
        <f t="shared" si="3030"/>
        <v>0</v>
      </c>
      <c r="AC791" s="2">
        <f t="shared" si="3030"/>
        <v>0</v>
      </c>
      <c r="AD791" s="2">
        <f t="shared" si="3030"/>
        <v>0</v>
      </c>
      <c r="AE791" s="2">
        <f t="shared" si="3030"/>
        <v>0</v>
      </c>
      <c r="AF791" s="2">
        <f t="shared" si="3030"/>
        <v>0</v>
      </c>
      <c r="AG791" s="2">
        <f t="shared" si="3030"/>
        <v>0</v>
      </c>
      <c r="AH791" s="2">
        <f t="shared" si="3030"/>
        <v>0</v>
      </c>
      <c r="AI791" s="2">
        <f t="shared" si="3030"/>
        <v>0</v>
      </c>
      <c r="AJ791" s="2">
        <f t="shared" si="3030"/>
        <v>0</v>
      </c>
      <c r="AK791" s="2">
        <f t="shared" si="3030"/>
        <v>0</v>
      </c>
      <c r="AL791" s="2">
        <f t="shared" si="3030"/>
        <v>0</v>
      </c>
      <c r="AM791" s="2">
        <f t="shared" si="3030"/>
        <v>0</v>
      </c>
      <c r="AN791" s="2">
        <f t="shared" si="3030"/>
        <v>0</v>
      </c>
      <c r="AO791" s="2">
        <f t="shared" si="3030"/>
        <v>0</v>
      </c>
      <c r="AP791" s="2">
        <f t="shared" si="3030"/>
        <v>0</v>
      </c>
      <c r="AQ791" s="2">
        <f t="shared" si="3030"/>
        <v>0</v>
      </c>
      <c r="AR791" s="2">
        <f t="shared" si="3030"/>
        <v>0</v>
      </c>
      <c r="AS791" s="2">
        <f t="shared" si="3030"/>
        <v>0</v>
      </c>
      <c r="AT791" s="2">
        <f t="shared" si="3030"/>
        <v>0</v>
      </c>
      <c r="AU791" s="2">
        <f t="shared" si="3030"/>
        <v>0</v>
      </c>
      <c r="AV791" s="2">
        <f t="shared" si="3030"/>
        <v>0</v>
      </c>
      <c r="AW791" s="2">
        <f t="shared" si="3030"/>
        <v>0</v>
      </c>
      <c r="AX791" s="2">
        <f t="shared" si="3030"/>
        <v>0</v>
      </c>
      <c r="AY791" s="2">
        <f t="shared" si="3030"/>
        <v>0</v>
      </c>
      <c r="AZ791" s="2">
        <f t="shared" si="3030"/>
        <v>0</v>
      </c>
      <c r="BA791" s="2">
        <f t="shared" si="3030"/>
        <v>0</v>
      </c>
      <c r="BB791" s="2">
        <f t="shared" si="3030"/>
        <v>0</v>
      </c>
      <c r="BC791" s="2">
        <f t="shared" si="3030"/>
        <v>0</v>
      </c>
      <c r="BD791" s="2">
        <f t="shared" si="3030"/>
        <v>0</v>
      </c>
      <c r="BE791" s="2">
        <f t="shared" si="3030"/>
        <v>153.22736511865543</v>
      </c>
      <c r="BF791" s="2">
        <f t="shared" si="3030"/>
        <v>1807.5669830974318</v>
      </c>
      <c r="BG791" s="2">
        <f t="shared" si="3030"/>
        <v>1855.8248281381111</v>
      </c>
      <c r="BH791" s="2">
        <f t="shared" si="3030"/>
        <v>1895.8649036558911</v>
      </c>
      <c r="BI791" s="2">
        <f t="shared" si="3030"/>
        <v>1887.6898575139282</v>
      </c>
      <c r="BJ791" s="2">
        <f t="shared" si="3030"/>
        <v>1937.6063185532869</v>
      </c>
      <c r="BK791" s="2">
        <f t="shared" si="3030"/>
        <v>1987.1152585655368</v>
      </c>
      <c r="BL791" s="2">
        <f t="shared" si="3030"/>
        <v>2038.1462376460913</v>
      </c>
      <c r="BM791" s="2">
        <f t="shared" si="3030"/>
        <v>2091.88399506723</v>
      </c>
      <c r="BN791" s="2">
        <f t="shared" si="3030"/>
        <v>2139.4642985830942</v>
      </c>
      <c r="BO791" s="2">
        <f t="shared" si="3030"/>
        <v>2195.3091836213994</v>
      </c>
    </row>
    <row r="792" spans="1:67" s="10" customFormat="1" outlineLevel="2">
      <c r="B792" s="8"/>
      <c r="E792" s="76"/>
      <c r="F792" s="76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</row>
    <row r="793" spans="1:67" s="10" customFormat="1" outlineLevel="1">
      <c r="A793" s="10">
        <f>+A785+1</f>
        <v>17</v>
      </c>
      <c r="B793" s="1" t="str">
        <f>INDEX(Projects,A793,1)</f>
        <v>Holyrood CP5</v>
      </c>
      <c r="C793" s="155">
        <f>INDEX(Projects,A793,2)</f>
        <v>2057</v>
      </c>
      <c r="D793" s="152">
        <f>INDEX(Projects,A793,3)</f>
        <v>12</v>
      </c>
      <c r="E793" s="152">
        <f>INDEX(Projects,$A793,Projects!P$1)</f>
        <v>0</v>
      </c>
      <c r="F793" s="152">
        <f>INDEX(Projects,$A793,Projects!Q$1)</f>
        <v>0</v>
      </c>
      <c r="G793" s="152">
        <f>INDEX(Projects,A793,4)</f>
        <v>60</v>
      </c>
      <c r="H793" s="33">
        <f>(DATE(C793,12,31)-DATE(C793,D793,1)+1)/365</f>
        <v>8.4931506849315067E-2</v>
      </c>
      <c r="I793" s="96">
        <f>+$C$7</f>
        <v>2.5000000000000001E-2</v>
      </c>
      <c r="J793" s="2">
        <f>NPV($C$4,M793:BO793)+L793</f>
        <v>0</v>
      </c>
      <c r="L793" s="2">
        <f>L799</f>
        <v>0</v>
      </c>
      <c r="M793" s="2">
        <f t="shared" ref="M793:BO793" si="3031">M799</f>
        <v>0</v>
      </c>
      <c r="N793" s="2">
        <f t="shared" si="3031"/>
        <v>0</v>
      </c>
      <c r="O793" s="2">
        <f t="shared" si="3031"/>
        <v>0</v>
      </c>
      <c r="P793" s="2">
        <f t="shared" si="3031"/>
        <v>0</v>
      </c>
      <c r="Q793" s="2">
        <f t="shared" si="3031"/>
        <v>0</v>
      </c>
      <c r="R793" s="2">
        <f t="shared" si="3031"/>
        <v>0</v>
      </c>
      <c r="S793" s="2">
        <f t="shared" si="3031"/>
        <v>0</v>
      </c>
      <c r="T793" s="2">
        <f t="shared" si="3031"/>
        <v>0</v>
      </c>
      <c r="U793" s="2">
        <f t="shared" si="3031"/>
        <v>0</v>
      </c>
      <c r="V793" s="2">
        <f t="shared" si="3031"/>
        <v>0</v>
      </c>
      <c r="W793" s="2">
        <f t="shared" si="3031"/>
        <v>0</v>
      </c>
      <c r="X793" s="2">
        <f t="shared" si="3031"/>
        <v>0</v>
      </c>
      <c r="Y793" s="2">
        <f t="shared" si="3031"/>
        <v>0</v>
      </c>
      <c r="Z793" s="2">
        <f t="shared" si="3031"/>
        <v>0</v>
      </c>
      <c r="AA793" s="2">
        <f t="shared" si="3031"/>
        <v>0</v>
      </c>
      <c r="AB793" s="2">
        <f t="shared" si="3031"/>
        <v>0</v>
      </c>
      <c r="AC793" s="2">
        <f t="shared" si="3031"/>
        <v>0</v>
      </c>
      <c r="AD793" s="2">
        <f t="shared" si="3031"/>
        <v>0</v>
      </c>
      <c r="AE793" s="2">
        <f t="shared" si="3031"/>
        <v>0</v>
      </c>
      <c r="AF793" s="2">
        <f t="shared" si="3031"/>
        <v>0</v>
      </c>
      <c r="AG793" s="2">
        <f t="shared" si="3031"/>
        <v>0</v>
      </c>
      <c r="AH793" s="2">
        <f t="shared" si="3031"/>
        <v>0</v>
      </c>
      <c r="AI793" s="2">
        <f t="shared" si="3031"/>
        <v>0</v>
      </c>
      <c r="AJ793" s="2">
        <f t="shared" si="3031"/>
        <v>0</v>
      </c>
      <c r="AK793" s="2">
        <f t="shared" si="3031"/>
        <v>0</v>
      </c>
      <c r="AL793" s="2">
        <f t="shared" si="3031"/>
        <v>0</v>
      </c>
      <c r="AM793" s="2">
        <f t="shared" si="3031"/>
        <v>0</v>
      </c>
      <c r="AN793" s="2">
        <f t="shared" si="3031"/>
        <v>0</v>
      </c>
      <c r="AO793" s="2">
        <f t="shared" si="3031"/>
        <v>0</v>
      </c>
      <c r="AP793" s="2">
        <f t="shared" si="3031"/>
        <v>0</v>
      </c>
      <c r="AQ793" s="2">
        <f t="shared" si="3031"/>
        <v>0</v>
      </c>
      <c r="AR793" s="2">
        <f t="shared" si="3031"/>
        <v>0</v>
      </c>
      <c r="AS793" s="2">
        <f t="shared" si="3031"/>
        <v>0</v>
      </c>
      <c r="AT793" s="2">
        <f t="shared" si="3031"/>
        <v>0</v>
      </c>
      <c r="AU793" s="2">
        <f t="shared" si="3031"/>
        <v>0</v>
      </c>
      <c r="AV793" s="2">
        <f t="shared" si="3031"/>
        <v>0</v>
      </c>
      <c r="AW793" s="2">
        <f t="shared" si="3031"/>
        <v>0</v>
      </c>
      <c r="AX793" s="2">
        <f t="shared" si="3031"/>
        <v>0</v>
      </c>
      <c r="AY793" s="2">
        <f t="shared" si="3031"/>
        <v>0</v>
      </c>
      <c r="AZ793" s="2">
        <f t="shared" si="3031"/>
        <v>0</v>
      </c>
      <c r="BA793" s="2">
        <f t="shared" si="3031"/>
        <v>0</v>
      </c>
      <c r="BB793" s="2">
        <f t="shared" si="3031"/>
        <v>0</v>
      </c>
      <c r="BC793" s="2">
        <f t="shared" si="3031"/>
        <v>0</v>
      </c>
      <c r="BD793" s="2">
        <f t="shared" si="3031"/>
        <v>0</v>
      </c>
      <c r="BE793" s="2">
        <f t="shared" si="3031"/>
        <v>0</v>
      </c>
      <c r="BF793" s="2">
        <f t="shared" si="3031"/>
        <v>0</v>
      </c>
      <c r="BG793" s="2">
        <f t="shared" si="3031"/>
        <v>0</v>
      </c>
      <c r="BH793" s="2">
        <f t="shared" si="3031"/>
        <v>0</v>
      </c>
      <c r="BI793" s="2">
        <f t="shared" si="3031"/>
        <v>0</v>
      </c>
      <c r="BJ793" s="2">
        <f t="shared" si="3031"/>
        <v>0</v>
      </c>
      <c r="BK793" s="2">
        <f t="shared" si="3031"/>
        <v>0</v>
      </c>
      <c r="BL793" s="2">
        <f t="shared" si="3031"/>
        <v>0</v>
      </c>
      <c r="BM793" s="2">
        <f t="shared" si="3031"/>
        <v>0</v>
      </c>
      <c r="BN793" s="2">
        <f t="shared" si="3031"/>
        <v>0</v>
      </c>
      <c r="BO793" s="2">
        <f t="shared" si="3031"/>
        <v>0</v>
      </c>
    </row>
    <row r="794" spans="1:67" s="10" customFormat="1" outlineLevel="2">
      <c r="B794" s="8" t="s">
        <v>32</v>
      </c>
      <c r="E794" s="76"/>
      <c r="F794" s="76"/>
      <c r="J794" s="2">
        <f>NPV($C$4,M794:BO794)+L794</f>
        <v>0</v>
      </c>
      <c r="L794" s="2">
        <f t="shared" ref="L794:AQ794" si="3032">IF(OR(L$10&lt;$C793,L$10&gt;$C793+$G793),0,IF(L$10=$C793,$E793*(1+$I793)^(L$10-$E$663)*$H793,IF(L$10=$C793+$G793,$E793*(1+$I793)^(L$10-$E$663)*(1-$H793),$E793*(1+$I793)^(L$10-$E$663))))</f>
        <v>0</v>
      </c>
      <c r="M794" s="2">
        <f t="shared" si="3032"/>
        <v>0</v>
      </c>
      <c r="N794" s="2">
        <f t="shared" si="3032"/>
        <v>0</v>
      </c>
      <c r="O794" s="2">
        <f t="shared" si="3032"/>
        <v>0</v>
      </c>
      <c r="P794" s="2">
        <f t="shared" si="3032"/>
        <v>0</v>
      </c>
      <c r="Q794" s="2">
        <f t="shared" si="3032"/>
        <v>0</v>
      </c>
      <c r="R794" s="2">
        <f t="shared" si="3032"/>
        <v>0</v>
      </c>
      <c r="S794" s="2">
        <f t="shared" si="3032"/>
        <v>0</v>
      </c>
      <c r="T794" s="2">
        <f t="shared" si="3032"/>
        <v>0</v>
      </c>
      <c r="U794" s="2">
        <f t="shared" si="3032"/>
        <v>0</v>
      </c>
      <c r="V794" s="2">
        <f t="shared" si="3032"/>
        <v>0</v>
      </c>
      <c r="W794" s="2">
        <f t="shared" si="3032"/>
        <v>0</v>
      </c>
      <c r="X794" s="2">
        <f t="shared" si="3032"/>
        <v>0</v>
      </c>
      <c r="Y794" s="2">
        <f t="shared" si="3032"/>
        <v>0</v>
      </c>
      <c r="Z794" s="2">
        <f t="shared" si="3032"/>
        <v>0</v>
      </c>
      <c r="AA794" s="2">
        <f t="shared" si="3032"/>
        <v>0</v>
      </c>
      <c r="AB794" s="2">
        <f t="shared" si="3032"/>
        <v>0</v>
      </c>
      <c r="AC794" s="2">
        <f t="shared" si="3032"/>
        <v>0</v>
      </c>
      <c r="AD794" s="2">
        <f t="shared" si="3032"/>
        <v>0</v>
      </c>
      <c r="AE794" s="2">
        <f t="shared" si="3032"/>
        <v>0</v>
      </c>
      <c r="AF794" s="2">
        <f t="shared" si="3032"/>
        <v>0</v>
      </c>
      <c r="AG794" s="2">
        <f t="shared" si="3032"/>
        <v>0</v>
      </c>
      <c r="AH794" s="2">
        <f t="shared" si="3032"/>
        <v>0</v>
      </c>
      <c r="AI794" s="2">
        <f t="shared" si="3032"/>
        <v>0</v>
      </c>
      <c r="AJ794" s="2">
        <f t="shared" si="3032"/>
        <v>0</v>
      </c>
      <c r="AK794" s="2">
        <f t="shared" si="3032"/>
        <v>0</v>
      </c>
      <c r="AL794" s="2">
        <f t="shared" si="3032"/>
        <v>0</v>
      </c>
      <c r="AM794" s="2">
        <f t="shared" si="3032"/>
        <v>0</v>
      </c>
      <c r="AN794" s="2">
        <f t="shared" si="3032"/>
        <v>0</v>
      </c>
      <c r="AO794" s="2">
        <f t="shared" si="3032"/>
        <v>0</v>
      </c>
      <c r="AP794" s="2">
        <f t="shared" si="3032"/>
        <v>0</v>
      </c>
      <c r="AQ794" s="2">
        <f t="shared" si="3032"/>
        <v>0</v>
      </c>
      <c r="AR794" s="2">
        <f t="shared" ref="AR794:BO794" si="3033">IF(OR(AR$10&lt;$C793,AR$10&gt;$C793+$G793),0,IF(AR$10=$C793,$E793*(1+$I793)^(AR$10-$E$663)*$H793,IF(AR$10=$C793+$G793,$E793*(1+$I793)^(AR$10-$E$663)*(1-$H793),$E793*(1+$I793)^(AR$10-$E$663))))</f>
        <v>0</v>
      </c>
      <c r="AS794" s="2">
        <f t="shared" si="3033"/>
        <v>0</v>
      </c>
      <c r="AT794" s="2">
        <f t="shared" si="3033"/>
        <v>0</v>
      </c>
      <c r="AU794" s="2">
        <f t="shared" si="3033"/>
        <v>0</v>
      </c>
      <c r="AV794" s="2">
        <f t="shared" si="3033"/>
        <v>0</v>
      </c>
      <c r="AW794" s="2">
        <f t="shared" si="3033"/>
        <v>0</v>
      </c>
      <c r="AX794" s="2">
        <f t="shared" si="3033"/>
        <v>0</v>
      </c>
      <c r="AY794" s="2">
        <f t="shared" si="3033"/>
        <v>0</v>
      </c>
      <c r="AZ794" s="2">
        <f t="shared" si="3033"/>
        <v>0</v>
      </c>
      <c r="BA794" s="2">
        <f t="shared" si="3033"/>
        <v>0</v>
      </c>
      <c r="BB794" s="2">
        <f t="shared" si="3033"/>
        <v>0</v>
      </c>
      <c r="BC794" s="2">
        <f t="shared" si="3033"/>
        <v>0</v>
      </c>
      <c r="BD794" s="2">
        <f t="shared" si="3033"/>
        <v>0</v>
      </c>
      <c r="BE794" s="2">
        <f t="shared" si="3033"/>
        <v>0</v>
      </c>
      <c r="BF794" s="2">
        <f t="shared" si="3033"/>
        <v>0</v>
      </c>
      <c r="BG794" s="2">
        <f t="shared" si="3033"/>
        <v>0</v>
      </c>
      <c r="BH794" s="2">
        <f t="shared" si="3033"/>
        <v>0</v>
      </c>
      <c r="BI794" s="2">
        <f t="shared" si="3033"/>
        <v>0</v>
      </c>
      <c r="BJ794" s="2">
        <f t="shared" si="3033"/>
        <v>0</v>
      </c>
      <c r="BK794" s="2">
        <f t="shared" si="3033"/>
        <v>0</v>
      </c>
      <c r="BL794" s="2">
        <f t="shared" si="3033"/>
        <v>0</v>
      </c>
      <c r="BM794" s="2">
        <f t="shared" si="3033"/>
        <v>0</v>
      </c>
      <c r="BN794" s="2">
        <f t="shared" si="3033"/>
        <v>0</v>
      </c>
      <c r="BO794" s="2">
        <f t="shared" si="3033"/>
        <v>0</v>
      </c>
    </row>
    <row r="795" spans="1:67" s="10" customFormat="1" outlineLevel="2">
      <c r="B795" s="8"/>
      <c r="E795" s="76"/>
      <c r="F795" s="76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</row>
    <row r="796" spans="1:67" s="10" customFormat="1" outlineLevel="2">
      <c r="B796" s="7" t="s">
        <v>33</v>
      </c>
      <c r="E796" s="76"/>
      <c r="F796" s="76"/>
      <c r="L796" s="13">
        <f t="shared" ref="L796:AQ796" si="3034">INDEX(Prod,$A793,L$10-$L$10+1)</f>
        <v>0</v>
      </c>
      <c r="M796" s="13">
        <f t="shared" si="3034"/>
        <v>0</v>
      </c>
      <c r="N796" s="13">
        <f t="shared" si="3034"/>
        <v>0</v>
      </c>
      <c r="O796" s="13">
        <f t="shared" si="3034"/>
        <v>0</v>
      </c>
      <c r="P796" s="13">
        <f t="shared" si="3034"/>
        <v>0</v>
      </c>
      <c r="Q796" s="13">
        <f t="shared" si="3034"/>
        <v>0</v>
      </c>
      <c r="R796" s="13">
        <f t="shared" si="3034"/>
        <v>0</v>
      </c>
      <c r="S796" s="13">
        <f t="shared" si="3034"/>
        <v>0</v>
      </c>
      <c r="T796" s="13">
        <f t="shared" si="3034"/>
        <v>0</v>
      </c>
      <c r="U796" s="13">
        <f t="shared" si="3034"/>
        <v>0</v>
      </c>
      <c r="V796" s="13">
        <f t="shared" si="3034"/>
        <v>0</v>
      </c>
      <c r="W796" s="13">
        <f t="shared" si="3034"/>
        <v>0</v>
      </c>
      <c r="X796" s="13">
        <f t="shared" si="3034"/>
        <v>0</v>
      </c>
      <c r="Y796" s="13">
        <f t="shared" si="3034"/>
        <v>0</v>
      </c>
      <c r="Z796" s="13">
        <f t="shared" si="3034"/>
        <v>0</v>
      </c>
      <c r="AA796" s="13">
        <f t="shared" si="3034"/>
        <v>0</v>
      </c>
      <c r="AB796" s="13">
        <f t="shared" si="3034"/>
        <v>0</v>
      </c>
      <c r="AC796" s="13">
        <f t="shared" si="3034"/>
        <v>0</v>
      </c>
      <c r="AD796" s="13">
        <f t="shared" si="3034"/>
        <v>0</v>
      </c>
      <c r="AE796" s="13">
        <f t="shared" si="3034"/>
        <v>0</v>
      </c>
      <c r="AF796" s="13">
        <f t="shared" si="3034"/>
        <v>0</v>
      </c>
      <c r="AG796" s="13">
        <f t="shared" si="3034"/>
        <v>0</v>
      </c>
      <c r="AH796" s="13">
        <f t="shared" si="3034"/>
        <v>0</v>
      </c>
      <c r="AI796" s="13">
        <f t="shared" si="3034"/>
        <v>0</v>
      </c>
      <c r="AJ796" s="13">
        <f t="shared" si="3034"/>
        <v>0</v>
      </c>
      <c r="AK796" s="13">
        <f t="shared" si="3034"/>
        <v>0</v>
      </c>
      <c r="AL796" s="13">
        <f t="shared" si="3034"/>
        <v>0</v>
      </c>
      <c r="AM796" s="13">
        <f t="shared" si="3034"/>
        <v>0</v>
      </c>
      <c r="AN796" s="13">
        <f t="shared" si="3034"/>
        <v>0</v>
      </c>
      <c r="AO796" s="13">
        <f t="shared" si="3034"/>
        <v>0</v>
      </c>
      <c r="AP796" s="13">
        <f t="shared" si="3034"/>
        <v>0</v>
      </c>
      <c r="AQ796" s="13">
        <f t="shared" si="3034"/>
        <v>0</v>
      </c>
      <c r="AR796" s="13">
        <f t="shared" ref="AR796:BO796" si="3035">INDEX(Prod,$A793,AR$10-$L$10+1)</f>
        <v>0</v>
      </c>
      <c r="AS796" s="13">
        <f t="shared" si="3035"/>
        <v>0</v>
      </c>
      <c r="AT796" s="13">
        <f t="shared" si="3035"/>
        <v>0</v>
      </c>
      <c r="AU796" s="13">
        <f t="shared" si="3035"/>
        <v>0</v>
      </c>
      <c r="AV796" s="13">
        <f t="shared" si="3035"/>
        <v>0</v>
      </c>
      <c r="AW796" s="13">
        <f t="shared" si="3035"/>
        <v>0</v>
      </c>
      <c r="AX796" s="13">
        <f t="shared" si="3035"/>
        <v>0</v>
      </c>
      <c r="AY796" s="13">
        <f t="shared" si="3035"/>
        <v>0</v>
      </c>
      <c r="AZ796" s="13">
        <f t="shared" si="3035"/>
        <v>0</v>
      </c>
      <c r="BA796" s="13">
        <f t="shared" si="3035"/>
        <v>0</v>
      </c>
      <c r="BB796" s="13">
        <f t="shared" si="3035"/>
        <v>0</v>
      </c>
      <c r="BC796" s="13">
        <f t="shared" si="3035"/>
        <v>0</v>
      </c>
      <c r="BD796" s="13">
        <f t="shared" si="3035"/>
        <v>0</v>
      </c>
      <c r="BE796" s="13">
        <f t="shared" si="3035"/>
        <v>0</v>
      </c>
      <c r="BF796" s="13">
        <f t="shared" si="3035"/>
        <v>0</v>
      </c>
      <c r="BG796" s="13">
        <f t="shared" si="3035"/>
        <v>0</v>
      </c>
      <c r="BH796" s="13">
        <f t="shared" si="3035"/>
        <v>0</v>
      </c>
      <c r="BI796" s="13">
        <f t="shared" si="3035"/>
        <v>0</v>
      </c>
      <c r="BJ796" s="13">
        <f t="shared" si="3035"/>
        <v>0</v>
      </c>
      <c r="BK796" s="13">
        <f t="shared" si="3035"/>
        <v>0</v>
      </c>
      <c r="BL796" s="13">
        <f t="shared" si="3035"/>
        <v>0</v>
      </c>
      <c r="BM796" s="13">
        <f t="shared" si="3035"/>
        <v>0</v>
      </c>
      <c r="BN796" s="13">
        <f t="shared" si="3035"/>
        <v>0</v>
      </c>
      <c r="BO796" s="13">
        <f t="shared" si="3035"/>
        <v>0</v>
      </c>
    </row>
    <row r="797" spans="1:67" s="10" customFormat="1" outlineLevel="2">
      <c r="B797" s="8" t="s">
        <v>34</v>
      </c>
      <c r="E797" s="76"/>
      <c r="F797" s="76"/>
      <c r="J797" s="2">
        <f>NPV($C$4,M797:BO797)+L797</f>
        <v>0</v>
      </c>
      <c r="L797" s="2">
        <f t="shared" ref="L797:AQ797" si="3036">IF(L$10&lt;$C793,0,$F793*L796*(1+$I793)^(L$10-$E$663))</f>
        <v>0</v>
      </c>
      <c r="M797" s="2">
        <f t="shared" si="3036"/>
        <v>0</v>
      </c>
      <c r="N797" s="2">
        <f t="shared" si="3036"/>
        <v>0</v>
      </c>
      <c r="O797" s="2">
        <f t="shared" si="3036"/>
        <v>0</v>
      </c>
      <c r="P797" s="2">
        <f t="shared" si="3036"/>
        <v>0</v>
      </c>
      <c r="Q797" s="2">
        <f t="shared" si="3036"/>
        <v>0</v>
      </c>
      <c r="R797" s="2">
        <f t="shared" si="3036"/>
        <v>0</v>
      </c>
      <c r="S797" s="2">
        <f t="shared" si="3036"/>
        <v>0</v>
      </c>
      <c r="T797" s="2">
        <f t="shared" si="3036"/>
        <v>0</v>
      </c>
      <c r="U797" s="2">
        <f t="shared" si="3036"/>
        <v>0</v>
      </c>
      <c r="V797" s="2">
        <f t="shared" si="3036"/>
        <v>0</v>
      </c>
      <c r="W797" s="2">
        <f t="shared" si="3036"/>
        <v>0</v>
      </c>
      <c r="X797" s="2">
        <f t="shared" si="3036"/>
        <v>0</v>
      </c>
      <c r="Y797" s="2">
        <f t="shared" si="3036"/>
        <v>0</v>
      </c>
      <c r="Z797" s="2">
        <f t="shared" si="3036"/>
        <v>0</v>
      </c>
      <c r="AA797" s="2">
        <f t="shared" si="3036"/>
        <v>0</v>
      </c>
      <c r="AB797" s="2">
        <f t="shared" si="3036"/>
        <v>0</v>
      </c>
      <c r="AC797" s="2">
        <f t="shared" si="3036"/>
        <v>0</v>
      </c>
      <c r="AD797" s="2">
        <f t="shared" si="3036"/>
        <v>0</v>
      </c>
      <c r="AE797" s="2">
        <f t="shared" si="3036"/>
        <v>0</v>
      </c>
      <c r="AF797" s="2">
        <f t="shared" si="3036"/>
        <v>0</v>
      </c>
      <c r="AG797" s="2">
        <f t="shared" si="3036"/>
        <v>0</v>
      </c>
      <c r="AH797" s="2">
        <f t="shared" si="3036"/>
        <v>0</v>
      </c>
      <c r="AI797" s="2">
        <f t="shared" si="3036"/>
        <v>0</v>
      </c>
      <c r="AJ797" s="2">
        <f t="shared" si="3036"/>
        <v>0</v>
      </c>
      <c r="AK797" s="2">
        <f t="shared" si="3036"/>
        <v>0</v>
      </c>
      <c r="AL797" s="2">
        <f t="shared" si="3036"/>
        <v>0</v>
      </c>
      <c r="AM797" s="2">
        <f t="shared" si="3036"/>
        <v>0</v>
      </c>
      <c r="AN797" s="2">
        <f t="shared" si="3036"/>
        <v>0</v>
      </c>
      <c r="AO797" s="2">
        <f t="shared" si="3036"/>
        <v>0</v>
      </c>
      <c r="AP797" s="2">
        <f t="shared" si="3036"/>
        <v>0</v>
      </c>
      <c r="AQ797" s="2">
        <f t="shared" si="3036"/>
        <v>0</v>
      </c>
      <c r="AR797" s="2">
        <f t="shared" ref="AR797:BO797" si="3037">IF(AR$10&lt;$C793,0,$F793*AR796*(1+$I793)^(AR$10-$E$663))</f>
        <v>0</v>
      </c>
      <c r="AS797" s="2">
        <f t="shared" si="3037"/>
        <v>0</v>
      </c>
      <c r="AT797" s="2">
        <f t="shared" si="3037"/>
        <v>0</v>
      </c>
      <c r="AU797" s="2">
        <f t="shared" si="3037"/>
        <v>0</v>
      </c>
      <c r="AV797" s="2">
        <f t="shared" si="3037"/>
        <v>0</v>
      </c>
      <c r="AW797" s="2">
        <f t="shared" si="3037"/>
        <v>0</v>
      </c>
      <c r="AX797" s="2">
        <f t="shared" si="3037"/>
        <v>0</v>
      </c>
      <c r="AY797" s="2">
        <f t="shared" si="3037"/>
        <v>0</v>
      </c>
      <c r="AZ797" s="2">
        <f t="shared" si="3037"/>
        <v>0</v>
      </c>
      <c r="BA797" s="2">
        <f t="shared" si="3037"/>
        <v>0</v>
      </c>
      <c r="BB797" s="2">
        <f t="shared" si="3037"/>
        <v>0</v>
      </c>
      <c r="BC797" s="2">
        <f t="shared" si="3037"/>
        <v>0</v>
      </c>
      <c r="BD797" s="2">
        <f t="shared" si="3037"/>
        <v>0</v>
      </c>
      <c r="BE797" s="2">
        <f t="shared" si="3037"/>
        <v>0</v>
      </c>
      <c r="BF797" s="2">
        <f t="shared" si="3037"/>
        <v>0</v>
      </c>
      <c r="BG797" s="2">
        <f t="shared" si="3037"/>
        <v>0</v>
      </c>
      <c r="BH797" s="2">
        <f t="shared" si="3037"/>
        <v>0</v>
      </c>
      <c r="BI797" s="2">
        <f t="shared" si="3037"/>
        <v>0</v>
      </c>
      <c r="BJ797" s="2">
        <f t="shared" si="3037"/>
        <v>0</v>
      </c>
      <c r="BK797" s="2">
        <f t="shared" si="3037"/>
        <v>0</v>
      </c>
      <c r="BL797" s="2">
        <f t="shared" si="3037"/>
        <v>0</v>
      </c>
      <c r="BM797" s="2">
        <f t="shared" si="3037"/>
        <v>0</v>
      </c>
      <c r="BN797" s="2">
        <f t="shared" si="3037"/>
        <v>0</v>
      </c>
      <c r="BO797" s="2">
        <f t="shared" si="3037"/>
        <v>0</v>
      </c>
    </row>
    <row r="798" spans="1:67" s="10" customFormat="1" outlineLevel="2">
      <c r="B798" s="8"/>
      <c r="E798" s="76"/>
      <c r="F798" s="76"/>
    </row>
    <row r="799" spans="1:67" s="10" customFormat="1" outlineLevel="2">
      <c r="B799" s="8" t="s">
        <v>35</v>
      </c>
      <c r="E799" s="76"/>
      <c r="F799" s="76"/>
      <c r="I799" s="152" t="str">
        <f>INDEX(Projects,A793,Projects!R$1)</f>
        <v>HRD</v>
      </c>
      <c r="J799" s="2">
        <f>NPV($C$4,M799:BO799)+L799</f>
        <v>0</v>
      </c>
      <c r="L799" s="2">
        <f t="shared" ref="L799:BO799" si="3038">SUM(L794,L797)</f>
        <v>0</v>
      </c>
      <c r="M799" s="2">
        <f t="shared" si="3038"/>
        <v>0</v>
      </c>
      <c r="N799" s="2">
        <f t="shared" si="3038"/>
        <v>0</v>
      </c>
      <c r="O799" s="2">
        <f t="shared" si="3038"/>
        <v>0</v>
      </c>
      <c r="P799" s="2">
        <f t="shared" si="3038"/>
        <v>0</v>
      </c>
      <c r="Q799" s="2">
        <f t="shared" si="3038"/>
        <v>0</v>
      </c>
      <c r="R799" s="2">
        <f t="shared" si="3038"/>
        <v>0</v>
      </c>
      <c r="S799" s="2">
        <f t="shared" si="3038"/>
        <v>0</v>
      </c>
      <c r="T799" s="2">
        <f t="shared" si="3038"/>
        <v>0</v>
      </c>
      <c r="U799" s="2">
        <f t="shared" si="3038"/>
        <v>0</v>
      </c>
      <c r="V799" s="2">
        <f t="shared" si="3038"/>
        <v>0</v>
      </c>
      <c r="W799" s="2">
        <f t="shared" si="3038"/>
        <v>0</v>
      </c>
      <c r="X799" s="2">
        <f t="shared" si="3038"/>
        <v>0</v>
      </c>
      <c r="Y799" s="2">
        <f t="shared" si="3038"/>
        <v>0</v>
      </c>
      <c r="Z799" s="2">
        <f t="shared" si="3038"/>
        <v>0</v>
      </c>
      <c r="AA799" s="2">
        <f t="shared" si="3038"/>
        <v>0</v>
      </c>
      <c r="AB799" s="2">
        <f t="shared" si="3038"/>
        <v>0</v>
      </c>
      <c r="AC799" s="2">
        <f t="shared" si="3038"/>
        <v>0</v>
      </c>
      <c r="AD799" s="2">
        <f t="shared" si="3038"/>
        <v>0</v>
      </c>
      <c r="AE799" s="2">
        <f t="shared" si="3038"/>
        <v>0</v>
      </c>
      <c r="AF799" s="2">
        <f t="shared" si="3038"/>
        <v>0</v>
      </c>
      <c r="AG799" s="2">
        <f t="shared" si="3038"/>
        <v>0</v>
      </c>
      <c r="AH799" s="2">
        <f t="shared" si="3038"/>
        <v>0</v>
      </c>
      <c r="AI799" s="2">
        <f t="shared" si="3038"/>
        <v>0</v>
      </c>
      <c r="AJ799" s="2">
        <f t="shared" si="3038"/>
        <v>0</v>
      </c>
      <c r="AK799" s="2">
        <f t="shared" si="3038"/>
        <v>0</v>
      </c>
      <c r="AL799" s="2">
        <f t="shared" si="3038"/>
        <v>0</v>
      </c>
      <c r="AM799" s="2">
        <f t="shared" si="3038"/>
        <v>0</v>
      </c>
      <c r="AN799" s="2">
        <f t="shared" si="3038"/>
        <v>0</v>
      </c>
      <c r="AO799" s="2">
        <f t="shared" si="3038"/>
        <v>0</v>
      </c>
      <c r="AP799" s="2">
        <f t="shared" si="3038"/>
        <v>0</v>
      </c>
      <c r="AQ799" s="2">
        <f t="shared" si="3038"/>
        <v>0</v>
      </c>
      <c r="AR799" s="2">
        <f t="shared" si="3038"/>
        <v>0</v>
      </c>
      <c r="AS799" s="2">
        <f t="shared" si="3038"/>
        <v>0</v>
      </c>
      <c r="AT799" s="2">
        <f t="shared" si="3038"/>
        <v>0</v>
      </c>
      <c r="AU799" s="2">
        <f t="shared" si="3038"/>
        <v>0</v>
      </c>
      <c r="AV799" s="2">
        <f t="shared" si="3038"/>
        <v>0</v>
      </c>
      <c r="AW799" s="2">
        <f t="shared" si="3038"/>
        <v>0</v>
      </c>
      <c r="AX799" s="2">
        <f t="shared" si="3038"/>
        <v>0</v>
      </c>
      <c r="AY799" s="2">
        <f t="shared" si="3038"/>
        <v>0</v>
      </c>
      <c r="AZ799" s="2">
        <f t="shared" si="3038"/>
        <v>0</v>
      </c>
      <c r="BA799" s="2">
        <f t="shared" si="3038"/>
        <v>0</v>
      </c>
      <c r="BB799" s="2">
        <f t="shared" si="3038"/>
        <v>0</v>
      </c>
      <c r="BC799" s="2">
        <f t="shared" si="3038"/>
        <v>0</v>
      </c>
      <c r="BD799" s="2">
        <f t="shared" si="3038"/>
        <v>0</v>
      </c>
      <c r="BE799" s="2">
        <f t="shared" si="3038"/>
        <v>0</v>
      </c>
      <c r="BF799" s="2">
        <f t="shared" si="3038"/>
        <v>0</v>
      </c>
      <c r="BG799" s="2">
        <f t="shared" si="3038"/>
        <v>0</v>
      </c>
      <c r="BH799" s="2">
        <f t="shared" si="3038"/>
        <v>0</v>
      </c>
      <c r="BI799" s="2">
        <f t="shared" si="3038"/>
        <v>0</v>
      </c>
      <c r="BJ799" s="2">
        <f t="shared" si="3038"/>
        <v>0</v>
      </c>
      <c r="BK799" s="2">
        <f t="shared" si="3038"/>
        <v>0</v>
      </c>
      <c r="BL799" s="2">
        <f t="shared" si="3038"/>
        <v>0</v>
      </c>
      <c r="BM799" s="2">
        <f t="shared" si="3038"/>
        <v>0</v>
      </c>
      <c r="BN799" s="2">
        <f t="shared" si="3038"/>
        <v>0</v>
      </c>
      <c r="BO799" s="2">
        <f t="shared" si="3038"/>
        <v>0</v>
      </c>
    </row>
    <row r="800" spans="1:67" s="10" customFormat="1" outlineLevel="2">
      <c r="B800" s="8"/>
      <c r="E800" s="76"/>
      <c r="F800" s="76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</row>
    <row r="801" spans="1:67" s="10" customFormat="1" outlineLevel="1">
      <c r="A801" s="10">
        <f>+A793+1</f>
        <v>18</v>
      </c>
      <c r="B801" s="1" t="str">
        <f>INDEX(Projects,A801,1)</f>
        <v>CCGT 170MW</v>
      </c>
      <c r="C801" s="155">
        <f>INDEX(Projects,A801,2)</f>
        <v>2060</v>
      </c>
      <c r="D801" s="152">
        <f>INDEX(Projects,A801,3)</f>
        <v>12</v>
      </c>
      <c r="E801" s="152">
        <f>INDEX(Projects,$A801,Projects!P$1)</f>
        <v>2550</v>
      </c>
      <c r="F801" s="152">
        <f>INDEX(Projects,$A801,Projects!Q$1)</f>
        <v>5.8</v>
      </c>
      <c r="G801" s="152">
        <f>INDEX(Projects,A801,4)</f>
        <v>30</v>
      </c>
      <c r="H801" s="33">
        <f>(DATE(C801,12,31)-DATE(C801,D801,1)+1)/365</f>
        <v>8.4931506849315067E-2</v>
      </c>
      <c r="I801" s="96">
        <f>+$C$7</f>
        <v>2.5000000000000001E-2</v>
      </c>
      <c r="J801" s="2">
        <f>NPV($C$4,M801:BO801)+L801</f>
        <v>2044.3546682801421</v>
      </c>
      <c r="L801" s="2">
        <f>+L807</f>
        <v>0</v>
      </c>
      <c r="M801" s="2">
        <f t="shared" ref="M801:BO801" si="3039">+M807</f>
        <v>0</v>
      </c>
      <c r="N801" s="2">
        <f t="shared" si="3039"/>
        <v>0</v>
      </c>
      <c r="O801" s="2">
        <f t="shared" si="3039"/>
        <v>0</v>
      </c>
      <c r="P801" s="2">
        <f t="shared" si="3039"/>
        <v>0</v>
      </c>
      <c r="Q801" s="2">
        <f t="shared" si="3039"/>
        <v>0</v>
      </c>
      <c r="R801" s="2">
        <f t="shared" si="3039"/>
        <v>0</v>
      </c>
      <c r="S801" s="2">
        <f t="shared" si="3039"/>
        <v>0</v>
      </c>
      <c r="T801" s="2">
        <f t="shared" si="3039"/>
        <v>0</v>
      </c>
      <c r="U801" s="2">
        <f t="shared" si="3039"/>
        <v>0</v>
      </c>
      <c r="V801" s="2">
        <f t="shared" si="3039"/>
        <v>0</v>
      </c>
      <c r="W801" s="2">
        <f t="shared" si="3039"/>
        <v>0</v>
      </c>
      <c r="X801" s="2">
        <f t="shared" si="3039"/>
        <v>0</v>
      </c>
      <c r="Y801" s="2">
        <f t="shared" si="3039"/>
        <v>0</v>
      </c>
      <c r="Z801" s="2">
        <f t="shared" si="3039"/>
        <v>0</v>
      </c>
      <c r="AA801" s="2">
        <f t="shared" si="3039"/>
        <v>0</v>
      </c>
      <c r="AB801" s="2">
        <f t="shared" si="3039"/>
        <v>0</v>
      </c>
      <c r="AC801" s="2">
        <f t="shared" si="3039"/>
        <v>0</v>
      </c>
      <c r="AD801" s="2">
        <f t="shared" si="3039"/>
        <v>0</v>
      </c>
      <c r="AE801" s="2">
        <f t="shared" si="3039"/>
        <v>0</v>
      </c>
      <c r="AF801" s="2">
        <f t="shared" si="3039"/>
        <v>0</v>
      </c>
      <c r="AG801" s="2">
        <f t="shared" si="3039"/>
        <v>0</v>
      </c>
      <c r="AH801" s="2">
        <f t="shared" si="3039"/>
        <v>0</v>
      </c>
      <c r="AI801" s="2">
        <f t="shared" si="3039"/>
        <v>0</v>
      </c>
      <c r="AJ801" s="2">
        <f t="shared" si="3039"/>
        <v>0</v>
      </c>
      <c r="AK801" s="2">
        <f t="shared" si="3039"/>
        <v>0</v>
      </c>
      <c r="AL801" s="2">
        <f t="shared" si="3039"/>
        <v>0</v>
      </c>
      <c r="AM801" s="2">
        <f t="shared" si="3039"/>
        <v>0</v>
      </c>
      <c r="AN801" s="2">
        <f t="shared" si="3039"/>
        <v>0</v>
      </c>
      <c r="AO801" s="2">
        <f t="shared" si="3039"/>
        <v>0</v>
      </c>
      <c r="AP801" s="2">
        <f t="shared" si="3039"/>
        <v>0</v>
      </c>
      <c r="AQ801" s="2">
        <f t="shared" si="3039"/>
        <v>0</v>
      </c>
      <c r="AR801" s="2">
        <f t="shared" si="3039"/>
        <v>0</v>
      </c>
      <c r="AS801" s="2">
        <f t="shared" si="3039"/>
        <v>0</v>
      </c>
      <c r="AT801" s="2">
        <f t="shared" si="3039"/>
        <v>0</v>
      </c>
      <c r="AU801" s="2">
        <f t="shared" si="3039"/>
        <v>0</v>
      </c>
      <c r="AV801" s="2">
        <f t="shared" si="3039"/>
        <v>0</v>
      </c>
      <c r="AW801" s="2">
        <f t="shared" si="3039"/>
        <v>0</v>
      </c>
      <c r="AX801" s="2">
        <f t="shared" si="3039"/>
        <v>0</v>
      </c>
      <c r="AY801" s="2">
        <f t="shared" si="3039"/>
        <v>0</v>
      </c>
      <c r="AZ801" s="2">
        <f t="shared" si="3039"/>
        <v>0</v>
      </c>
      <c r="BA801" s="2">
        <f t="shared" si="3039"/>
        <v>0</v>
      </c>
      <c r="BB801" s="2">
        <f t="shared" si="3039"/>
        <v>0</v>
      </c>
      <c r="BC801" s="2">
        <f t="shared" si="3039"/>
        <v>0</v>
      </c>
      <c r="BD801" s="2">
        <f t="shared" si="3039"/>
        <v>0</v>
      </c>
      <c r="BE801" s="2">
        <f t="shared" si="3039"/>
        <v>0</v>
      </c>
      <c r="BF801" s="2">
        <f t="shared" si="3039"/>
        <v>0</v>
      </c>
      <c r="BG801" s="2">
        <f t="shared" si="3039"/>
        <v>0</v>
      </c>
      <c r="BH801" s="2">
        <f t="shared" si="3039"/>
        <v>761.30185662784208</v>
      </c>
      <c r="BI801" s="2">
        <f t="shared" si="3039"/>
        <v>8941.7340037011054</v>
      </c>
      <c r="BJ801" s="2">
        <f t="shared" si="3039"/>
        <v>9179.3079632042591</v>
      </c>
      <c r="BK801" s="2">
        <f t="shared" si="3039"/>
        <v>9423.6099100522624</v>
      </c>
      <c r="BL801" s="2">
        <f t="shared" si="3039"/>
        <v>9667.5569575678746</v>
      </c>
      <c r="BM801" s="2">
        <f t="shared" si="3039"/>
        <v>9931.8815094715519</v>
      </c>
      <c r="BN801" s="2">
        <f t="shared" si="3039"/>
        <v>10196.950775390924</v>
      </c>
      <c r="BO801" s="2">
        <f t="shared" si="3039"/>
        <v>10469.094127720055</v>
      </c>
    </row>
    <row r="802" spans="1:67" s="10" customFormat="1" outlineLevel="2">
      <c r="B802" s="8" t="s">
        <v>32</v>
      </c>
      <c r="E802" s="76"/>
      <c r="F802" s="76"/>
      <c r="L802" s="2">
        <f t="shared" ref="L802:AQ802" si="3040">IF(OR(L$10&lt;$C801,L$10&gt;$C801+$G801),0,IF(L$10=$C801,$E801*(1+$I801)^(L$10-$E$663)*$H801,IF(L$10=$C801+$G801,$E801*(1+$I801)^(L$10-$E$663)*(1-$H801),$E801*(1+$I801)^(L$10-$E$663))))</f>
        <v>0</v>
      </c>
      <c r="M802" s="2">
        <f t="shared" si="3040"/>
        <v>0</v>
      </c>
      <c r="N802" s="2">
        <f t="shared" si="3040"/>
        <v>0</v>
      </c>
      <c r="O802" s="2">
        <f t="shared" si="3040"/>
        <v>0</v>
      </c>
      <c r="P802" s="2">
        <f t="shared" si="3040"/>
        <v>0</v>
      </c>
      <c r="Q802" s="2">
        <f t="shared" si="3040"/>
        <v>0</v>
      </c>
      <c r="R802" s="2">
        <f t="shared" si="3040"/>
        <v>0</v>
      </c>
      <c r="S802" s="2">
        <f t="shared" si="3040"/>
        <v>0</v>
      </c>
      <c r="T802" s="2">
        <f t="shared" si="3040"/>
        <v>0</v>
      </c>
      <c r="U802" s="2">
        <f t="shared" si="3040"/>
        <v>0</v>
      </c>
      <c r="V802" s="2">
        <f t="shared" si="3040"/>
        <v>0</v>
      </c>
      <c r="W802" s="2">
        <f t="shared" si="3040"/>
        <v>0</v>
      </c>
      <c r="X802" s="2">
        <f t="shared" si="3040"/>
        <v>0</v>
      </c>
      <c r="Y802" s="2">
        <f t="shared" si="3040"/>
        <v>0</v>
      </c>
      <c r="Z802" s="2">
        <f t="shared" si="3040"/>
        <v>0</v>
      </c>
      <c r="AA802" s="2">
        <f t="shared" si="3040"/>
        <v>0</v>
      </c>
      <c r="AB802" s="2">
        <f t="shared" si="3040"/>
        <v>0</v>
      </c>
      <c r="AC802" s="2">
        <f t="shared" si="3040"/>
        <v>0</v>
      </c>
      <c r="AD802" s="2">
        <f t="shared" si="3040"/>
        <v>0</v>
      </c>
      <c r="AE802" s="2">
        <f t="shared" si="3040"/>
        <v>0</v>
      </c>
      <c r="AF802" s="2">
        <f t="shared" si="3040"/>
        <v>0</v>
      </c>
      <c r="AG802" s="2">
        <f t="shared" si="3040"/>
        <v>0</v>
      </c>
      <c r="AH802" s="2">
        <f t="shared" si="3040"/>
        <v>0</v>
      </c>
      <c r="AI802" s="2">
        <f t="shared" si="3040"/>
        <v>0</v>
      </c>
      <c r="AJ802" s="2">
        <f t="shared" si="3040"/>
        <v>0</v>
      </c>
      <c r="AK802" s="2">
        <f t="shared" si="3040"/>
        <v>0</v>
      </c>
      <c r="AL802" s="2">
        <f t="shared" si="3040"/>
        <v>0</v>
      </c>
      <c r="AM802" s="2">
        <f t="shared" si="3040"/>
        <v>0</v>
      </c>
      <c r="AN802" s="2">
        <f t="shared" si="3040"/>
        <v>0</v>
      </c>
      <c r="AO802" s="2">
        <f t="shared" si="3040"/>
        <v>0</v>
      </c>
      <c r="AP802" s="2">
        <f t="shared" si="3040"/>
        <v>0</v>
      </c>
      <c r="AQ802" s="2">
        <f t="shared" si="3040"/>
        <v>0</v>
      </c>
      <c r="AR802" s="2">
        <f t="shared" ref="AR802:BO802" si="3041">IF(OR(AR$10&lt;$C801,AR$10&gt;$C801+$G801),0,IF(AR$10=$C801,$E801*(1+$I801)^(AR$10-$E$663)*$H801,IF(AR$10=$C801+$G801,$E801*(1+$I801)^(AR$10-$E$663)*(1-$H801),$E801*(1+$I801)^(AR$10-$E$663))))</f>
        <v>0</v>
      </c>
      <c r="AS802" s="2">
        <f t="shared" si="3041"/>
        <v>0</v>
      </c>
      <c r="AT802" s="2">
        <f t="shared" si="3041"/>
        <v>0</v>
      </c>
      <c r="AU802" s="2">
        <f t="shared" si="3041"/>
        <v>0</v>
      </c>
      <c r="AV802" s="2">
        <f t="shared" si="3041"/>
        <v>0</v>
      </c>
      <c r="AW802" s="2">
        <f t="shared" si="3041"/>
        <v>0</v>
      </c>
      <c r="AX802" s="2">
        <f t="shared" si="3041"/>
        <v>0</v>
      </c>
      <c r="AY802" s="2">
        <f t="shared" si="3041"/>
        <v>0</v>
      </c>
      <c r="AZ802" s="2">
        <f t="shared" si="3041"/>
        <v>0</v>
      </c>
      <c r="BA802" s="2">
        <f t="shared" si="3041"/>
        <v>0</v>
      </c>
      <c r="BB802" s="2">
        <f t="shared" si="3041"/>
        <v>0</v>
      </c>
      <c r="BC802" s="2">
        <f t="shared" si="3041"/>
        <v>0</v>
      </c>
      <c r="BD802" s="2">
        <f t="shared" si="3041"/>
        <v>0</v>
      </c>
      <c r="BE802" s="2">
        <f t="shared" si="3041"/>
        <v>0</v>
      </c>
      <c r="BF802" s="2">
        <f t="shared" si="3041"/>
        <v>0</v>
      </c>
      <c r="BG802" s="2">
        <f t="shared" si="3041"/>
        <v>0</v>
      </c>
      <c r="BH802" s="2">
        <f t="shared" si="3041"/>
        <v>708.52397198031849</v>
      </c>
      <c r="BI802" s="2">
        <f t="shared" si="3041"/>
        <v>8550.8558392624727</v>
      </c>
      <c r="BJ802" s="2">
        <f t="shared" si="3041"/>
        <v>8764.6272352440337</v>
      </c>
      <c r="BK802" s="2">
        <f t="shared" si="3041"/>
        <v>8983.7429161251348</v>
      </c>
      <c r="BL802" s="2">
        <f t="shared" si="3041"/>
        <v>9208.3364890282628</v>
      </c>
      <c r="BM802" s="2">
        <f t="shared" si="3041"/>
        <v>9438.5449012539684</v>
      </c>
      <c r="BN802" s="2">
        <f t="shared" si="3041"/>
        <v>9674.5085237853164</v>
      </c>
      <c r="BO802" s="2">
        <f t="shared" si="3041"/>
        <v>9916.3712368799497</v>
      </c>
    </row>
    <row r="803" spans="1:67" s="10" customFormat="1" outlineLevel="2">
      <c r="B803" s="8"/>
      <c r="E803" s="76"/>
      <c r="F803" s="76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</row>
    <row r="804" spans="1:67" s="10" customFormat="1" outlineLevel="2">
      <c r="B804" s="7" t="s">
        <v>33</v>
      </c>
      <c r="E804" s="76"/>
      <c r="F804" s="76"/>
      <c r="L804" s="13">
        <f t="shared" ref="L804:AQ804" si="3042">INDEX(Prod,$A801,L$10-$L$10+1)</f>
        <v>0</v>
      </c>
      <c r="M804" s="13">
        <f t="shared" si="3042"/>
        <v>0</v>
      </c>
      <c r="N804" s="13">
        <f t="shared" si="3042"/>
        <v>0</v>
      </c>
      <c r="O804" s="13">
        <f t="shared" si="3042"/>
        <v>0</v>
      </c>
      <c r="P804" s="13">
        <f t="shared" si="3042"/>
        <v>0</v>
      </c>
      <c r="Q804" s="13">
        <f t="shared" si="3042"/>
        <v>0</v>
      </c>
      <c r="R804" s="13">
        <f t="shared" si="3042"/>
        <v>0</v>
      </c>
      <c r="S804" s="13">
        <f t="shared" si="3042"/>
        <v>0</v>
      </c>
      <c r="T804" s="13">
        <f t="shared" si="3042"/>
        <v>0</v>
      </c>
      <c r="U804" s="13">
        <f t="shared" si="3042"/>
        <v>0</v>
      </c>
      <c r="V804" s="13">
        <f t="shared" si="3042"/>
        <v>0</v>
      </c>
      <c r="W804" s="13">
        <f t="shared" si="3042"/>
        <v>0</v>
      </c>
      <c r="X804" s="13">
        <f t="shared" si="3042"/>
        <v>0</v>
      </c>
      <c r="Y804" s="13">
        <f t="shared" si="3042"/>
        <v>0</v>
      </c>
      <c r="Z804" s="13">
        <f t="shared" si="3042"/>
        <v>0</v>
      </c>
      <c r="AA804" s="13">
        <f t="shared" si="3042"/>
        <v>0</v>
      </c>
      <c r="AB804" s="13">
        <f t="shared" si="3042"/>
        <v>0</v>
      </c>
      <c r="AC804" s="13">
        <f t="shared" si="3042"/>
        <v>0</v>
      </c>
      <c r="AD804" s="13">
        <f t="shared" si="3042"/>
        <v>0</v>
      </c>
      <c r="AE804" s="13">
        <f t="shared" si="3042"/>
        <v>0</v>
      </c>
      <c r="AF804" s="13">
        <f t="shared" si="3042"/>
        <v>0</v>
      </c>
      <c r="AG804" s="13">
        <f t="shared" si="3042"/>
        <v>0</v>
      </c>
      <c r="AH804" s="13">
        <f t="shared" si="3042"/>
        <v>0</v>
      </c>
      <c r="AI804" s="13">
        <f t="shared" si="3042"/>
        <v>0</v>
      </c>
      <c r="AJ804" s="13">
        <f t="shared" si="3042"/>
        <v>0</v>
      </c>
      <c r="AK804" s="13">
        <f t="shared" si="3042"/>
        <v>0</v>
      </c>
      <c r="AL804" s="13">
        <f t="shared" si="3042"/>
        <v>0</v>
      </c>
      <c r="AM804" s="13">
        <f t="shared" si="3042"/>
        <v>0</v>
      </c>
      <c r="AN804" s="13">
        <f t="shared" si="3042"/>
        <v>0</v>
      </c>
      <c r="AO804" s="13">
        <f t="shared" si="3042"/>
        <v>0</v>
      </c>
      <c r="AP804" s="13">
        <f t="shared" si="3042"/>
        <v>0</v>
      </c>
      <c r="AQ804" s="13">
        <f t="shared" si="3042"/>
        <v>0</v>
      </c>
      <c r="AR804" s="13">
        <f t="shared" ref="AR804:BO804" si="3043">INDEX(Prod,$A801,AR$10-$L$10+1)</f>
        <v>0</v>
      </c>
      <c r="AS804" s="13">
        <f t="shared" si="3043"/>
        <v>0</v>
      </c>
      <c r="AT804" s="13">
        <f t="shared" si="3043"/>
        <v>0</v>
      </c>
      <c r="AU804" s="13">
        <f t="shared" si="3043"/>
        <v>0</v>
      </c>
      <c r="AV804" s="13">
        <f t="shared" si="3043"/>
        <v>0</v>
      </c>
      <c r="AW804" s="13">
        <f t="shared" si="3043"/>
        <v>0</v>
      </c>
      <c r="AX804" s="13">
        <f t="shared" si="3043"/>
        <v>0</v>
      </c>
      <c r="AY804" s="13">
        <f t="shared" si="3043"/>
        <v>0</v>
      </c>
      <c r="AZ804" s="13">
        <f t="shared" si="3043"/>
        <v>0</v>
      </c>
      <c r="BA804" s="13">
        <f t="shared" si="3043"/>
        <v>0</v>
      </c>
      <c r="BB804" s="13">
        <f t="shared" si="3043"/>
        <v>0</v>
      </c>
      <c r="BC804" s="13">
        <f t="shared" si="3043"/>
        <v>0</v>
      </c>
      <c r="BD804" s="13">
        <f t="shared" si="3043"/>
        <v>0</v>
      </c>
      <c r="BE804" s="13">
        <f t="shared" si="3043"/>
        <v>0</v>
      </c>
      <c r="BF804" s="13">
        <f t="shared" si="3043"/>
        <v>0</v>
      </c>
      <c r="BG804" s="13">
        <f t="shared" si="3043"/>
        <v>0</v>
      </c>
      <c r="BH804" s="13">
        <f t="shared" si="3043"/>
        <v>2.7814960479736328</v>
      </c>
      <c r="BI804" s="13">
        <f t="shared" si="3043"/>
        <v>20.097591400146484</v>
      </c>
      <c r="BJ804" s="13">
        <f t="shared" si="3043"/>
        <v>20.801401138305664</v>
      </c>
      <c r="BK804" s="13">
        <f t="shared" si="3043"/>
        <v>21.526639938354492</v>
      </c>
      <c r="BL804" s="13">
        <f t="shared" si="3043"/>
        <v>21.925638198852539</v>
      </c>
      <c r="BM804" s="13">
        <f t="shared" si="3043"/>
        <v>22.980024337768555</v>
      </c>
      <c r="BN804" s="13">
        <f t="shared" si="3043"/>
        <v>23.742233276367188</v>
      </c>
      <c r="BO804" s="13">
        <f t="shared" si="3043"/>
        <v>24.505685806274414</v>
      </c>
    </row>
    <row r="805" spans="1:67" s="10" customFormat="1" outlineLevel="2">
      <c r="B805" s="8" t="s">
        <v>34</v>
      </c>
      <c r="E805" s="76"/>
      <c r="F805" s="76"/>
      <c r="L805" s="2">
        <f t="shared" ref="L805:AQ805" si="3044">IF(L$10&lt;$C801,0,$F801*L804*(1+$I801)^(L$10-$E$663))</f>
        <v>0</v>
      </c>
      <c r="M805" s="2">
        <f t="shared" si="3044"/>
        <v>0</v>
      </c>
      <c r="N805" s="2">
        <f t="shared" si="3044"/>
        <v>0</v>
      </c>
      <c r="O805" s="2">
        <f t="shared" si="3044"/>
        <v>0</v>
      </c>
      <c r="P805" s="2">
        <f t="shared" si="3044"/>
        <v>0</v>
      </c>
      <c r="Q805" s="2">
        <f t="shared" si="3044"/>
        <v>0</v>
      </c>
      <c r="R805" s="2">
        <f t="shared" si="3044"/>
        <v>0</v>
      </c>
      <c r="S805" s="2">
        <f t="shared" si="3044"/>
        <v>0</v>
      </c>
      <c r="T805" s="2">
        <f t="shared" si="3044"/>
        <v>0</v>
      </c>
      <c r="U805" s="2">
        <f t="shared" si="3044"/>
        <v>0</v>
      </c>
      <c r="V805" s="2">
        <f t="shared" si="3044"/>
        <v>0</v>
      </c>
      <c r="W805" s="2">
        <f t="shared" si="3044"/>
        <v>0</v>
      </c>
      <c r="X805" s="2">
        <f t="shared" si="3044"/>
        <v>0</v>
      </c>
      <c r="Y805" s="2">
        <f t="shared" si="3044"/>
        <v>0</v>
      </c>
      <c r="Z805" s="2">
        <f t="shared" si="3044"/>
        <v>0</v>
      </c>
      <c r="AA805" s="2">
        <f t="shared" si="3044"/>
        <v>0</v>
      </c>
      <c r="AB805" s="2">
        <f t="shared" si="3044"/>
        <v>0</v>
      </c>
      <c r="AC805" s="2">
        <f t="shared" si="3044"/>
        <v>0</v>
      </c>
      <c r="AD805" s="2">
        <f t="shared" si="3044"/>
        <v>0</v>
      </c>
      <c r="AE805" s="2">
        <f t="shared" si="3044"/>
        <v>0</v>
      </c>
      <c r="AF805" s="2">
        <f t="shared" si="3044"/>
        <v>0</v>
      </c>
      <c r="AG805" s="2">
        <f t="shared" si="3044"/>
        <v>0</v>
      </c>
      <c r="AH805" s="2">
        <f t="shared" si="3044"/>
        <v>0</v>
      </c>
      <c r="AI805" s="2">
        <f t="shared" si="3044"/>
        <v>0</v>
      </c>
      <c r="AJ805" s="2">
        <f t="shared" si="3044"/>
        <v>0</v>
      </c>
      <c r="AK805" s="2">
        <f t="shared" si="3044"/>
        <v>0</v>
      </c>
      <c r="AL805" s="2">
        <f t="shared" si="3044"/>
        <v>0</v>
      </c>
      <c r="AM805" s="2">
        <f t="shared" si="3044"/>
        <v>0</v>
      </c>
      <c r="AN805" s="2">
        <f t="shared" si="3044"/>
        <v>0</v>
      </c>
      <c r="AO805" s="2">
        <f t="shared" si="3044"/>
        <v>0</v>
      </c>
      <c r="AP805" s="2">
        <f t="shared" si="3044"/>
        <v>0</v>
      </c>
      <c r="AQ805" s="2">
        <f t="shared" si="3044"/>
        <v>0</v>
      </c>
      <c r="AR805" s="2">
        <f t="shared" ref="AR805:BO805" si="3045">IF(AR$10&lt;$C801,0,$F801*AR804*(1+$I801)^(AR$10-$E$663))</f>
        <v>0</v>
      </c>
      <c r="AS805" s="2">
        <f t="shared" si="3045"/>
        <v>0</v>
      </c>
      <c r="AT805" s="2">
        <f t="shared" si="3045"/>
        <v>0</v>
      </c>
      <c r="AU805" s="2">
        <f t="shared" si="3045"/>
        <v>0</v>
      </c>
      <c r="AV805" s="2">
        <f t="shared" si="3045"/>
        <v>0</v>
      </c>
      <c r="AW805" s="2">
        <f t="shared" si="3045"/>
        <v>0</v>
      </c>
      <c r="AX805" s="2">
        <f t="shared" si="3045"/>
        <v>0</v>
      </c>
      <c r="AY805" s="2">
        <f t="shared" si="3045"/>
        <v>0</v>
      </c>
      <c r="AZ805" s="2">
        <f t="shared" si="3045"/>
        <v>0</v>
      </c>
      <c r="BA805" s="2">
        <f t="shared" si="3045"/>
        <v>0</v>
      </c>
      <c r="BB805" s="2">
        <f t="shared" si="3045"/>
        <v>0</v>
      </c>
      <c r="BC805" s="2">
        <f t="shared" si="3045"/>
        <v>0</v>
      </c>
      <c r="BD805" s="2">
        <f t="shared" si="3045"/>
        <v>0</v>
      </c>
      <c r="BE805" s="2">
        <f t="shared" si="3045"/>
        <v>0</v>
      </c>
      <c r="BF805" s="2">
        <f t="shared" si="3045"/>
        <v>0</v>
      </c>
      <c r="BG805" s="2">
        <f t="shared" si="3045"/>
        <v>0</v>
      </c>
      <c r="BH805" s="2">
        <f t="shared" si="3045"/>
        <v>52.777884647523599</v>
      </c>
      <c r="BI805" s="2">
        <f t="shared" si="3045"/>
        <v>390.87816443863215</v>
      </c>
      <c r="BJ805" s="2">
        <f t="shared" si="3045"/>
        <v>414.68072796022528</v>
      </c>
      <c r="BK805" s="2">
        <f t="shared" si="3045"/>
        <v>439.86699392712853</v>
      </c>
      <c r="BL805" s="2">
        <f t="shared" si="3045"/>
        <v>459.22046853961149</v>
      </c>
      <c r="BM805" s="2">
        <f t="shared" si="3045"/>
        <v>493.33660821758332</v>
      </c>
      <c r="BN805" s="2">
        <f t="shared" si="3045"/>
        <v>522.44225160560768</v>
      </c>
      <c r="BO805" s="2">
        <f t="shared" si="3045"/>
        <v>552.72289084010572</v>
      </c>
    </row>
    <row r="806" spans="1:67" s="10" customFormat="1" outlineLevel="2">
      <c r="B806" s="8"/>
      <c r="E806" s="76"/>
      <c r="F806" s="76"/>
    </row>
    <row r="807" spans="1:67" s="10" customFormat="1" outlineLevel="2">
      <c r="B807" s="8" t="s">
        <v>35</v>
      </c>
      <c r="E807" s="76"/>
      <c r="F807" s="76"/>
      <c r="I807" s="152" t="str">
        <f>INDEX(Projects,A801,Projects!R$1)</f>
        <v>CCGT</v>
      </c>
      <c r="L807" s="2">
        <f t="shared" ref="L807:BO807" si="3046">SUM(L802,L805)</f>
        <v>0</v>
      </c>
      <c r="M807" s="2">
        <f t="shared" si="3046"/>
        <v>0</v>
      </c>
      <c r="N807" s="2">
        <f t="shared" si="3046"/>
        <v>0</v>
      </c>
      <c r="O807" s="2">
        <f t="shared" si="3046"/>
        <v>0</v>
      </c>
      <c r="P807" s="2">
        <f t="shared" si="3046"/>
        <v>0</v>
      </c>
      <c r="Q807" s="2">
        <f t="shared" si="3046"/>
        <v>0</v>
      </c>
      <c r="R807" s="2">
        <f t="shared" si="3046"/>
        <v>0</v>
      </c>
      <c r="S807" s="2">
        <f t="shared" si="3046"/>
        <v>0</v>
      </c>
      <c r="T807" s="2">
        <f t="shared" si="3046"/>
        <v>0</v>
      </c>
      <c r="U807" s="2">
        <f t="shared" si="3046"/>
        <v>0</v>
      </c>
      <c r="V807" s="2">
        <f t="shared" si="3046"/>
        <v>0</v>
      </c>
      <c r="W807" s="2">
        <f t="shared" si="3046"/>
        <v>0</v>
      </c>
      <c r="X807" s="2">
        <f t="shared" si="3046"/>
        <v>0</v>
      </c>
      <c r="Y807" s="2">
        <f t="shared" si="3046"/>
        <v>0</v>
      </c>
      <c r="Z807" s="2">
        <f t="shared" si="3046"/>
        <v>0</v>
      </c>
      <c r="AA807" s="2">
        <f t="shared" si="3046"/>
        <v>0</v>
      </c>
      <c r="AB807" s="2">
        <f t="shared" si="3046"/>
        <v>0</v>
      </c>
      <c r="AC807" s="2">
        <f t="shared" si="3046"/>
        <v>0</v>
      </c>
      <c r="AD807" s="2">
        <f t="shared" si="3046"/>
        <v>0</v>
      </c>
      <c r="AE807" s="2">
        <f t="shared" si="3046"/>
        <v>0</v>
      </c>
      <c r="AF807" s="2">
        <f t="shared" si="3046"/>
        <v>0</v>
      </c>
      <c r="AG807" s="2">
        <f t="shared" si="3046"/>
        <v>0</v>
      </c>
      <c r="AH807" s="2">
        <f t="shared" si="3046"/>
        <v>0</v>
      </c>
      <c r="AI807" s="2">
        <f t="shared" si="3046"/>
        <v>0</v>
      </c>
      <c r="AJ807" s="2">
        <f t="shared" si="3046"/>
        <v>0</v>
      </c>
      <c r="AK807" s="2">
        <f t="shared" si="3046"/>
        <v>0</v>
      </c>
      <c r="AL807" s="2">
        <f t="shared" si="3046"/>
        <v>0</v>
      </c>
      <c r="AM807" s="2">
        <f t="shared" si="3046"/>
        <v>0</v>
      </c>
      <c r="AN807" s="2">
        <f t="shared" si="3046"/>
        <v>0</v>
      </c>
      <c r="AO807" s="2">
        <f t="shared" si="3046"/>
        <v>0</v>
      </c>
      <c r="AP807" s="2">
        <f t="shared" si="3046"/>
        <v>0</v>
      </c>
      <c r="AQ807" s="2">
        <f t="shared" si="3046"/>
        <v>0</v>
      </c>
      <c r="AR807" s="2">
        <f t="shared" si="3046"/>
        <v>0</v>
      </c>
      <c r="AS807" s="2">
        <f t="shared" si="3046"/>
        <v>0</v>
      </c>
      <c r="AT807" s="2">
        <f t="shared" si="3046"/>
        <v>0</v>
      </c>
      <c r="AU807" s="2">
        <f t="shared" si="3046"/>
        <v>0</v>
      </c>
      <c r="AV807" s="2">
        <f t="shared" si="3046"/>
        <v>0</v>
      </c>
      <c r="AW807" s="2">
        <f t="shared" si="3046"/>
        <v>0</v>
      </c>
      <c r="AX807" s="2">
        <f t="shared" si="3046"/>
        <v>0</v>
      </c>
      <c r="AY807" s="2">
        <f t="shared" si="3046"/>
        <v>0</v>
      </c>
      <c r="AZ807" s="2">
        <f t="shared" si="3046"/>
        <v>0</v>
      </c>
      <c r="BA807" s="2">
        <f t="shared" si="3046"/>
        <v>0</v>
      </c>
      <c r="BB807" s="2">
        <f t="shared" si="3046"/>
        <v>0</v>
      </c>
      <c r="BC807" s="2">
        <f t="shared" si="3046"/>
        <v>0</v>
      </c>
      <c r="BD807" s="2">
        <f t="shared" si="3046"/>
        <v>0</v>
      </c>
      <c r="BE807" s="2">
        <f t="shared" si="3046"/>
        <v>0</v>
      </c>
      <c r="BF807" s="2">
        <f t="shared" si="3046"/>
        <v>0</v>
      </c>
      <c r="BG807" s="2">
        <f t="shared" si="3046"/>
        <v>0</v>
      </c>
      <c r="BH807" s="2">
        <f t="shared" si="3046"/>
        <v>761.30185662784208</v>
      </c>
      <c r="BI807" s="2">
        <f t="shared" si="3046"/>
        <v>8941.7340037011054</v>
      </c>
      <c r="BJ807" s="2">
        <f t="shared" si="3046"/>
        <v>9179.3079632042591</v>
      </c>
      <c r="BK807" s="2">
        <f t="shared" si="3046"/>
        <v>9423.6099100522624</v>
      </c>
      <c r="BL807" s="2">
        <f t="shared" si="3046"/>
        <v>9667.5569575678746</v>
      </c>
      <c r="BM807" s="2">
        <f t="shared" si="3046"/>
        <v>9931.8815094715519</v>
      </c>
      <c r="BN807" s="2">
        <f t="shared" si="3046"/>
        <v>10196.950775390924</v>
      </c>
      <c r="BO807" s="2">
        <f t="shared" si="3046"/>
        <v>10469.094127720055</v>
      </c>
    </row>
    <row r="808" spans="1:67" s="10" customFormat="1" outlineLevel="2">
      <c r="B808" s="8"/>
      <c r="E808" s="76"/>
      <c r="F808" s="76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</row>
    <row r="809" spans="1:67" s="10" customFormat="1" outlineLevel="1">
      <c r="A809" s="10">
        <f>+A801+1</f>
        <v>19</v>
      </c>
      <c r="B809" s="1" t="str">
        <f>INDEX(Projects,A809,1)</f>
        <v>Holyrood CP5</v>
      </c>
      <c r="C809" s="155">
        <f>INDEX(Projects,A809,2)</f>
        <v>2062</v>
      </c>
      <c r="D809" s="152">
        <f>INDEX(Projects,A809,3)</f>
        <v>12</v>
      </c>
      <c r="E809" s="152">
        <f>INDEX(Projects,$A809,Projects!P$1)</f>
        <v>0</v>
      </c>
      <c r="F809" s="152">
        <f>INDEX(Projects,$A809,Projects!Q$1)</f>
        <v>0</v>
      </c>
      <c r="G809" s="152">
        <f>INDEX(Projects,A809,4)</f>
        <v>60</v>
      </c>
      <c r="H809" s="33">
        <f>(DATE(C809,12,31)-DATE(C809,D809,1)+1)/365</f>
        <v>8.4931506849315067E-2</v>
      </c>
      <c r="I809" s="96">
        <f>+$C$7</f>
        <v>2.5000000000000001E-2</v>
      </c>
      <c r="J809" s="2">
        <f>NPV($C$4,M809:BO809)+L809</f>
        <v>0</v>
      </c>
      <c r="L809" s="2">
        <f>+L815</f>
        <v>0</v>
      </c>
      <c r="M809" s="2">
        <f t="shared" ref="M809:BO809" si="3047">+M815</f>
        <v>0</v>
      </c>
      <c r="N809" s="2">
        <f t="shared" si="3047"/>
        <v>0</v>
      </c>
      <c r="O809" s="2">
        <f t="shared" si="3047"/>
        <v>0</v>
      </c>
      <c r="P809" s="2">
        <f t="shared" si="3047"/>
        <v>0</v>
      </c>
      <c r="Q809" s="2">
        <f t="shared" si="3047"/>
        <v>0</v>
      </c>
      <c r="R809" s="2">
        <f t="shared" si="3047"/>
        <v>0</v>
      </c>
      <c r="S809" s="2">
        <f t="shared" si="3047"/>
        <v>0</v>
      </c>
      <c r="T809" s="2">
        <f t="shared" si="3047"/>
        <v>0</v>
      </c>
      <c r="U809" s="2">
        <f t="shared" si="3047"/>
        <v>0</v>
      </c>
      <c r="V809" s="2">
        <f t="shared" si="3047"/>
        <v>0</v>
      </c>
      <c r="W809" s="2">
        <f t="shared" si="3047"/>
        <v>0</v>
      </c>
      <c r="X809" s="2">
        <f t="shared" si="3047"/>
        <v>0</v>
      </c>
      <c r="Y809" s="2">
        <f t="shared" si="3047"/>
        <v>0</v>
      </c>
      <c r="Z809" s="2">
        <f t="shared" si="3047"/>
        <v>0</v>
      </c>
      <c r="AA809" s="2">
        <f t="shared" si="3047"/>
        <v>0</v>
      </c>
      <c r="AB809" s="2">
        <f t="shared" si="3047"/>
        <v>0</v>
      </c>
      <c r="AC809" s="2">
        <f t="shared" si="3047"/>
        <v>0</v>
      </c>
      <c r="AD809" s="2">
        <f t="shared" si="3047"/>
        <v>0</v>
      </c>
      <c r="AE809" s="2">
        <f t="shared" si="3047"/>
        <v>0</v>
      </c>
      <c r="AF809" s="2">
        <f t="shared" si="3047"/>
        <v>0</v>
      </c>
      <c r="AG809" s="2">
        <f t="shared" si="3047"/>
        <v>0</v>
      </c>
      <c r="AH809" s="2">
        <f t="shared" si="3047"/>
        <v>0</v>
      </c>
      <c r="AI809" s="2">
        <f t="shared" si="3047"/>
        <v>0</v>
      </c>
      <c r="AJ809" s="2">
        <f t="shared" si="3047"/>
        <v>0</v>
      </c>
      <c r="AK809" s="2">
        <f t="shared" si="3047"/>
        <v>0</v>
      </c>
      <c r="AL809" s="2">
        <f t="shared" si="3047"/>
        <v>0</v>
      </c>
      <c r="AM809" s="2">
        <f t="shared" si="3047"/>
        <v>0</v>
      </c>
      <c r="AN809" s="2">
        <f t="shared" si="3047"/>
        <v>0</v>
      </c>
      <c r="AO809" s="2">
        <f t="shared" si="3047"/>
        <v>0</v>
      </c>
      <c r="AP809" s="2">
        <f t="shared" si="3047"/>
        <v>0</v>
      </c>
      <c r="AQ809" s="2">
        <f t="shared" si="3047"/>
        <v>0</v>
      </c>
      <c r="AR809" s="2">
        <f t="shared" si="3047"/>
        <v>0</v>
      </c>
      <c r="AS809" s="2">
        <f t="shared" si="3047"/>
        <v>0</v>
      </c>
      <c r="AT809" s="2">
        <f t="shared" si="3047"/>
        <v>0</v>
      </c>
      <c r="AU809" s="2">
        <f t="shared" si="3047"/>
        <v>0</v>
      </c>
      <c r="AV809" s="2">
        <f t="shared" si="3047"/>
        <v>0</v>
      </c>
      <c r="AW809" s="2">
        <f t="shared" si="3047"/>
        <v>0</v>
      </c>
      <c r="AX809" s="2">
        <f t="shared" si="3047"/>
        <v>0</v>
      </c>
      <c r="AY809" s="2">
        <f t="shared" si="3047"/>
        <v>0</v>
      </c>
      <c r="AZ809" s="2">
        <f t="shared" si="3047"/>
        <v>0</v>
      </c>
      <c r="BA809" s="2">
        <f t="shared" si="3047"/>
        <v>0</v>
      </c>
      <c r="BB809" s="2">
        <f t="shared" si="3047"/>
        <v>0</v>
      </c>
      <c r="BC809" s="2">
        <f t="shared" si="3047"/>
        <v>0</v>
      </c>
      <c r="BD809" s="2">
        <f t="shared" si="3047"/>
        <v>0</v>
      </c>
      <c r="BE809" s="2">
        <f t="shared" si="3047"/>
        <v>0</v>
      </c>
      <c r="BF809" s="2">
        <f t="shared" si="3047"/>
        <v>0</v>
      </c>
      <c r="BG809" s="2">
        <f t="shared" si="3047"/>
        <v>0</v>
      </c>
      <c r="BH809" s="2">
        <f t="shared" si="3047"/>
        <v>0</v>
      </c>
      <c r="BI809" s="2">
        <f t="shared" si="3047"/>
        <v>0</v>
      </c>
      <c r="BJ809" s="2">
        <f t="shared" si="3047"/>
        <v>0</v>
      </c>
      <c r="BK809" s="2">
        <f t="shared" si="3047"/>
        <v>0</v>
      </c>
      <c r="BL809" s="2">
        <f t="shared" si="3047"/>
        <v>0</v>
      </c>
      <c r="BM809" s="2">
        <f t="shared" si="3047"/>
        <v>0</v>
      </c>
      <c r="BN809" s="2">
        <f t="shared" si="3047"/>
        <v>0</v>
      </c>
      <c r="BO809" s="2">
        <f t="shared" si="3047"/>
        <v>0</v>
      </c>
    </row>
    <row r="810" spans="1:67" s="10" customFormat="1" outlineLevel="2">
      <c r="B810" s="8" t="s">
        <v>32</v>
      </c>
      <c r="E810" s="76"/>
      <c r="F810" s="76"/>
      <c r="L810" s="2">
        <f t="shared" ref="L810:AQ810" si="3048">IF(OR(L$10&lt;$C809,L$10&gt;$C809+$G809),0,IF(L$10=$C809,$E809*(1+$I809)^(L$10-$E$663)*$H809,IF(L$10=$C809+$G809,$E809*(1+$I809)^(L$10-$E$663)*(1-$H809),$E809*(1+$I809)^(L$10-$E$663))))</f>
        <v>0</v>
      </c>
      <c r="M810" s="2">
        <f t="shared" si="3048"/>
        <v>0</v>
      </c>
      <c r="N810" s="2">
        <f t="shared" si="3048"/>
        <v>0</v>
      </c>
      <c r="O810" s="2">
        <f t="shared" si="3048"/>
        <v>0</v>
      </c>
      <c r="P810" s="2">
        <f t="shared" si="3048"/>
        <v>0</v>
      </c>
      <c r="Q810" s="2">
        <f t="shared" si="3048"/>
        <v>0</v>
      </c>
      <c r="R810" s="2">
        <f t="shared" si="3048"/>
        <v>0</v>
      </c>
      <c r="S810" s="2">
        <f t="shared" si="3048"/>
        <v>0</v>
      </c>
      <c r="T810" s="2">
        <f t="shared" si="3048"/>
        <v>0</v>
      </c>
      <c r="U810" s="2">
        <f t="shared" si="3048"/>
        <v>0</v>
      </c>
      <c r="V810" s="2">
        <f t="shared" si="3048"/>
        <v>0</v>
      </c>
      <c r="W810" s="2">
        <f t="shared" si="3048"/>
        <v>0</v>
      </c>
      <c r="X810" s="2">
        <f t="shared" si="3048"/>
        <v>0</v>
      </c>
      <c r="Y810" s="2">
        <f t="shared" si="3048"/>
        <v>0</v>
      </c>
      <c r="Z810" s="2">
        <f t="shared" si="3048"/>
        <v>0</v>
      </c>
      <c r="AA810" s="2">
        <f t="shared" si="3048"/>
        <v>0</v>
      </c>
      <c r="AB810" s="2">
        <f t="shared" si="3048"/>
        <v>0</v>
      </c>
      <c r="AC810" s="2">
        <f t="shared" si="3048"/>
        <v>0</v>
      </c>
      <c r="AD810" s="2">
        <f t="shared" si="3048"/>
        <v>0</v>
      </c>
      <c r="AE810" s="2">
        <f t="shared" si="3048"/>
        <v>0</v>
      </c>
      <c r="AF810" s="2">
        <f t="shared" si="3048"/>
        <v>0</v>
      </c>
      <c r="AG810" s="2">
        <f t="shared" si="3048"/>
        <v>0</v>
      </c>
      <c r="AH810" s="2">
        <f t="shared" si="3048"/>
        <v>0</v>
      </c>
      <c r="AI810" s="2">
        <f t="shared" si="3048"/>
        <v>0</v>
      </c>
      <c r="AJ810" s="2">
        <f t="shared" si="3048"/>
        <v>0</v>
      </c>
      <c r="AK810" s="2">
        <f t="shared" si="3048"/>
        <v>0</v>
      </c>
      <c r="AL810" s="2">
        <f t="shared" si="3048"/>
        <v>0</v>
      </c>
      <c r="AM810" s="2">
        <f t="shared" si="3048"/>
        <v>0</v>
      </c>
      <c r="AN810" s="2">
        <f t="shared" si="3048"/>
        <v>0</v>
      </c>
      <c r="AO810" s="2">
        <f t="shared" si="3048"/>
        <v>0</v>
      </c>
      <c r="AP810" s="2">
        <f t="shared" si="3048"/>
        <v>0</v>
      </c>
      <c r="AQ810" s="2">
        <f t="shared" si="3048"/>
        <v>0</v>
      </c>
      <c r="AR810" s="2">
        <f t="shared" ref="AR810:BO810" si="3049">IF(OR(AR$10&lt;$C809,AR$10&gt;$C809+$G809),0,IF(AR$10=$C809,$E809*(1+$I809)^(AR$10-$E$663)*$H809,IF(AR$10=$C809+$G809,$E809*(1+$I809)^(AR$10-$E$663)*(1-$H809),$E809*(1+$I809)^(AR$10-$E$663))))</f>
        <v>0</v>
      </c>
      <c r="AS810" s="2">
        <f t="shared" si="3049"/>
        <v>0</v>
      </c>
      <c r="AT810" s="2">
        <f t="shared" si="3049"/>
        <v>0</v>
      </c>
      <c r="AU810" s="2">
        <f t="shared" si="3049"/>
        <v>0</v>
      </c>
      <c r="AV810" s="2">
        <f t="shared" si="3049"/>
        <v>0</v>
      </c>
      <c r="AW810" s="2">
        <f t="shared" si="3049"/>
        <v>0</v>
      </c>
      <c r="AX810" s="2">
        <f t="shared" si="3049"/>
        <v>0</v>
      </c>
      <c r="AY810" s="2">
        <f t="shared" si="3049"/>
        <v>0</v>
      </c>
      <c r="AZ810" s="2">
        <f t="shared" si="3049"/>
        <v>0</v>
      </c>
      <c r="BA810" s="2">
        <f t="shared" si="3049"/>
        <v>0</v>
      </c>
      <c r="BB810" s="2">
        <f t="shared" si="3049"/>
        <v>0</v>
      </c>
      <c r="BC810" s="2">
        <f t="shared" si="3049"/>
        <v>0</v>
      </c>
      <c r="BD810" s="2">
        <f t="shared" si="3049"/>
        <v>0</v>
      </c>
      <c r="BE810" s="2">
        <f t="shared" si="3049"/>
        <v>0</v>
      </c>
      <c r="BF810" s="2">
        <f t="shared" si="3049"/>
        <v>0</v>
      </c>
      <c r="BG810" s="2">
        <f t="shared" si="3049"/>
        <v>0</v>
      </c>
      <c r="BH810" s="2">
        <f t="shared" si="3049"/>
        <v>0</v>
      </c>
      <c r="BI810" s="2">
        <f t="shared" si="3049"/>
        <v>0</v>
      </c>
      <c r="BJ810" s="2">
        <f t="shared" si="3049"/>
        <v>0</v>
      </c>
      <c r="BK810" s="2">
        <f t="shared" si="3049"/>
        <v>0</v>
      </c>
      <c r="BL810" s="2">
        <f t="shared" si="3049"/>
        <v>0</v>
      </c>
      <c r="BM810" s="2">
        <f t="shared" si="3049"/>
        <v>0</v>
      </c>
      <c r="BN810" s="2">
        <f t="shared" si="3049"/>
        <v>0</v>
      </c>
      <c r="BO810" s="2">
        <f t="shared" si="3049"/>
        <v>0</v>
      </c>
    </row>
    <row r="811" spans="1:67" s="10" customFormat="1" outlineLevel="2">
      <c r="B811" s="8"/>
      <c r="E811" s="76"/>
      <c r="F811" s="76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</row>
    <row r="812" spans="1:67" s="10" customFormat="1" outlineLevel="2">
      <c r="B812" s="7" t="s">
        <v>33</v>
      </c>
      <c r="E812" s="76"/>
      <c r="F812" s="76"/>
      <c r="L812" s="13">
        <f t="shared" ref="L812:AQ812" si="3050">INDEX(Prod,$A809,L$10-$L$10+1)</f>
        <v>0</v>
      </c>
      <c r="M812" s="13">
        <f t="shared" si="3050"/>
        <v>0</v>
      </c>
      <c r="N812" s="13">
        <f t="shared" si="3050"/>
        <v>0</v>
      </c>
      <c r="O812" s="13">
        <f t="shared" si="3050"/>
        <v>0</v>
      </c>
      <c r="P812" s="13">
        <f t="shared" si="3050"/>
        <v>0</v>
      </c>
      <c r="Q812" s="13">
        <f t="shared" si="3050"/>
        <v>0</v>
      </c>
      <c r="R812" s="13">
        <f t="shared" si="3050"/>
        <v>0</v>
      </c>
      <c r="S812" s="13">
        <f t="shared" si="3050"/>
        <v>0</v>
      </c>
      <c r="T812" s="13">
        <f t="shared" si="3050"/>
        <v>0</v>
      </c>
      <c r="U812" s="13">
        <f t="shared" si="3050"/>
        <v>0</v>
      </c>
      <c r="V812" s="13">
        <f t="shared" si="3050"/>
        <v>0</v>
      </c>
      <c r="W812" s="13">
        <f t="shared" si="3050"/>
        <v>0</v>
      </c>
      <c r="X812" s="13">
        <f t="shared" si="3050"/>
        <v>0</v>
      </c>
      <c r="Y812" s="13">
        <f t="shared" si="3050"/>
        <v>0</v>
      </c>
      <c r="Z812" s="13">
        <f t="shared" si="3050"/>
        <v>0</v>
      </c>
      <c r="AA812" s="13">
        <f t="shared" si="3050"/>
        <v>0</v>
      </c>
      <c r="AB812" s="13">
        <f t="shared" si="3050"/>
        <v>0</v>
      </c>
      <c r="AC812" s="13">
        <f t="shared" si="3050"/>
        <v>0</v>
      </c>
      <c r="AD812" s="13">
        <f t="shared" si="3050"/>
        <v>0</v>
      </c>
      <c r="AE812" s="13">
        <f t="shared" si="3050"/>
        <v>0</v>
      </c>
      <c r="AF812" s="13">
        <f t="shared" si="3050"/>
        <v>0</v>
      </c>
      <c r="AG812" s="13">
        <f t="shared" si="3050"/>
        <v>0</v>
      </c>
      <c r="AH812" s="13">
        <f t="shared" si="3050"/>
        <v>0</v>
      </c>
      <c r="AI812" s="13">
        <f t="shared" si="3050"/>
        <v>0</v>
      </c>
      <c r="AJ812" s="13">
        <f t="shared" si="3050"/>
        <v>0</v>
      </c>
      <c r="AK812" s="13">
        <f t="shared" si="3050"/>
        <v>0</v>
      </c>
      <c r="AL812" s="13">
        <f t="shared" si="3050"/>
        <v>0</v>
      </c>
      <c r="AM812" s="13">
        <f t="shared" si="3050"/>
        <v>0</v>
      </c>
      <c r="AN812" s="13">
        <f t="shared" si="3050"/>
        <v>0</v>
      </c>
      <c r="AO812" s="13">
        <f t="shared" si="3050"/>
        <v>0</v>
      </c>
      <c r="AP812" s="13">
        <f t="shared" si="3050"/>
        <v>0</v>
      </c>
      <c r="AQ812" s="13">
        <f t="shared" si="3050"/>
        <v>0</v>
      </c>
      <c r="AR812" s="13">
        <f t="shared" ref="AR812:BO812" si="3051">INDEX(Prod,$A809,AR$10-$L$10+1)</f>
        <v>0</v>
      </c>
      <c r="AS812" s="13">
        <f t="shared" si="3051"/>
        <v>0</v>
      </c>
      <c r="AT812" s="13">
        <f t="shared" si="3051"/>
        <v>0</v>
      </c>
      <c r="AU812" s="13">
        <f t="shared" si="3051"/>
        <v>0</v>
      </c>
      <c r="AV812" s="13">
        <f t="shared" si="3051"/>
        <v>0</v>
      </c>
      <c r="AW812" s="13">
        <f t="shared" si="3051"/>
        <v>0</v>
      </c>
      <c r="AX812" s="13">
        <f t="shared" si="3051"/>
        <v>0</v>
      </c>
      <c r="AY812" s="13">
        <f t="shared" si="3051"/>
        <v>0</v>
      </c>
      <c r="AZ812" s="13">
        <f t="shared" si="3051"/>
        <v>0</v>
      </c>
      <c r="BA812" s="13">
        <f t="shared" si="3051"/>
        <v>0</v>
      </c>
      <c r="BB812" s="13">
        <f t="shared" si="3051"/>
        <v>0</v>
      </c>
      <c r="BC812" s="13">
        <f t="shared" si="3051"/>
        <v>0</v>
      </c>
      <c r="BD812" s="13">
        <f t="shared" si="3051"/>
        <v>0</v>
      </c>
      <c r="BE812" s="13">
        <f t="shared" si="3051"/>
        <v>0</v>
      </c>
      <c r="BF812" s="13">
        <f t="shared" si="3051"/>
        <v>0</v>
      </c>
      <c r="BG812" s="13">
        <f t="shared" si="3051"/>
        <v>0</v>
      </c>
      <c r="BH812" s="13">
        <f t="shared" si="3051"/>
        <v>0</v>
      </c>
      <c r="BI812" s="13">
        <f t="shared" si="3051"/>
        <v>0</v>
      </c>
      <c r="BJ812" s="13">
        <f t="shared" si="3051"/>
        <v>0</v>
      </c>
      <c r="BK812" s="13">
        <f t="shared" si="3051"/>
        <v>0</v>
      </c>
      <c r="BL812" s="13">
        <f t="shared" si="3051"/>
        <v>0</v>
      </c>
      <c r="BM812" s="13">
        <f t="shared" si="3051"/>
        <v>0</v>
      </c>
      <c r="BN812" s="13">
        <f t="shared" si="3051"/>
        <v>0</v>
      </c>
      <c r="BO812" s="13">
        <f t="shared" si="3051"/>
        <v>0</v>
      </c>
    </row>
    <row r="813" spans="1:67" s="10" customFormat="1" outlineLevel="2">
      <c r="B813" s="8" t="s">
        <v>34</v>
      </c>
      <c r="E813" s="76"/>
      <c r="F813" s="76"/>
      <c r="L813" s="2">
        <f t="shared" ref="L813:AQ813" si="3052">IF(L$10&lt;$C809,0,$F809*L812*(1+$I809)^(L$10-$E$663))</f>
        <v>0</v>
      </c>
      <c r="M813" s="2">
        <f t="shared" si="3052"/>
        <v>0</v>
      </c>
      <c r="N813" s="2">
        <f t="shared" si="3052"/>
        <v>0</v>
      </c>
      <c r="O813" s="2">
        <f t="shared" si="3052"/>
        <v>0</v>
      </c>
      <c r="P813" s="2">
        <f t="shared" si="3052"/>
        <v>0</v>
      </c>
      <c r="Q813" s="2">
        <f t="shared" si="3052"/>
        <v>0</v>
      </c>
      <c r="R813" s="2">
        <f t="shared" si="3052"/>
        <v>0</v>
      </c>
      <c r="S813" s="2">
        <f t="shared" si="3052"/>
        <v>0</v>
      </c>
      <c r="T813" s="2">
        <f t="shared" si="3052"/>
        <v>0</v>
      </c>
      <c r="U813" s="2">
        <f t="shared" si="3052"/>
        <v>0</v>
      </c>
      <c r="V813" s="2">
        <f t="shared" si="3052"/>
        <v>0</v>
      </c>
      <c r="W813" s="2">
        <f t="shared" si="3052"/>
        <v>0</v>
      </c>
      <c r="X813" s="2">
        <f t="shared" si="3052"/>
        <v>0</v>
      </c>
      <c r="Y813" s="2">
        <f t="shared" si="3052"/>
        <v>0</v>
      </c>
      <c r="Z813" s="2">
        <f t="shared" si="3052"/>
        <v>0</v>
      </c>
      <c r="AA813" s="2">
        <f t="shared" si="3052"/>
        <v>0</v>
      </c>
      <c r="AB813" s="2">
        <f t="shared" si="3052"/>
        <v>0</v>
      </c>
      <c r="AC813" s="2">
        <f t="shared" si="3052"/>
        <v>0</v>
      </c>
      <c r="AD813" s="2">
        <f t="shared" si="3052"/>
        <v>0</v>
      </c>
      <c r="AE813" s="2">
        <f t="shared" si="3052"/>
        <v>0</v>
      </c>
      <c r="AF813" s="2">
        <f t="shared" si="3052"/>
        <v>0</v>
      </c>
      <c r="AG813" s="2">
        <f t="shared" si="3052"/>
        <v>0</v>
      </c>
      <c r="AH813" s="2">
        <f t="shared" si="3052"/>
        <v>0</v>
      </c>
      <c r="AI813" s="2">
        <f t="shared" si="3052"/>
        <v>0</v>
      </c>
      <c r="AJ813" s="2">
        <f t="shared" si="3052"/>
        <v>0</v>
      </c>
      <c r="AK813" s="2">
        <f t="shared" si="3052"/>
        <v>0</v>
      </c>
      <c r="AL813" s="2">
        <f t="shared" si="3052"/>
        <v>0</v>
      </c>
      <c r="AM813" s="2">
        <f t="shared" si="3052"/>
        <v>0</v>
      </c>
      <c r="AN813" s="2">
        <f t="shared" si="3052"/>
        <v>0</v>
      </c>
      <c r="AO813" s="2">
        <f t="shared" si="3052"/>
        <v>0</v>
      </c>
      <c r="AP813" s="2">
        <f t="shared" si="3052"/>
        <v>0</v>
      </c>
      <c r="AQ813" s="2">
        <f t="shared" si="3052"/>
        <v>0</v>
      </c>
      <c r="AR813" s="2">
        <f t="shared" ref="AR813:BO813" si="3053">IF(AR$10&lt;$C809,0,$F809*AR812*(1+$I809)^(AR$10-$E$663))</f>
        <v>0</v>
      </c>
      <c r="AS813" s="2">
        <f t="shared" si="3053"/>
        <v>0</v>
      </c>
      <c r="AT813" s="2">
        <f t="shared" si="3053"/>
        <v>0</v>
      </c>
      <c r="AU813" s="2">
        <f t="shared" si="3053"/>
        <v>0</v>
      </c>
      <c r="AV813" s="2">
        <f t="shared" si="3053"/>
        <v>0</v>
      </c>
      <c r="AW813" s="2">
        <f t="shared" si="3053"/>
        <v>0</v>
      </c>
      <c r="AX813" s="2">
        <f t="shared" si="3053"/>
        <v>0</v>
      </c>
      <c r="AY813" s="2">
        <f t="shared" si="3053"/>
        <v>0</v>
      </c>
      <c r="AZ813" s="2">
        <f t="shared" si="3053"/>
        <v>0</v>
      </c>
      <c r="BA813" s="2">
        <f t="shared" si="3053"/>
        <v>0</v>
      </c>
      <c r="BB813" s="2">
        <f t="shared" si="3053"/>
        <v>0</v>
      </c>
      <c r="BC813" s="2">
        <f t="shared" si="3053"/>
        <v>0</v>
      </c>
      <c r="BD813" s="2">
        <f t="shared" si="3053"/>
        <v>0</v>
      </c>
      <c r="BE813" s="2">
        <f t="shared" si="3053"/>
        <v>0</v>
      </c>
      <c r="BF813" s="2">
        <f t="shared" si="3053"/>
        <v>0</v>
      </c>
      <c r="BG813" s="2">
        <f t="shared" si="3053"/>
        <v>0</v>
      </c>
      <c r="BH813" s="2">
        <f t="shared" si="3053"/>
        <v>0</v>
      </c>
      <c r="BI813" s="2">
        <f t="shared" si="3053"/>
        <v>0</v>
      </c>
      <c r="BJ813" s="2">
        <f t="shared" si="3053"/>
        <v>0</v>
      </c>
      <c r="BK813" s="2">
        <f t="shared" si="3053"/>
        <v>0</v>
      </c>
      <c r="BL813" s="2">
        <f t="shared" si="3053"/>
        <v>0</v>
      </c>
      <c r="BM813" s="2">
        <f t="shared" si="3053"/>
        <v>0</v>
      </c>
      <c r="BN813" s="2">
        <f t="shared" si="3053"/>
        <v>0</v>
      </c>
      <c r="BO813" s="2">
        <f t="shared" si="3053"/>
        <v>0</v>
      </c>
    </row>
    <row r="814" spans="1:67" s="10" customFormat="1" outlineLevel="2">
      <c r="B814" s="8"/>
      <c r="E814" s="76"/>
      <c r="F814" s="76"/>
    </row>
    <row r="815" spans="1:67" s="10" customFormat="1" outlineLevel="2">
      <c r="B815" s="8" t="s">
        <v>35</v>
      </c>
      <c r="E815" s="76"/>
      <c r="F815" s="76"/>
      <c r="I815" s="152" t="str">
        <f>INDEX(Projects,A809,Projects!R$1)</f>
        <v>HRD</v>
      </c>
      <c r="L815" s="2">
        <f t="shared" ref="L815:BO815" si="3054">SUM(L810,L813)</f>
        <v>0</v>
      </c>
      <c r="M815" s="2">
        <f t="shared" si="3054"/>
        <v>0</v>
      </c>
      <c r="N815" s="2">
        <f t="shared" si="3054"/>
        <v>0</v>
      </c>
      <c r="O815" s="2">
        <f t="shared" si="3054"/>
        <v>0</v>
      </c>
      <c r="P815" s="2">
        <f t="shared" si="3054"/>
        <v>0</v>
      </c>
      <c r="Q815" s="2">
        <f t="shared" si="3054"/>
        <v>0</v>
      </c>
      <c r="R815" s="2">
        <f t="shared" si="3054"/>
        <v>0</v>
      </c>
      <c r="S815" s="2">
        <f t="shared" si="3054"/>
        <v>0</v>
      </c>
      <c r="T815" s="2">
        <f t="shared" si="3054"/>
        <v>0</v>
      </c>
      <c r="U815" s="2">
        <f t="shared" si="3054"/>
        <v>0</v>
      </c>
      <c r="V815" s="2">
        <f t="shared" si="3054"/>
        <v>0</v>
      </c>
      <c r="W815" s="2">
        <f t="shared" si="3054"/>
        <v>0</v>
      </c>
      <c r="X815" s="2">
        <f t="shared" si="3054"/>
        <v>0</v>
      </c>
      <c r="Y815" s="2">
        <f t="shared" si="3054"/>
        <v>0</v>
      </c>
      <c r="Z815" s="2">
        <f t="shared" si="3054"/>
        <v>0</v>
      </c>
      <c r="AA815" s="2">
        <f t="shared" si="3054"/>
        <v>0</v>
      </c>
      <c r="AB815" s="2">
        <f t="shared" si="3054"/>
        <v>0</v>
      </c>
      <c r="AC815" s="2">
        <f t="shared" si="3054"/>
        <v>0</v>
      </c>
      <c r="AD815" s="2">
        <f t="shared" si="3054"/>
        <v>0</v>
      </c>
      <c r="AE815" s="2">
        <f t="shared" si="3054"/>
        <v>0</v>
      </c>
      <c r="AF815" s="2">
        <f t="shared" si="3054"/>
        <v>0</v>
      </c>
      <c r="AG815" s="2">
        <f t="shared" si="3054"/>
        <v>0</v>
      </c>
      <c r="AH815" s="2">
        <f t="shared" si="3054"/>
        <v>0</v>
      </c>
      <c r="AI815" s="2">
        <f t="shared" si="3054"/>
        <v>0</v>
      </c>
      <c r="AJ815" s="2">
        <f t="shared" si="3054"/>
        <v>0</v>
      </c>
      <c r="AK815" s="2">
        <f t="shared" si="3054"/>
        <v>0</v>
      </c>
      <c r="AL815" s="2">
        <f t="shared" si="3054"/>
        <v>0</v>
      </c>
      <c r="AM815" s="2">
        <f t="shared" si="3054"/>
        <v>0</v>
      </c>
      <c r="AN815" s="2">
        <f t="shared" si="3054"/>
        <v>0</v>
      </c>
      <c r="AO815" s="2">
        <f t="shared" si="3054"/>
        <v>0</v>
      </c>
      <c r="AP815" s="2">
        <f t="shared" si="3054"/>
        <v>0</v>
      </c>
      <c r="AQ815" s="2">
        <f t="shared" si="3054"/>
        <v>0</v>
      </c>
      <c r="AR815" s="2">
        <f t="shared" si="3054"/>
        <v>0</v>
      </c>
      <c r="AS815" s="2">
        <f t="shared" si="3054"/>
        <v>0</v>
      </c>
      <c r="AT815" s="2">
        <f t="shared" si="3054"/>
        <v>0</v>
      </c>
      <c r="AU815" s="2">
        <f t="shared" si="3054"/>
        <v>0</v>
      </c>
      <c r="AV815" s="2">
        <f t="shared" si="3054"/>
        <v>0</v>
      </c>
      <c r="AW815" s="2">
        <f t="shared" si="3054"/>
        <v>0</v>
      </c>
      <c r="AX815" s="2">
        <f t="shared" si="3054"/>
        <v>0</v>
      </c>
      <c r="AY815" s="2">
        <f t="shared" si="3054"/>
        <v>0</v>
      </c>
      <c r="AZ815" s="2">
        <f t="shared" si="3054"/>
        <v>0</v>
      </c>
      <c r="BA815" s="2">
        <f t="shared" si="3054"/>
        <v>0</v>
      </c>
      <c r="BB815" s="2">
        <f t="shared" si="3054"/>
        <v>0</v>
      </c>
      <c r="BC815" s="2">
        <f t="shared" si="3054"/>
        <v>0</v>
      </c>
      <c r="BD815" s="2">
        <f t="shared" si="3054"/>
        <v>0</v>
      </c>
      <c r="BE815" s="2">
        <f t="shared" si="3054"/>
        <v>0</v>
      </c>
      <c r="BF815" s="2">
        <f t="shared" si="3054"/>
        <v>0</v>
      </c>
      <c r="BG815" s="2">
        <f t="shared" si="3054"/>
        <v>0</v>
      </c>
      <c r="BH815" s="2">
        <f t="shared" si="3054"/>
        <v>0</v>
      </c>
      <c r="BI815" s="2">
        <f t="shared" si="3054"/>
        <v>0</v>
      </c>
      <c r="BJ815" s="2">
        <f t="shared" si="3054"/>
        <v>0</v>
      </c>
      <c r="BK815" s="2">
        <f t="shared" si="3054"/>
        <v>0</v>
      </c>
      <c r="BL815" s="2">
        <f t="shared" si="3054"/>
        <v>0</v>
      </c>
      <c r="BM815" s="2">
        <f t="shared" si="3054"/>
        <v>0</v>
      </c>
      <c r="BN815" s="2">
        <f t="shared" si="3054"/>
        <v>0</v>
      </c>
      <c r="BO815" s="2">
        <f t="shared" si="3054"/>
        <v>0</v>
      </c>
    </row>
    <row r="816" spans="1:67" s="10" customFormat="1" outlineLevel="2">
      <c r="B816" s="8"/>
      <c r="E816" s="76"/>
      <c r="F816" s="76"/>
    </row>
    <row r="817" spans="1:67" s="10" customFormat="1" outlineLevel="1">
      <c r="A817" s="10">
        <f>+A809+1</f>
        <v>20</v>
      </c>
      <c r="B817" s="1" t="str">
        <f>INDEX(Projects,A817,1)</f>
        <v>50MW CT</v>
      </c>
      <c r="C817" s="155">
        <f>INDEX(Projects,A817,2)</f>
        <v>2065</v>
      </c>
      <c r="D817" s="152">
        <f>INDEX(Projects,A817,3)</f>
        <v>12</v>
      </c>
      <c r="E817" s="152">
        <f>INDEX(Projects,$A817,Projects!P$1)</f>
        <v>551</v>
      </c>
      <c r="F817" s="152">
        <f>INDEX(Projects,$A817,Projects!Q$1)</f>
        <v>5.62</v>
      </c>
      <c r="G817" s="152">
        <f>INDEX(Projects,A817,4)</f>
        <v>25</v>
      </c>
      <c r="H817" s="33">
        <f>(DATE(C817,12,31)-DATE(C817,D817,1)+1)/365</f>
        <v>8.4931506849315067E-2</v>
      </c>
      <c r="I817" s="96">
        <f>+$C$7</f>
        <v>2.5000000000000001E-2</v>
      </c>
      <c r="J817" s="2">
        <f>NPV($C$4,M817:BO817)+L817</f>
        <v>114.00254877622307</v>
      </c>
      <c r="L817" s="2">
        <f>+L823</f>
        <v>0</v>
      </c>
      <c r="M817" s="2">
        <f t="shared" ref="M817:BO817" si="3055">+M823</f>
        <v>0</v>
      </c>
      <c r="N817" s="2">
        <f t="shared" si="3055"/>
        <v>0</v>
      </c>
      <c r="O817" s="2">
        <f t="shared" si="3055"/>
        <v>0</v>
      </c>
      <c r="P817" s="2">
        <f t="shared" si="3055"/>
        <v>0</v>
      </c>
      <c r="Q817" s="2">
        <f t="shared" si="3055"/>
        <v>0</v>
      </c>
      <c r="R817" s="2">
        <f t="shared" si="3055"/>
        <v>0</v>
      </c>
      <c r="S817" s="2">
        <f t="shared" si="3055"/>
        <v>0</v>
      </c>
      <c r="T817" s="2">
        <f t="shared" si="3055"/>
        <v>0</v>
      </c>
      <c r="U817" s="2">
        <f t="shared" si="3055"/>
        <v>0</v>
      </c>
      <c r="V817" s="2">
        <f t="shared" si="3055"/>
        <v>0</v>
      </c>
      <c r="W817" s="2">
        <f t="shared" si="3055"/>
        <v>0</v>
      </c>
      <c r="X817" s="2">
        <f t="shared" si="3055"/>
        <v>0</v>
      </c>
      <c r="Y817" s="2">
        <f t="shared" si="3055"/>
        <v>0</v>
      </c>
      <c r="Z817" s="2">
        <f t="shared" si="3055"/>
        <v>0</v>
      </c>
      <c r="AA817" s="2">
        <f t="shared" si="3055"/>
        <v>0</v>
      </c>
      <c r="AB817" s="2">
        <f t="shared" si="3055"/>
        <v>0</v>
      </c>
      <c r="AC817" s="2">
        <f t="shared" si="3055"/>
        <v>0</v>
      </c>
      <c r="AD817" s="2">
        <f t="shared" si="3055"/>
        <v>0</v>
      </c>
      <c r="AE817" s="2">
        <f t="shared" si="3055"/>
        <v>0</v>
      </c>
      <c r="AF817" s="2">
        <f t="shared" si="3055"/>
        <v>0</v>
      </c>
      <c r="AG817" s="2">
        <f t="shared" si="3055"/>
        <v>0</v>
      </c>
      <c r="AH817" s="2">
        <f t="shared" si="3055"/>
        <v>0</v>
      </c>
      <c r="AI817" s="2">
        <f t="shared" si="3055"/>
        <v>0</v>
      </c>
      <c r="AJ817" s="2">
        <f t="shared" si="3055"/>
        <v>0</v>
      </c>
      <c r="AK817" s="2">
        <f t="shared" si="3055"/>
        <v>0</v>
      </c>
      <c r="AL817" s="2">
        <f t="shared" si="3055"/>
        <v>0</v>
      </c>
      <c r="AM817" s="2">
        <f t="shared" si="3055"/>
        <v>0</v>
      </c>
      <c r="AN817" s="2">
        <f t="shared" si="3055"/>
        <v>0</v>
      </c>
      <c r="AO817" s="2">
        <f t="shared" si="3055"/>
        <v>0</v>
      </c>
      <c r="AP817" s="2">
        <f t="shared" si="3055"/>
        <v>0</v>
      </c>
      <c r="AQ817" s="2">
        <f t="shared" si="3055"/>
        <v>0</v>
      </c>
      <c r="AR817" s="2">
        <f t="shared" si="3055"/>
        <v>0</v>
      </c>
      <c r="AS817" s="2">
        <f t="shared" si="3055"/>
        <v>0</v>
      </c>
      <c r="AT817" s="2">
        <f t="shared" si="3055"/>
        <v>0</v>
      </c>
      <c r="AU817" s="2">
        <f t="shared" si="3055"/>
        <v>0</v>
      </c>
      <c r="AV817" s="2">
        <f t="shared" si="3055"/>
        <v>0</v>
      </c>
      <c r="AW817" s="2">
        <f t="shared" si="3055"/>
        <v>0</v>
      </c>
      <c r="AX817" s="2">
        <f t="shared" si="3055"/>
        <v>0</v>
      </c>
      <c r="AY817" s="2">
        <f t="shared" si="3055"/>
        <v>0</v>
      </c>
      <c r="AZ817" s="2">
        <f t="shared" si="3055"/>
        <v>0</v>
      </c>
      <c r="BA817" s="2">
        <f t="shared" si="3055"/>
        <v>0</v>
      </c>
      <c r="BB817" s="2">
        <f t="shared" si="3055"/>
        <v>0</v>
      </c>
      <c r="BC817" s="2">
        <f t="shared" si="3055"/>
        <v>0</v>
      </c>
      <c r="BD817" s="2">
        <f t="shared" si="3055"/>
        <v>0</v>
      </c>
      <c r="BE817" s="2">
        <f t="shared" si="3055"/>
        <v>0</v>
      </c>
      <c r="BF817" s="2">
        <f t="shared" si="3055"/>
        <v>0</v>
      </c>
      <c r="BG817" s="2">
        <f t="shared" si="3055"/>
        <v>0</v>
      </c>
      <c r="BH817" s="2">
        <f t="shared" si="3055"/>
        <v>0</v>
      </c>
      <c r="BI817" s="2">
        <f t="shared" si="3055"/>
        <v>0</v>
      </c>
      <c r="BJ817" s="2">
        <f t="shared" si="3055"/>
        <v>0</v>
      </c>
      <c r="BK817" s="2">
        <f t="shared" si="3055"/>
        <v>0</v>
      </c>
      <c r="BL817" s="2">
        <f t="shared" si="3055"/>
        <v>0</v>
      </c>
      <c r="BM817" s="2">
        <f t="shared" si="3055"/>
        <v>182.53856786671346</v>
      </c>
      <c r="BN817" s="2">
        <f t="shared" si="3055"/>
        <v>2147.5610355180456</v>
      </c>
      <c r="BO817" s="2">
        <f t="shared" si="3055"/>
        <v>2203.1367574557157</v>
      </c>
    </row>
    <row r="818" spans="1:67" s="10" customFormat="1" outlineLevel="2">
      <c r="B818" s="8" t="s">
        <v>32</v>
      </c>
      <c r="E818" s="76"/>
      <c r="F818" s="76"/>
      <c r="L818" s="2">
        <f t="shared" ref="L818:AQ818" si="3056">IF(OR(L$10&lt;$C817,L$10&gt;$C817+$G817),0,IF(L$10=$C817,$E817*(1+$I817)^(L$10-$E$663)*$H817,IF(L$10=$C817+$G817,$E817*(1+$I817)^(L$10-$E$663)*(1-$H817),$E817*(1+$I817)^(L$10-$E$663))))</f>
        <v>0</v>
      </c>
      <c r="M818" s="2">
        <f t="shared" si="3056"/>
        <v>0</v>
      </c>
      <c r="N818" s="2">
        <f t="shared" si="3056"/>
        <v>0</v>
      </c>
      <c r="O818" s="2">
        <f t="shared" si="3056"/>
        <v>0</v>
      </c>
      <c r="P818" s="2">
        <f t="shared" si="3056"/>
        <v>0</v>
      </c>
      <c r="Q818" s="2">
        <f t="shared" si="3056"/>
        <v>0</v>
      </c>
      <c r="R818" s="2">
        <f t="shared" si="3056"/>
        <v>0</v>
      </c>
      <c r="S818" s="2">
        <f t="shared" si="3056"/>
        <v>0</v>
      </c>
      <c r="T818" s="2">
        <f t="shared" si="3056"/>
        <v>0</v>
      </c>
      <c r="U818" s="2">
        <f t="shared" si="3056"/>
        <v>0</v>
      </c>
      <c r="V818" s="2">
        <f t="shared" si="3056"/>
        <v>0</v>
      </c>
      <c r="W818" s="2">
        <f t="shared" si="3056"/>
        <v>0</v>
      </c>
      <c r="X818" s="2">
        <f t="shared" si="3056"/>
        <v>0</v>
      </c>
      <c r="Y818" s="2">
        <f t="shared" si="3056"/>
        <v>0</v>
      </c>
      <c r="Z818" s="2">
        <f t="shared" si="3056"/>
        <v>0</v>
      </c>
      <c r="AA818" s="2">
        <f t="shared" si="3056"/>
        <v>0</v>
      </c>
      <c r="AB818" s="2">
        <f t="shared" si="3056"/>
        <v>0</v>
      </c>
      <c r="AC818" s="2">
        <f t="shared" si="3056"/>
        <v>0</v>
      </c>
      <c r="AD818" s="2">
        <f t="shared" si="3056"/>
        <v>0</v>
      </c>
      <c r="AE818" s="2">
        <f t="shared" si="3056"/>
        <v>0</v>
      </c>
      <c r="AF818" s="2">
        <f t="shared" si="3056"/>
        <v>0</v>
      </c>
      <c r="AG818" s="2">
        <f t="shared" si="3056"/>
        <v>0</v>
      </c>
      <c r="AH818" s="2">
        <f t="shared" si="3056"/>
        <v>0</v>
      </c>
      <c r="AI818" s="2">
        <f t="shared" si="3056"/>
        <v>0</v>
      </c>
      <c r="AJ818" s="2">
        <f t="shared" si="3056"/>
        <v>0</v>
      </c>
      <c r="AK818" s="2">
        <f t="shared" si="3056"/>
        <v>0</v>
      </c>
      <c r="AL818" s="2">
        <f t="shared" si="3056"/>
        <v>0</v>
      </c>
      <c r="AM818" s="2">
        <f t="shared" si="3056"/>
        <v>0</v>
      </c>
      <c r="AN818" s="2">
        <f t="shared" si="3056"/>
        <v>0</v>
      </c>
      <c r="AO818" s="2">
        <f t="shared" si="3056"/>
        <v>0</v>
      </c>
      <c r="AP818" s="2">
        <f t="shared" si="3056"/>
        <v>0</v>
      </c>
      <c r="AQ818" s="2">
        <f t="shared" si="3056"/>
        <v>0</v>
      </c>
      <c r="AR818" s="2">
        <f t="shared" ref="AR818:BO818" si="3057">IF(OR(AR$10&lt;$C817,AR$10&gt;$C817+$G817),0,IF(AR$10=$C817,$E817*(1+$I817)^(AR$10-$E$663)*$H817,IF(AR$10=$C817+$G817,$E817*(1+$I817)^(AR$10-$E$663)*(1-$H817),$E817*(1+$I817)^(AR$10-$E$663))))</f>
        <v>0</v>
      </c>
      <c r="AS818" s="2">
        <f t="shared" si="3057"/>
        <v>0</v>
      </c>
      <c r="AT818" s="2">
        <f t="shared" si="3057"/>
        <v>0</v>
      </c>
      <c r="AU818" s="2">
        <f t="shared" si="3057"/>
        <v>0</v>
      </c>
      <c r="AV818" s="2">
        <f t="shared" si="3057"/>
        <v>0</v>
      </c>
      <c r="AW818" s="2">
        <f t="shared" si="3057"/>
        <v>0</v>
      </c>
      <c r="AX818" s="2">
        <f t="shared" si="3057"/>
        <v>0</v>
      </c>
      <c r="AY818" s="2">
        <f t="shared" si="3057"/>
        <v>0</v>
      </c>
      <c r="AZ818" s="2">
        <f t="shared" si="3057"/>
        <v>0</v>
      </c>
      <c r="BA818" s="2">
        <f t="shared" si="3057"/>
        <v>0</v>
      </c>
      <c r="BB818" s="2">
        <f t="shared" si="3057"/>
        <v>0</v>
      </c>
      <c r="BC818" s="2">
        <f t="shared" si="3057"/>
        <v>0</v>
      </c>
      <c r="BD818" s="2">
        <f t="shared" si="3057"/>
        <v>0</v>
      </c>
      <c r="BE818" s="2">
        <f t="shared" si="3057"/>
        <v>0</v>
      </c>
      <c r="BF818" s="2">
        <f t="shared" si="3057"/>
        <v>0</v>
      </c>
      <c r="BG818" s="2">
        <f t="shared" si="3057"/>
        <v>0</v>
      </c>
      <c r="BH818" s="2">
        <f t="shared" si="3057"/>
        <v>0</v>
      </c>
      <c r="BI818" s="2">
        <f t="shared" si="3057"/>
        <v>0</v>
      </c>
      <c r="BJ818" s="2">
        <f t="shared" si="3057"/>
        <v>0</v>
      </c>
      <c r="BK818" s="2">
        <f t="shared" si="3057"/>
        <v>0</v>
      </c>
      <c r="BL818" s="2">
        <f t="shared" si="3057"/>
        <v>0</v>
      </c>
      <c r="BM818" s="2">
        <f t="shared" si="3057"/>
        <v>173.21491856923882</v>
      </c>
      <c r="BN818" s="2">
        <f t="shared" si="3057"/>
        <v>2090.4526261198862</v>
      </c>
      <c r="BO818" s="2">
        <f t="shared" si="3057"/>
        <v>2142.7139417728831</v>
      </c>
    </row>
    <row r="819" spans="1:67" s="10" customFormat="1" outlineLevel="2">
      <c r="B819" s="8"/>
      <c r="E819" s="76"/>
      <c r="F819" s="76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</row>
    <row r="820" spans="1:67" s="10" customFormat="1" outlineLevel="2">
      <c r="B820" s="7" t="s">
        <v>33</v>
      </c>
      <c r="E820" s="76"/>
      <c r="F820" s="76"/>
      <c r="L820" s="13">
        <f t="shared" ref="L820:AQ820" si="3058">INDEX(Prod,$A817,L$10-$L$10+1)</f>
        <v>0</v>
      </c>
      <c r="M820" s="13">
        <f t="shared" si="3058"/>
        <v>0</v>
      </c>
      <c r="N820" s="13">
        <f t="shared" si="3058"/>
        <v>0</v>
      </c>
      <c r="O820" s="13">
        <f t="shared" si="3058"/>
        <v>0</v>
      </c>
      <c r="P820" s="13">
        <f t="shared" si="3058"/>
        <v>0</v>
      </c>
      <c r="Q820" s="13">
        <f t="shared" si="3058"/>
        <v>0</v>
      </c>
      <c r="R820" s="13">
        <f t="shared" si="3058"/>
        <v>0</v>
      </c>
      <c r="S820" s="13">
        <f t="shared" si="3058"/>
        <v>0</v>
      </c>
      <c r="T820" s="13">
        <f t="shared" si="3058"/>
        <v>0</v>
      </c>
      <c r="U820" s="13">
        <f t="shared" si="3058"/>
        <v>0</v>
      </c>
      <c r="V820" s="13">
        <f t="shared" si="3058"/>
        <v>0</v>
      </c>
      <c r="W820" s="13">
        <f t="shared" si="3058"/>
        <v>0</v>
      </c>
      <c r="X820" s="13">
        <f t="shared" si="3058"/>
        <v>0</v>
      </c>
      <c r="Y820" s="13">
        <f t="shared" si="3058"/>
        <v>0</v>
      </c>
      <c r="Z820" s="13">
        <f t="shared" si="3058"/>
        <v>0</v>
      </c>
      <c r="AA820" s="13">
        <f t="shared" si="3058"/>
        <v>0</v>
      </c>
      <c r="AB820" s="13">
        <f t="shared" si="3058"/>
        <v>0</v>
      </c>
      <c r="AC820" s="13">
        <f t="shared" si="3058"/>
        <v>0</v>
      </c>
      <c r="AD820" s="13">
        <f t="shared" si="3058"/>
        <v>0</v>
      </c>
      <c r="AE820" s="13">
        <f t="shared" si="3058"/>
        <v>0</v>
      </c>
      <c r="AF820" s="13">
        <f t="shared" si="3058"/>
        <v>0</v>
      </c>
      <c r="AG820" s="13">
        <f t="shared" si="3058"/>
        <v>0</v>
      </c>
      <c r="AH820" s="13">
        <f t="shared" si="3058"/>
        <v>0</v>
      </c>
      <c r="AI820" s="13">
        <f t="shared" si="3058"/>
        <v>0</v>
      </c>
      <c r="AJ820" s="13">
        <f t="shared" si="3058"/>
        <v>0</v>
      </c>
      <c r="AK820" s="13">
        <f t="shared" si="3058"/>
        <v>0</v>
      </c>
      <c r="AL820" s="13">
        <f t="shared" si="3058"/>
        <v>0</v>
      </c>
      <c r="AM820" s="13">
        <f t="shared" si="3058"/>
        <v>0</v>
      </c>
      <c r="AN820" s="13">
        <f t="shared" si="3058"/>
        <v>0</v>
      </c>
      <c r="AO820" s="13">
        <f t="shared" si="3058"/>
        <v>0</v>
      </c>
      <c r="AP820" s="13">
        <f t="shared" si="3058"/>
        <v>0</v>
      </c>
      <c r="AQ820" s="13">
        <f t="shared" si="3058"/>
        <v>0</v>
      </c>
      <c r="AR820" s="13">
        <f t="shared" ref="AR820:BO820" si="3059">INDEX(Prod,$A817,AR$10-$L$10+1)</f>
        <v>0</v>
      </c>
      <c r="AS820" s="13">
        <f t="shared" si="3059"/>
        <v>0</v>
      </c>
      <c r="AT820" s="13">
        <f t="shared" si="3059"/>
        <v>0</v>
      </c>
      <c r="AU820" s="13">
        <f t="shared" si="3059"/>
        <v>0</v>
      </c>
      <c r="AV820" s="13">
        <f t="shared" si="3059"/>
        <v>0</v>
      </c>
      <c r="AW820" s="13">
        <f t="shared" si="3059"/>
        <v>0</v>
      </c>
      <c r="AX820" s="13">
        <f t="shared" si="3059"/>
        <v>0</v>
      </c>
      <c r="AY820" s="13">
        <f t="shared" si="3059"/>
        <v>0</v>
      </c>
      <c r="AZ820" s="13">
        <f t="shared" si="3059"/>
        <v>0</v>
      </c>
      <c r="BA820" s="13">
        <f t="shared" si="3059"/>
        <v>0</v>
      </c>
      <c r="BB820" s="13">
        <f t="shared" si="3059"/>
        <v>0</v>
      </c>
      <c r="BC820" s="13">
        <f t="shared" si="3059"/>
        <v>0</v>
      </c>
      <c r="BD820" s="13">
        <f t="shared" si="3059"/>
        <v>0</v>
      </c>
      <c r="BE820" s="13">
        <f t="shared" si="3059"/>
        <v>0</v>
      </c>
      <c r="BF820" s="13">
        <f t="shared" si="3059"/>
        <v>0</v>
      </c>
      <c r="BG820" s="13">
        <f t="shared" si="3059"/>
        <v>0</v>
      </c>
      <c r="BH820" s="13">
        <f t="shared" si="3059"/>
        <v>0</v>
      </c>
      <c r="BI820" s="13">
        <f t="shared" si="3059"/>
        <v>0</v>
      </c>
      <c r="BJ820" s="13">
        <f t="shared" si="3059"/>
        <v>0</v>
      </c>
      <c r="BK820" s="13">
        <f t="shared" si="3059"/>
        <v>0</v>
      </c>
      <c r="BL820" s="13">
        <f t="shared" si="3059"/>
        <v>0</v>
      </c>
      <c r="BM820" s="13">
        <f t="shared" si="3059"/>
        <v>0.44821330904960632</v>
      </c>
      <c r="BN820" s="13">
        <f t="shared" si="3059"/>
        <v>2.6783974170684814</v>
      </c>
      <c r="BO820" s="13">
        <f t="shared" si="3059"/>
        <v>2.7647256851196289</v>
      </c>
    </row>
    <row r="821" spans="1:67" s="10" customFormat="1" outlineLevel="2">
      <c r="B821" s="8" t="s">
        <v>34</v>
      </c>
      <c r="E821" s="76"/>
      <c r="F821" s="76"/>
      <c r="L821" s="2">
        <f t="shared" ref="L821:AQ821" si="3060">IF(L$10&lt;$C817,0,$F817*L820*(1+$I817)^(L$10-$E$663))</f>
        <v>0</v>
      </c>
      <c r="M821" s="2">
        <f t="shared" si="3060"/>
        <v>0</v>
      </c>
      <c r="N821" s="2">
        <f t="shared" si="3060"/>
        <v>0</v>
      </c>
      <c r="O821" s="2">
        <f t="shared" si="3060"/>
        <v>0</v>
      </c>
      <c r="P821" s="2">
        <f t="shared" si="3060"/>
        <v>0</v>
      </c>
      <c r="Q821" s="2">
        <f t="shared" si="3060"/>
        <v>0</v>
      </c>
      <c r="R821" s="2">
        <f t="shared" si="3060"/>
        <v>0</v>
      </c>
      <c r="S821" s="2">
        <f t="shared" si="3060"/>
        <v>0</v>
      </c>
      <c r="T821" s="2">
        <f t="shared" si="3060"/>
        <v>0</v>
      </c>
      <c r="U821" s="2">
        <f t="shared" si="3060"/>
        <v>0</v>
      </c>
      <c r="V821" s="2">
        <f t="shared" si="3060"/>
        <v>0</v>
      </c>
      <c r="W821" s="2">
        <f t="shared" si="3060"/>
        <v>0</v>
      </c>
      <c r="X821" s="2">
        <f t="shared" si="3060"/>
        <v>0</v>
      </c>
      <c r="Y821" s="2">
        <f t="shared" si="3060"/>
        <v>0</v>
      </c>
      <c r="Z821" s="2">
        <f t="shared" si="3060"/>
        <v>0</v>
      </c>
      <c r="AA821" s="2">
        <f t="shared" si="3060"/>
        <v>0</v>
      </c>
      <c r="AB821" s="2">
        <f t="shared" si="3060"/>
        <v>0</v>
      </c>
      <c r="AC821" s="2">
        <f t="shared" si="3060"/>
        <v>0</v>
      </c>
      <c r="AD821" s="2">
        <f t="shared" si="3060"/>
        <v>0</v>
      </c>
      <c r="AE821" s="2">
        <f t="shared" si="3060"/>
        <v>0</v>
      </c>
      <c r="AF821" s="2">
        <f t="shared" si="3060"/>
        <v>0</v>
      </c>
      <c r="AG821" s="2">
        <f t="shared" si="3060"/>
        <v>0</v>
      </c>
      <c r="AH821" s="2">
        <f t="shared" si="3060"/>
        <v>0</v>
      </c>
      <c r="AI821" s="2">
        <f t="shared" si="3060"/>
        <v>0</v>
      </c>
      <c r="AJ821" s="2">
        <f t="shared" si="3060"/>
        <v>0</v>
      </c>
      <c r="AK821" s="2">
        <f t="shared" si="3060"/>
        <v>0</v>
      </c>
      <c r="AL821" s="2">
        <f t="shared" si="3060"/>
        <v>0</v>
      </c>
      <c r="AM821" s="2">
        <f t="shared" si="3060"/>
        <v>0</v>
      </c>
      <c r="AN821" s="2">
        <f t="shared" si="3060"/>
        <v>0</v>
      </c>
      <c r="AO821" s="2">
        <f t="shared" si="3060"/>
        <v>0</v>
      </c>
      <c r="AP821" s="2">
        <f t="shared" si="3060"/>
        <v>0</v>
      </c>
      <c r="AQ821" s="2">
        <f t="shared" si="3060"/>
        <v>0</v>
      </c>
      <c r="AR821" s="2">
        <f t="shared" ref="AR821:BO821" si="3061">IF(AR$10&lt;$C817,0,$F817*AR820*(1+$I817)^(AR$10-$E$663))</f>
        <v>0</v>
      </c>
      <c r="AS821" s="2">
        <f t="shared" si="3061"/>
        <v>0</v>
      </c>
      <c r="AT821" s="2">
        <f t="shared" si="3061"/>
        <v>0</v>
      </c>
      <c r="AU821" s="2">
        <f t="shared" si="3061"/>
        <v>0</v>
      </c>
      <c r="AV821" s="2">
        <f t="shared" si="3061"/>
        <v>0</v>
      </c>
      <c r="AW821" s="2">
        <f t="shared" si="3061"/>
        <v>0</v>
      </c>
      <c r="AX821" s="2">
        <f t="shared" si="3061"/>
        <v>0</v>
      </c>
      <c r="AY821" s="2">
        <f t="shared" si="3061"/>
        <v>0</v>
      </c>
      <c r="AZ821" s="2">
        <f t="shared" si="3061"/>
        <v>0</v>
      </c>
      <c r="BA821" s="2">
        <f t="shared" si="3061"/>
        <v>0</v>
      </c>
      <c r="BB821" s="2">
        <f t="shared" si="3061"/>
        <v>0</v>
      </c>
      <c r="BC821" s="2">
        <f t="shared" si="3061"/>
        <v>0</v>
      </c>
      <c r="BD821" s="2">
        <f t="shared" si="3061"/>
        <v>0</v>
      </c>
      <c r="BE821" s="2">
        <f t="shared" si="3061"/>
        <v>0</v>
      </c>
      <c r="BF821" s="2">
        <f t="shared" si="3061"/>
        <v>0</v>
      </c>
      <c r="BG821" s="2">
        <f t="shared" si="3061"/>
        <v>0</v>
      </c>
      <c r="BH821" s="2">
        <f t="shared" si="3061"/>
        <v>0</v>
      </c>
      <c r="BI821" s="2">
        <f t="shared" si="3061"/>
        <v>0</v>
      </c>
      <c r="BJ821" s="2">
        <f t="shared" si="3061"/>
        <v>0</v>
      </c>
      <c r="BK821" s="2">
        <f t="shared" si="3061"/>
        <v>0</v>
      </c>
      <c r="BL821" s="2">
        <f t="shared" si="3061"/>
        <v>0</v>
      </c>
      <c r="BM821" s="2">
        <f t="shared" si="3061"/>
        <v>9.3236492974746419</v>
      </c>
      <c r="BN821" s="2">
        <f t="shared" si="3061"/>
        <v>57.108409398159388</v>
      </c>
      <c r="BO821" s="2">
        <f t="shared" si="3061"/>
        <v>60.422815682832656</v>
      </c>
    </row>
    <row r="822" spans="1:67" s="10" customFormat="1" outlineLevel="2">
      <c r="B822" s="8"/>
      <c r="E822" s="76"/>
      <c r="F822" s="76"/>
    </row>
    <row r="823" spans="1:67" s="10" customFormat="1" outlineLevel="2">
      <c r="B823" s="8" t="s">
        <v>35</v>
      </c>
      <c r="E823" s="76"/>
      <c r="F823" s="76"/>
      <c r="I823" s="152" t="str">
        <f>INDEX(Projects,A817,Projects!R$1)</f>
        <v>NewGT</v>
      </c>
      <c r="L823" s="2">
        <f t="shared" ref="L823:BO823" si="3062">SUM(L818,L821)</f>
        <v>0</v>
      </c>
      <c r="M823" s="2">
        <f t="shared" si="3062"/>
        <v>0</v>
      </c>
      <c r="N823" s="2">
        <f t="shared" si="3062"/>
        <v>0</v>
      </c>
      <c r="O823" s="2">
        <f t="shared" si="3062"/>
        <v>0</v>
      </c>
      <c r="P823" s="2">
        <f t="shared" si="3062"/>
        <v>0</v>
      </c>
      <c r="Q823" s="2">
        <f t="shared" si="3062"/>
        <v>0</v>
      </c>
      <c r="R823" s="2">
        <f t="shared" si="3062"/>
        <v>0</v>
      </c>
      <c r="S823" s="2">
        <f t="shared" si="3062"/>
        <v>0</v>
      </c>
      <c r="T823" s="2">
        <f t="shared" si="3062"/>
        <v>0</v>
      </c>
      <c r="U823" s="2">
        <f t="shared" si="3062"/>
        <v>0</v>
      </c>
      <c r="V823" s="2">
        <f t="shared" si="3062"/>
        <v>0</v>
      </c>
      <c r="W823" s="2">
        <f t="shared" si="3062"/>
        <v>0</v>
      </c>
      <c r="X823" s="2">
        <f t="shared" si="3062"/>
        <v>0</v>
      </c>
      <c r="Y823" s="2">
        <f t="shared" si="3062"/>
        <v>0</v>
      </c>
      <c r="Z823" s="2">
        <f t="shared" si="3062"/>
        <v>0</v>
      </c>
      <c r="AA823" s="2">
        <f t="shared" si="3062"/>
        <v>0</v>
      </c>
      <c r="AB823" s="2">
        <f t="shared" si="3062"/>
        <v>0</v>
      </c>
      <c r="AC823" s="2">
        <f t="shared" si="3062"/>
        <v>0</v>
      </c>
      <c r="AD823" s="2">
        <f t="shared" si="3062"/>
        <v>0</v>
      </c>
      <c r="AE823" s="2">
        <f t="shared" si="3062"/>
        <v>0</v>
      </c>
      <c r="AF823" s="2">
        <f t="shared" si="3062"/>
        <v>0</v>
      </c>
      <c r="AG823" s="2">
        <f t="shared" si="3062"/>
        <v>0</v>
      </c>
      <c r="AH823" s="2">
        <f t="shared" si="3062"/>
        <v>0</v>
      </c>
      <c r="AI823" s="2">
        <f t="shared" si="3062"/>
        <v>0</v>
      </c>
      <c r="AJ823" s="2">
        <f t="shared" si="3062"/>
        <v>0</v>
      </c>
      <c r="AK823" s="2">
        <f t="shared" si="3062"/>
        <v>0</v>
      </c>
      <c r="AL823" s="2">
        <f t="shared" si="3062"/>
        <v>0</v>
      </c>
      <c r="AM823" s="2">
        <f t="shared" si="3062"/>
        <v>0</v>
      </c>
      <c r="AN823" s="2">
        <f t="shared" si="3062"/>
        <v>0</v>
      </c>
      <c r="AO823" s="2">
        <f t="shared" si="3062"/>
        <v>0</v>
      </c>
      <c r="AP823" s="2">
        <f t="shared" si="3062"/>
        <v>0</v>
      </c>
      <c r="AQ823" s="2">
        <f t="shared" si="3062"/>
        <v>0</v>
      </c>
      <c r="AR823" s="2">
        <f t="shared" si="3062"/>
        <v>0</v>
      </c>
      <c r="AS823" s="2">
        <f t="shared" si="3062"/>
        <v>0</v>
      </c>
      <c r="AT823" s="2">
        <f t="shared" si="3062"/>
        <v>0</v>
      </c>
      <c r="AU823" s="2">
        <f t="shared" si="3062"/>
        <v>0</v>
      </c>
      <c r="AV823" s="2">
        <f t="shared" si="3062"/>
        <v>0</v>
      </c>
      <c r="AW823" s="2">
        <f t="shared" si="3062"/>
        <v>0</v>
      </c>
      <c r="AX823" s="2">
        <f t="shared" si="3062"/>
        <v>0</v>
      </c>
      <c r="AY823" s="2">
        <f t="shared" si="3062"/>
        <v>0</v>
      </c>
      <c r="AZ823" s="2">
        <f t="shared" si="3062"/>
        <v>0</v>
      </c>
      <c r="BA823" s="2">
        <f t="shared" si="3062"/>
        <v>0</v>
      </c>
      <c r="BB823" s="2">
        <f t="shared" si="3062"/>
        <v>0</v>
      </c>
      <c r="BC823" s="2">
        <f t="shared" si="3062"/>
        <v>0</v>
      </c>
      <c r="BD823" s="2">
        <f t="shared" si="3062"/>
        <v>0</v>
      </c>
      <c r="BE823" s="2">
        <f t="shared" si="3062"/>
        <v>0</v>
      </c>
      <c r="BF823" s="2">
        <f t="shared" si="3062"/>
        <v>0</v>
      </c>
      <c r="BG823" s="2">
        <f t="shared" si="3062"/>
        <v>0</v>
      </c>
      <c r="BH823" s="2">
        <f t="shared" si="3062"/>
        <v>0</v>
      </c>
      <c r="BI823" s="2">
        <f t="shared" si="3062"/>
        <v>0</v>
      </c>
      <c r="BJ823" s="2">
        <f t="shared" si="3062"/>
        <v>0</v>
      </c>
      <c r="BK823" s="2">
        <f t="shared" si="3062"/>
        <v>0</v>
      </c>
      <c r="BL823" s="2">
        <f t="shared" si="3062"/>
        <v>0</v>
      </c>
      <c r="BM823" s="2">
        <f t="shared" si="3062"/>
        <v>182.53856786671346</v>
      </c>
      <c r="BN823" s="2">
        <f t="shared" si="3062"/>
        <v>2147.5610355180456</v>
      </c>
      <c r="BO823" s="2">
        <f t="shared" si="3062"/>
        <v>2203.1367574557157</v>
      </c>
    </row>
    <row r="824" spans="1:67" s="10" customFormat="1" outlineLevel="2">
      <c r="B824" s="8"/>
      <c r="E824" s="76"/>
      <c r="F824" s="76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</row>
    <row r="825" spans="1:67" s="10" customFormat="1" outlineLevel="1">
      <c r="A825" s="10">
        <f>+A817+1</f>
        <v>21</v>
      </c>
      <c r="B825" s="1" t="str">
        <f>INDEX(Projects,A825,1)</f>
        <v>Holyrood CP5</v>
      </c>
      <c r="C825" s="155">
        <f>INDEX(Projects,A825,2)</f>
        <v>2067</v>
      </c>
      <c r="D825" s="152">
        <f>INDEX(Projects,A825,3)</f>
        <v>12</v>
      </c>
      <c r="E825" s="152">
        <f>INDEX(Projects,$A825,Projects!P$1)</f>
        <v>0</v>
      </c>
      <c r="F825" s="152">
        <f>INDEX(Projects,$A825,Projects!Q$1)</f>
        <v>0</v>
      </c>
      <c r="G825" s="152">
        <f>INDEX(Projects,A825,4)</f>
        <v>60</v>
      </c>
      <c r="H825" s="33">
        <f>(DATE(C825,12,31)-DATE(C825,D825,1)+1)/365</f>
        <v>8.4931506849315067E-2</v>
      </c>
      <c r="I825" s="96">
        <f>+$C$7</f>
        <v>2.5000000000000001E-2</v>
      </c>
      <c r="J825" s="2">
        <f>NPV($C$4,M825:BO825)+L825</f>
        <v>0</v>
      </c>
      <c r="L825" s="2">
        <f>+L831</f>
        <v>0</v>
      </c>
      <c r="M825" s="2">
        <f t="shared" ref="M825:BO825" si="3063">+M831</f>
        <v>0</v>
      </c>
      <c r="N825" s="2">
        <f t="shared" si="3063"/>
        <v>0</v>
      </c>
      <c r="O825" s="2">
        <f t="shared" si="3063"/>
        <v>0</v>
      </c>
      <c r="P825" s="2">
        <f t="shared" si="3063"/>
        <v>0</v>
      </c>
      <c r="Q825" s="2">
        <f t="shared" si="3063"/>
        <v>0</v>
      </c>
      <c r="R825" s="2">
        <f t="shared" si="3063"/>
        <v>0</v>
      </c>
      <c r="S825" s="2">
        <f t="shared" si="3063"/>
        <v>0</v>
      </c>
      <c r="T825" s="2">
        <f t="shared" si="3063"/>
        <v>0</v>
      </c>
      <c r="U825" s="2">
        <f t="shared" si="3063"/>
        <v>0</v>
      </c>
      <c r="V825" s="2">
        <f t="shared" si="3063"/>
        <v>0</v>
      </c>
      <c r="W825" s="2">
        <f t="shared" si="3063"/>
        <v>0</v>
      </c>
      <c r="X825" s="2">
        <f t="shared" si="3063"/>
        <v>0</v>
      </c>
      <c r="Y825" s="2">
        <f t="shared" si="3063"/>
        <v>0</v>
      </c>
      <c r="Z825" s="2">
        <f t="shared" si="3063"/>
        <v>0</v>
      </c>
      <c r="AA825" s="2">
        <f t="shared" si="3063"/>
        <v>0</v>
      </c>
      <c r="AB825" s="2">
        <f t="shared" si="3063"/>
        <v>0</v>
      </c>
      <c r="AC825" s="2">
        <f t="shared" si="3063"/>
        <v>0</v>
      </c>
      <c r="AD825" s="2">
        <f t="shared" si="3063"/>
        <v>0</v>
      </c>
      <c r="AE825" s="2">
        <f t="shared" si="3063"/>
        <v>0</v>
      </c>
      <c r="AF825" s="2">
        <f t="shared" si="3063"/>
        <v>0</v>
      </c>
      <c r="AG825" s="2">
        <f t="shared" si="3063"/>
        <v>0</v>
      </c>
      <c r="AH825" s="2">
        <f t="shared" si="3063"/>
        <v>0</v>
      </c>
      <c r="AI825" s="2">
        <f t="shared" si="3063"/>
        <v>0</v>
      </c>
      <c r="AJ825" s="2">
        <f t="shared" si="3063"/>
        <v>0</v>
      </c>
      <c r="AK825" s="2">
        <f t="shared" si="3063"/>
        <v>0</v>
      </c>
      <c r="AL825" s="2">
        <f t="shared" si="3063"/>
        <v>0</v>
      </c>
      <c r="AM825" s="2">
        <f t="shared" si="3063"/>
        <v>0</v>
      </c>
      <c r="AN825" s="2">
        <f t="shared" si="3063"/>
        <v>0</v>
      </c>
      <c r="AO825" s="2">
        <f t="shared" si="3063"/>
        <v>0</v>
      </c>
      <c r="AP825" s="2">
        <f t="shared" si="3063"/>
        <v>0</v>
      </c>
      <c r="AQ825" s="2">
        <f t="shared" si="3063"/>
        <v>0</v>
      </c>
      <c r="AR825" s="2">
        <f t="shared" si="3063"/>
        <v>0</v>
      </c>
      <c r="AS825" s="2">
        <f t="shared" si="3063"/>
        <v>0</v>
      </c>
      <c r="AT825" s="2">
        <f t="shared" si="3063"/>
        <v>0</v>
      </c>
      <c r="AU825" s="2">
        <f t="shared" si="3063"/>
        <v>0</v>
      </c>
      <c r="AV825" s="2">
        <f t="shared" si="3063"/>
        <v>0</v>
      </c>
      <c r="AW825" s="2">
        <f t="shared" si="3063"/>
        <v>0</v>
      </c>
      <c r="AX825" s="2">
        <f t="shared" si="3063"/>
        <v>0</v>
      </c>
      <c r="AY825" s="2">
        <f t="shared" si="3063"/>
        <v>0</v>
      </c>
      <c r="AZ825" s="2">
        <f t="shared" si="3063"/>
        <v>0</v>
      </c>
      <c r="BA825" s="2">
        <f t="shared" si="3063"/>
        <v>0</v>
      </c>
      <c r="BB825" s="2">
        <f t="shared" si="3063"/>
        <v>0</v>
      </c>
      <c r="BC825" s="2">
        <f t="shared" si="3063"/>
        <v>0</v>
      </c>
      <c r="BD825" s="2">
        <f t="shared" si="3063"/>
        <v>0</v>
      </c>
      <c r="BE825" s="2">
        <f t="shared" si="3063"/>
        <v>0</v>
      </c>
      <c r="BF825" s="2">
        <f t="shared" si="3063"/>
        <v>0</v>
      </c>
      <c r="BG825" s="2">
        <f t="shared" si="3063"/>
        <v>0</v>
      </c>
      <c r="BH825" s="2">
        <f t="shared" si="3063"/>
        <v>0</v>
      </c>
      <c r="BI825" s="2">
        <f t="shared" si="3063"/>
        <v>0</v>
      </c>
      <c r="BJ825" s="2">
        <f t="shared" si="3063"/>
        <v>0</v>
      </c>
      <c r="BK825" s="2">
        <f t="shared" si="3063"/>
        <v>0</v>
      </c>
      <c r="BL825" s="2">
        <f t="shared" si="3063"/>
        <v>0</v>
      </c>
      <c r="BM825" s="2">
        <f t="shared" si="3063"/>
        <v>0</v>
      </c>
      <c r="BN825" s="2">
        <f t="shared" si="3063"/>
        <v>0</v>
      </c>
      <c r="BO825" s="2">
        <f t="shared" si="3063"/>
        <v>0</v>
      </c>
    </row>
    <row r="826" spans="1:67" s="10" customFormat="1" outlineLevel="2">
      <c r="B826" s="8" t="s">
        <v>32</v>
      </c>
      <c r="E826" s="76"/>
      <c r="F826" s="76"/>
      <c r="L826" s="2">
        <f t="shared" ref="L826:AQ826" si="3064">IF(OR(L$10&lt;$C825,L$10&gt;$C825+$G825),0,IF(L$10=$C825,$E825*(1+$I825)^(L$10-$E$663)*$H825,IF(L$10=$C825+$G825,$E825*(1+$I825)^(L$10-$E$663)*(1-$H825),$E825*(1+$I825)^(L$10-$E$663))))</f>
        <v>0</v>
      </c>
      <c r="M826" s="2">
        <f t="shared" si="3064"/>
        <v>0</v>
      </c>
      <c r="N826" s="2">
        <f t="shared" si="3064"/>
        <v>0</v>
      </c>
      <c r="O826" s="2">
        <f t="shared" si="3064"/>
        <v>0</v>
      </c>
      <c r="P826" s="2">
        <f t="shared" si="3064"/>
        <v>0</v>
      </c>
      <c r="Q826" s="2">
        <f t="shared" si="3064"/>
        <v>0</v>
      </c>
      <c r="R826" s="2">
        <f t="shared" si="3064"/>
        <v>0</v>
      </c>
      <c r="S826" s="2">
        <f t="shared" si="3064"/>
        <v>0</v>
      </c>
      <c r="T826" s="2">
        <f t="shared" si="3064"/>
        <v>0</v>
      </c>
      <c r="U826" s="2">
        <f t="shared" si="3064"/>
        <v>0</v>
      </c>
      <c r="V826" s="2">
        <f t="shared" si="3064"/>
        <v>0</v>
      </c>
      <c r="W826" s="2">
        <f t="shared" si="3064"/>
        <v>0</v>
      </c>
      <c r="X826" s="2">
        <f t="shared" si="3064"/>
        <v>0</v>
      </c>
      <c r="Y826" s="2">
        <f t="shared" si="3064"/>
        <v>0</v>
      </c>
      <c r="Z826" s="2">
        <f t="shared" si="3064"/>
        <v>0</v>
      </c>
      <c r="AA826" s="2">
        <f t="shared" si="3064"/>
        <v>0</v>
      </c>
      <c r="AB826" s="2">
        <f t="shared" si="3064"/>
        <v>0</v>
      </c>
      <c r="AC826" s="2">
        <f t="shared" si="3064"/>
        <v>0</v>
      </c>
      <c r="AD826" s="2">
        <f t="shared" si="3064"/>
        <v>0</v>
      </c>
      <c r="AE826" s="2">
        <f t="shared" si="3064"/>
        <v>0</v>
      </c>
      <c r="AF826" s="2">
        <f t="shared" si="3064"/>
        <v>0</v>
      </c>
      <c r="AG826" s="2">
        <f t="shared" si="3064"/>
        <v>0</v>
      </c>
      <c r="AH826" s="2">
        <f t="shared" si="3064"/>
        <v>0</v>
      </c>
      <c r="AI826" s="2">
        <f t="shared" si="3064"/>
        <v>0</v>
      </c>
      <c r="AJ826" s="2">
        <f t="shared" si="3064"/>
        <v>0</v>
      </c>
      <c r="AK826" s="2">
        <f t="shared" si="3064"/>
        <v>0</v>
      </c>
      <c r="AL826" s="2">
        <f t="shared" si="3064"/>
        <v>0</v>
      </c>
      <c r="AM826" s="2">
        <f t="shared" si="3064"/>
        <v>0</v>
      </c>
      <c r="AN826" s="2">
        <f t="shared" si="3064"/>
        <v>0</v>
      </c>
      <c r="AO826" s="2">
        <f t="shared" si="3064"/>
        <v>0</v>
      </c>
      <c r="AP826" s="2">
        <f t="shared" si="3064"/>
        <v>0</v>
      </c>
      <c r="AQ826" s="2">
        <f t="shared" si="3064"/>
        <v>0</v>
      </c>
      <c r="AR826" s="2">
        <f t="shared" ref="AR826:BO826" si="3065">IF(OR(AR$10&lt;$C825,AR$10&gt;$C825+$G825),0,IF(AR$10=$C825,$E825*(1+$I825)^(AR$10-$E$663)*$H825,IF(AR$10=$C825+$G825,$E825*(1+$I825)^(AR$10-$E$663)*(1-$H825),$E825*(1+$I825)^(AR$10-$E$663))))</f>
        <v>0</v>
      </c>
      <c r="AS826" s="2">
        <f t="shared" si="3065"/>
        <v>0</v>
      </c>
      <c r="AT826" s="2">
        <f t="shared" si="3065"/>
        <v>0</v>
      </c>
      <c r="AU826" s="2">
        <f t="shared" si="3065"/>
        <v>0</v>
      </c>
      <c r="AV826" s="2">
        <f t="shared" si="3065"/>
        <v>0</v>
      </c>
      <c r="AW826" s="2">
        <f t="shared" si="3065"/>
        <v>0</v>
      </c>
      <c r="AX826" s="2">
        <f t="shared" si="3065"/>
        <v>0</v>
      </c>
      <c r="AY826" s="2">
        <f t="shared" si="3065"/>
        <v>0</v>
      </c>
      <c r="AZ826" s="2">
        <f t="shared" si="3065"/>
        <v>0</v>
      </c>
      <c r="BA826" s="2">
        <f t="shared" si="3065"/>
        <v>0</v>
      </c>
      <c r="BB826" s="2">
        <f t="shared" si="3065"/>
        <v>0</v>
      </c>
      <c r="BC826" s="2">
        <f t="shared" si="3065"/>
        <v>0</v>
      </c>
      <c r="BD826" s="2">
        <f t="shared" si="3065"/>
        <v>0</v>
      </c>
      <c r="BE826" s="2">
        <f t="shared" si="3065"/>
        <v>0</v>
      </c>
      <c r="BF826" s="2">
        <f t="shared" si="3065"/>
        <v>0</v>
      </c>
      <c r="BG826" s="2">
        <f t="shared" si="3065"/>
        <v>0</v>
      </c>
      <c r="BH826" s="2">
        <f t="shared" si="3065"/>
        <v>0</v>
      </c>
      <c r="BI826" s="2">
        <f t="shared" si="3065"/>
        <v>0</v>
      </c>
      <c r="BJ826" s="2">
        <f t="shared" si="3065"/>
        <v>0</v>
      </c>
      <c r="BK826" s="2">
        <f t="shared" si="3065"/>
        <v>0</v>
      </c>
      <c r="BL826" s="2">
        <f t="shared" si="3065"/>
        <v>0</v>
      </c>
      <c r="BM826" s="2">
        <f t="shared" si="3065"/>
        <v>0</v>
      </c>
      <c r="BN826" s="2">
        <f t="shared" si="3065"/>
        <v>0</v>
      </c>
      <c r="BO826" s="2">
        <f t="shared" si="3065"/>
        <v>0</v>
      </c>
    </row>
    <row r="827" spans="1:67" s="10" customFormat="1" outlineLevel="2">
      <c r="B827" s="8"/>
      <c r="E827" s="76"/>
      <c r="F827" s="76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</row>
    <row r="828" spans="1:67" s="10" customFormat="1" outlineLevel="2">
      <c r="B828" s="7" t="s">
        <v>33</v>
      </c>
      <c r="E828" s="76"/>
      <c r="F828" s="76"/>
      <c r="L828" s="13">
        <f t="shared" ref="L828:AQ828" si="3066">INDEX(Prod,$A825,L$10-$L$10+1)</f>
        <v>0</v>
      </c>
      <c r="M828" s="13">
        <f t="shared" si="3066"/>
        <v>0</v>
      </c>
      <c r="N828" s="13">
        <f t="shared" si="3066"/>
        <v>0</v>
      </c>
      <c r="O828" s="13">
        <f t="shared" si="3066"/>
        <v>0</v>
      </c>
      <c r="P828" s="13">
        <f t="shared" si="3066"/>
        <v>0</v>
      </c>
      <c r="Q828" s="13">
        <f t="shared" si="3066"/>
        <v>0</v>
      </c>
      <c r="R828" s="13">
        <f t="shared" si="3066"/>
        <v>0</v>
      </c>
      <c r="S828" s="13">
        <f t="shared" si="3066"/>
        <v>0</v>
      </c>
      <c r="T828" s="13">
        <f t="shared" si="3066"/>
        <v>0</v>
      </c>
      <c r="U828" s="13">
        <f t="shared" si="3066"/>
        <v>0</v>
      </c>
      <c r="V828" s="13">
        <f t="shared" si="3066"/>
        <v>0</v>
      </c>
      <c r="W828" s="13">
        <f t="shared" si="3066"/>
        <v>0</v>
      </c>
      <c r="X828" s="13">
        <f t="shared" si="3066"/>
        <v>0</v>
      </c>
      <c r="Y828" s="13">
        <f t="shared" si="3066"/>
        <v>0</v>
      </c>
      <c r="Z828" s="13">
        <f t="shared" si="3066"/>
        <v>0</v>
      </c>
      <c r="AA828" s="13">
        <f t="shared" si="3066"/>
        <v>0</v>
      </c>
      <c r="AB828" s="13">
        <f t="shared" si="3066"/>
        <v>0</v>
      </c>
      <c r="AC828" s="13">
        <f t="shared" si="3066"/>
        <v>0</v>
      </c>
      <c r="AD828" s="13">
        <f t="shared" si="3066"/>
        <v>0</v>
      </c>
      <c r="AE828" s="13">
        <f t="shared" si="3066"/>
        <v>0</v>
      </c>
      <c r="AF828" s="13">
        <f t="shared" si="3066"/>
        <v>0</v>
      </c>
      <c r="AG828" s="13">
        <f t="shared" si="3066"/>
        <v>0</v>
      </c>
      <c r="AH828" s="13">
        <f t="shared" si="3066"/>
        <v>0</v>
      </c>
      <c r="AI828" s="13">
        <f t="shared" si="3066"/>
        <v>0</v>
      </c>
      <c r="AJ828" s="13">
        <f t="shared" si="3066"/>
        <v>0</v>
      </c>
      <c r="AK828" s="13">
        <f t="shared" si="3066"/>
        <v>0</v>
      </c>
      <c r="AL828" s="13">
        <f t="shared" si="3066"/>
        <v>0</v>
      </c>
      <c r="AM828" s="13">
        <f t="shared" si="3066"/>
        <v>0</v>
      </c>
      <c r="AN828" s="13">
        <f t="shared" si="3066"/>
        <v>0</v>
      </c>
      <c r="AO828" s="13">
        <f t="shared" si="3066"/>
        <v>0</v>
      </c>
      <c r="AP828" s="13">
        <f t="shared" si="3066"/>
        <v>0</v>
      </c>
      <c r="AQ828" s="13">
        <f t="shared" si="3066"/>
        <v>0</v>
      </c>
      <c r="AR828" s="13">
        <f t="shared" ref="AR828:BO828" si="3067">INDEX(Prod,$A825,AR$10-$L$10+1)</f>
        <v>0</v>
      </c>
      <c r="AS828" s="13">
        <f t="shared" si="3067"/>
        <v>0</v>
      </c>
      <c r="AT828" s="13">
        <f t="shared" si="3067"/>
        <v>0</v>
      </c>
      <c r="AU828" s="13">
        <f t="shared" si="3067"/>
        <v>0</v>
      </c>
      <c r="AV828" s="13">
        <f t="shared" si="3067"/>
        <v>0</v>
      </c>
      <c r="AW828" s="13">
        <f t="shared" si="3067"/>
        <v>0</v>
      </c>
      <c r="AX828" s="13">
        <f t="shared" si="3067"/>
        <v>0</v>
      </c>
      <c r="AY828" s="13">
        <f t="shared" si="3067"/>
        <v>0</v>
      </c>
      <c r="AZ828" s="13">
        <f t="shared" si="3067"/>
        <v>0</v>
      </c>
      <c r="BA828" s="13">
        <f t="shared" si="3067"/>
        <v>0</v>
      </c>
      <c r="BB828" s="13">
        <f t="shared" si="3067"/>
        <v>0</v>
      </c>
      <c r="BC828" s="13">
        <f t="shared" si="3067"/>
        <v>0</v>
      </c>
      <c r="BD828" s="13">
        <f t="shared" si="3067"/>
        <v>0</v>
      </c>
      <c r="BE828" s="13">
        <f t="shared" si="3067"/>
        <v>0</v>
      </c>
      <c r="BF828" s="13">
        <f t="shared" si="3067"/>
        <v>0</v>
      </c>
      <c r="BG828" s="13">
        <f t="shared" si="3067"/>
        <v>0</v>
      </c>
      <c r="BH828" s="13">
        <f t="shared" si="3067"/>
        <v>0</v>
      </c>
      <c r="BI828" s="13">
        <f t="shared" si="3067"/>
        <v>0</v>
      </c>
      <c r="BJ828" s="13">
        <f t="shared" si="3067"/>
        <v>0</v>
      </c>
      <c r="BK828" s="13">
        <f t="shared" si="3067"/>
        <v>0</v>
      </c>
      <c r="BL828" s="13">
        <f t="shared" si="3067"/>
        <v>0</v>
      </c>
      <c r="BM828" s="13">
        <f t="shared" si="3067"/>
        <v>0</v>
      </c>
      <c r="BN828" s="13">
        <f t="shared" si="3067"/>
        <v>0</v>
      </c>
      <c r="BO828" s="13">
        <f t="shared" si="3067"/>
        <v>0</v>
      </c>
    </row>
    <row r="829" spans="1:67" s="10" customFormat="1" outlineLevel="2">
      <c r="B829" s="8" t="s">
        <v>34</v>
      </c>
      <c r="E829" s="76"/>
      <c r="F829" s="76"/>
      <c r="L829" s="2">
        <f t="shared" ref="L829:AQ829" si="3068">IF(L$10&lt;$C825,0,$F825*L828*(1+$I825)^(L$10-$E$663))</f>
        <v>0</v>
      </c>
      <c r="M829" s="2">
        <f t="shared" si="3068"/>
        <v>0</v>
      </c>
      <c r="N829" s="2">
        <f t="shared" si="3068"/>
        <v>0</v>
      </c>
      <c r="O829" s="2">
        <f t="shared" si="3068"/>
        <v>0</v>
      </c>
      <c r="P829" s="2">
        <f t="shared" si="3068"/>
        <v>0</v>
      </c>
      <c r="Q829" s="2">
        <f t="shared" si="3068"/>
        <v>0</v>
      </c>
      <c r="R829" s="2">
        <f t="shared" si="3068"/>
        <v>0</v>
      </c>
      <c r="S829" s="2">
        <f t="shared" si="3068"/>
        <v>0</v>
      </c>
      <c r="T829" s="2">
        <f t="shared" si="3068"/>
        <v>0</v>
      </c>
      <c r="U829" s="2">
        <f t="shared" si="3068"/>
        <v>0</v>
      </c>
      <c r="V829" s="2">
        <f t="shared" si="3068"/>
        <v>0</v>
      </c>
      <c r="W829" s="2">
        <f t="shared" si="3068"/>
        <v>0</v>
      </c>
      <c r="X829" s="2">
        <f t="shared" si="3068"/>
        <v>0</v>
      </c>
      <c r="Y829" s="2">
        <f t="shared" si="3068"/>
        <v>0</v>
      </c>
      <c r="Z829" s="2">
        <f t="shared" si="3068"/>
        <v>0</v>
      </c>
      <c r="AA829" s="2">
        <f t="shared" si="3068"/>
        <v>0</v>
      </c>
      <c r="AB829" s="2">
        <f t="shared" si="3068"/>
        <v>0</v>
      </c>
      <c r="AC829" s="2">
        <f t="shared" si="3068"/>
        <v>0</v>
      </c>
      <c r="AD829" s="2">
        <f t="shared" si="3068"/>
        <v>0</v>
      </c>
      <c r="AE829" s="2">
        <f t="shared" si="3068"/>
        <v>0</v>
      </c>
      <c r="AF829" s="2">
        <f t="shared" si="3068"/>
        <v>0</v>
      </c>
      <c r="AG829" s="2">
        <f t="shared" si="3068"/>
        <v>0</v>
      </c>
      <c r="AH829" s="2">
        <f t="shared" si="3068"/>
        <v>0</v>
      </c>
      <c r="AI829" s="2">
        <f t="shared" si="3068"/>
        <v>0</v>
      </c>
      <c r="AJ829" s="2">
        <f t="shared" si="3068"/>
        <v>0</v>
      </c>
      <c r="AK829" s="2">
        <f t="shared" si="3068"/>
        <v>0</v>
      </c>
      <c r="AL829" s="2">
        <f t="shared" si="3068"/>
        <v>0</v>
      </c>
      <c r="AM829" s="2">
        <f t="shared" si="3068"/>
        <v>0</v>
      </c>
      <c r="AN829" s="2">
        <f t="shared" si="3068"/>
        <v>0</v>
      </c>
      <c r="AO829" s="2">
        <f t="shared" si="3068"/>
        <v>0</v>
      </c>
      <c r="AP829" s="2">
        <f t="shared" si="3068"/>
        <v>0</v>
      </c>
      <c r="AQ829" s="2">
        <f t="shared" si="3068"/>
        <v>0</v>
      </c>
      <c r="AR829" s="2">
        <f t="shared" ref="AR829:BO829" si="3069">IF(AR$10&lt;$C825,0,$F825*AR828*(1+$I825)^(AR$10-$E$663))</f>
        <v>0</v>
      </c>
      <c r="AS829" s="2">
        <f t="shared" si="3069"/>
        <v>0</v>
      </c>
      <c r="AT829" s="2">
        <f t="shared" si="3069"/>
        <v>0</v>
      </c>
      <c r="AU829" s="2">
        <f t="shared" si="3069"/>
        <v>0</v>
      </c>
      <c r="AV829" s="2">
        <f t="shared" si="3069"/>
        <v>0</v>
      </c>
      <c r="AW829" s="2">
        <f t="shared" si="3069"/>
        <v>0</v>
      </c>
      <c r="AX829" s="2">
        <f t="shared" si="3069"/>
        <v>0</v>
      </c>
      <c r="AY829" s="2">
        <f t="shared" si="3069"/>
        <v>0</v>
      </c>
      <c r="AZ829" s="2">
        <f t="shared" si="3069"/>
        <v>0</v>
      </c>
      <c r="BA829" s="2">
        <f t="shared" si="3069"/>
        <v>0</v>
      </c>
      <c r="BB829" s="2">
        <f t="shared" si="3069"/>
        <v>0</v>
      </c>
      <c r="BC829" s="2">
        <f t="shared" si="3069"/>
        <v>0</v>
      </c>
      <c r="BD829" s="2">
        <f t="shared" si="3069"/>
        <v>0</v>
      </c>
      <c r="BE829" s="2">
        <f t="shared" si="3069"/>
        <v>0</v>
      </c>
      <c r="BF829" s="2">
        <f t="shared" si="3069"/>
        <v>0</v>
      </c>
      <c r="BG829" s="2">
        <f t="shared" si="3069"/>
        <v>0</v>
      </c>
      <c r="BH829" s="2">
        <f t="shared" si="3069"/>
        <v>0</v>
      </c>
      <c r="BI829" s="2">
        <f t="shared" si="3069"/>
        <v>0</v>
      </c>
      <c r="BJ829" s="2">
        <f t="shared" si="3069"/>
        <v>0</v>
      </c>
      <c r="BK829" s="2">
        <f t="shared" si="3069"/>
        <v>0</v>
      </c>
      <c r="BL829" s="2">
        <f t="shared" si="3069"/>
        <v>0</v>
      </c>
      <c r="BM829" s="2">
        <f t="shared" si="3069"/>
        <v>0</v>
      </c>
      <c r="BN829" s="2">
        <f t="shared" si="3069"/>
        <v>0</v>
      </c>
      <c r="BO829" s="2">
        <f t="shared" si="3069"/>
        <v>0</v>
      </c>
    </row>
    <row r="830" spans="1:67" s="10" customFormat="1" outlineLevel="2">
      <c r="B830" s="8"/>
      <c r="E830" s="76"/>
      <c r="F830" s="76"/>
    </row>
    <row r="831" spans="1:67" s="10" customFormat="1" outlineLevel="2">
      <c r="B831" s="8" t="s">
        <v>35</v>
      </c>
      <c r="E831" s="76"/>
      <c r="F831" s="76"/>
      <c r="I831" s="152" t="str">
        <f>INDEX(Projects,A825,Projects!R$1)</f>
        <v>HRD</v>
      </c>
      <c r="L831" s="2">
        <f t="shared" ref="L831:BO831" si="3070">SUM(L826,L829)</f>
        <v>0</v>
      </c>
      <c r="M831" s="2">
        <f t="shared" si="3070"/>
        <v>0</v>
      </c>
      <c r="N831" s="2">
        <f t="shared" si="3070"/>
        <v>0</v>
      </c>
      <c r="O831" s="2">
        <f t="shared" si="3070"/>
        <v>0</v>
      </c>
      <c r="P831" s="2">
        <f t="shared" si="3070"/>
        <v>0</v>
      </c>
      <c r="Q831" s="2">
        <f t="shared" si="3070"/>
        <v>0</v>
      </c>
      <c r="R831" s="2">
        <f t="shared" si="3070"/>
        <v>0</v>
      </c>
      <c r="S831" s="2">
        <f t="shared" si="3070"/>
        <v>0</v>
      </c>
      <c r="T831" s="2">
        <f t="shared" si="3070"/>
        <v>0</v>
      </c>
      <c r="U831" s="2">
        <f t="shared" si="3070"/>
        <v>0</v>
      </c>
      <c r="V831" s="2">
        <f t="shared" si="3070"/>
        <v>0</v>
      </c>
      <c r="W831" s="2">
        <f t="shared" si="3070"/>
        <v>0</v>
      </c>
      <c r="X831" s="2">
        <f t="shared" si="3070"/>
        <v>0</v>
      </c>
      <c r="Y831" s="2">
        <f t="shared" si="3070"/>
        <v>0</v>
      </c>
      <c r="Z831" s="2">
        <f t="shared" si="3070"/>
        <v>0</v>
      </c>
      <c r="AA831" s="2">
        <f t="shared" si="3070"/>
        <v>0</v>
      </c>
      <c r="AB831" s="2">
        <f t="shared" si="3070"/>
        <v>0</v>
      </c>
      <c r="AC831" s="2">
        <f t="shared" si="3070"/>
        <v>0</v>
      </c>
      <c r="AD831" s="2">
        <f t="shared" si="3070"/>
        <v>0</v>
      </c>
      <c r="AE831" s="2">
        <f t="shared" si="3070"/>
        <v>0</v>
      </c>
      <c r="AF831" s="2">
        <f t="shared" si="3070"/>
        <v>0</v>
      </c>
      <c r="AG831" s="2">
        <f t="shared" si="3070"/>
        <v>0</v>
      </c>
      <c r="AH831" s="2">
        <f t="shared" si="3070"/>
        <v>0</v>
      </c>
      <c r="AI831" s="2">
        <f t="shared" si="3070"/>
        <v>0</v>
      </c>
      <c r="AJ831" s="2">
        <f t="shared" si="3070"/>
        <v>0</v>
      </c>
      <c r="AK831" s="2">
        <f t="shared" si="3070"/>
        <v>0</v>
      </c>
      <c r="AL831" s="2">
        <f t="shared" si="3070"/>
        <v>0</v>
      </c>
      <c r="AM831" s="2">
        <f t="shared" si="3070"/>
        <v>0</v>
      </c>
      <c r="AN831" s="2">
        <f t="shared" si="3070"/>
        <v>0</v>
      </c>
      <c r="AO831" s="2">
        <f t="shared" si="3070"/>
        <v>0</v>
      </c>
      <c r="AP831" s="2">
        <f t="shared" si="3070"/>
        <v>0</v>
      </c>
      <c r="AQ831" s="2">
        <f t="shared" si="3070"/>
        <v>0</v>
      </c>
      <c r="AR831" s="2">
        <f t="shared" si="3070"/>
        <v>0</v>
      </c>
      <c r="AS831" s="2">
        <f t="shared" si="3070"/>
        <v>0</v>
      </c>
      <c r="AT831" s="2">
        <f t="shared" si="3070"/>
        <v>0</v>
      </c>
      <c r="AU831" s="2">
        <f t="shared" si="3070"/>
        <v>0</v>
      </c>
      <c r="AV831" s="2">
        <f t="shared" si="3070"/>
        <v>0</v>
      </c>
      <c r="AW831" s="2">
        <f t="shared" si="3070"/>
        <v>0</v>
      </c>
      <c r="AX831" s="2">
        <f t="shared" si="3070"/>
        <v>0</v>
      </c>
      <c r="AY831" s="2">
        <f t="shared" si="3070"/>
        <v>0</v>
      </c>
      <c r="AZ831" s="2">
        <f t="shared" si="3070"/>
        <v>0</v>
      </c>
      <c r="BA831" s="2">
        <f t="shared" si="3070"/>
        <v>0</v>
      </c>
      <c r="BB831" s="2">
        <f t="shared" si="3070"/>
        <v>0</v>
      </c>
      <c r="BC831" s="2">
        <f t="shared" si="3070"/>
        <v>0</v>
      </c>
      <c r="BD831" s="2">
        <f t="shared" si="3070"/>
        <v>0</v>
      </c>
      <c r="BE831" s="2">
        <f t="shared" si="3070"/>
        <v>0</v>
      </c>
      <c r="BF831" s="2">
        <f t="shared" si="3070"/>
        <v>0</v>
      </c>
      <c r="BG831" s="2">
        <f t="shared" si="3070"/>
        <v>0</v>
      </c>
      <c r="BH831" s="2">
        <f t="shared" si="3070"/>
        <v>0</v>
      </c>
      <c r="BI831" s="2">
        <f t="shared" si="3070"/>
        <v>0</v>
      </c>
      <c r="BJ831" s="2">
        <f t="shared" si="3070"/>
        <v>0</v>
      </c>
      <c r="BK831" s="2">
        <f t="shared" si="3070"/>
        <v>0</v>
      </c>
      <c r="BL831" s="2">
        <f t="shared" si="3070"/>
        <v>0</v>
      </c>
      <c r="BM831" s="2">
        <f t="shared" si="3070"/>
        <v>0</v>
      </c>
      <c r="BN831" s="2">
        <f t="shared" si="3070"/>
        <v>0</v>
      </c>
      <c r="BO831" s="2">
        <f t="shared" si="3070"/>
        <v>0</v>
      </c>
    </row>
    <row r="832" spans="1:67" s="10" customFormat="1" outlineLevel="2">
      <c r="B832" s="8"/>
      <c r="E832" s="76"/>
      <c r="F832" s="76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</row>
    <row r="833" spans="1:67" s="10" customFormat="1" outlineLevel="1">
      <c r="A833" s="10">
        <f>+A825+1</f>
        <v>22</v>
      </c>
      <c r="B833" s="1" t="str">
        <f>INDEX(Projects,A833,1)</f>
        <v>Existing Holyrood Units1and2</v>
      </c>
      <c r="C833" s="155">
        <f>INDEX(Projects,A833,2)</f>
        <v>2011</v>
      </c>
      <c r="D833" s="152">
        <f>INDEX(Projects,A833,3)</f>
        <v>4</v>
      </c>
      <c r="E833" s="152">
        <f>INDEX(Projects,$A833,Projects!P$1)</f>
        <v>14046</v>
      </c>
      <c r="F833" s="152">
        <f>INDEX(Projects,$A833,Projects!Q$1)</f>
        <v>1.4</v>
      </c>
      <c r="G833" s="152">
        <f>INDEX(Projects,A833,4)</f>
        <v>10</v>
      </c>
      <c r="H833" s="33">
        <f>(DATE(C833,12,31)-DATE(C833,D833,1)+1)/365</f>
        <v>0.75342465753424659</v>
      </c>
      <c r="I833" s="96">
        <f>+$C$7</f>
        <v>2.5000000000000001E-2</v>
      </c>
      <c r="J833" s="2">
        <f>NPV($C$4,M833:BO833)+L833</f>
        <v>119003.05249997361</v>
      </c>
      <c r="L833" s="2">
        <f>+L839</f>
        <v>15393.951695251464</v>
      </c>
      <c r="M833" s="2">
        <f t="shared" ref="M833:BO833" si="3071">+M839</f>
        <v>16232.977801513671</v>
      </c>
      <c r="N833" s="2">
        <f t="shared" si="3071"/>
        <v>17021.567749748228</v>
      </c>
      <c r="O833" s="2">
        <f t="shared" si="3071"/>
        <v>17475.345784150693</v>
      </c>
      <c r="P833" s="2">
        <f t="shared" si="3071"/>
        <v>18110.379135927687</v>
      </c>
      <c r="Q833" s="2">
        <f t="shared" si="3071"/>
        <v>16724.144877263483</v>
      </c>
      <c r="R833" s="2">
        <f t="shared" si="3071"/>
        <v>16289.346760694652</v>
      </c>
      <c r="S833" s="2">
        <f t="shared" si="3071"/>
        <v>16696.570131211385</v>
      </c>
      <c r="T833" s="2">
        <f t="shared" si="3071"/>
        <v>17113.990447071905</v>
      </c>
      <c r="U833" s="2">
        <f t="shared" si="3071"/>
        <v>4325.418606571051</v>
      </c>
      <c r="V833" s="2">
        <f t="shared" si="3071"/>
        <v>0</v>
      </c>
      <c r="W833" s="2">
        <f t="shared" si="3071"/>
        <v>0</v>
      </c>
      <c r="X833" s="2">
        <f t="shared" si="3071"/>
        <v>0</v>
      </c>
      <c r="Y833" s="2">
        <f t="shared" si="3071"/>
        <v>0</v>
      </c>
      <c r="Z833" s="2">
        <f t="shared" si="3071"/>
        <v>0</v>
      </c>
      <c r="AA833" s="2">
        <f t="shared" si="3071"/>
        <v>0</v>
      </c>
      <c r="AB833" s="2">
        <f t="shared" si="3071"/>
        <v>0</v>
      </c>
      <c r="AC833" s="2">
        <f t="shared" si="3071"/>
        <v>0</v>
      </c>
      <c r="AD833" s="2">
        <f t="shared" si="3071"/>
        <v>0</v>
      </c>
      <c r="AE833" s="2">
        <f t="shared" si="3071"/>
        <v>0</v>
      </c>
      <c r="AF833" s="2">
        <f t="shared" si="3071"/>
        <v>0</v>
      </c>
      <c r="AG833" s="2">
        <f t="shared" si="3071"/>
        <v>0</v>
      </c>
      <c r="AH833" s="2">
        <f t="shared" si="3071"/>
        <v>0</v>
      </c>
      <c r="AI833" s="2">
        <f t="shared" si="3071"/>
        <v>0</v>
      </c>
      <c r="AJ833" s="2">
        <f t="shared" si="3071"/>
        <v>0</v>
      </c>
      <c r="AK833" s="2">
        <f t="shared" si="3071"/>
        <v>0</v>
      </c>
      <c r="AL833" s="2">
        <f t="shared" si="3071"/>
        <v>0</v>
      </c>
      <c r="AM833" s="2">
        <f t="shared" si="3071"/>
        <v>0</v>
      </c>
      <c r="AN833" s="2">
        <f t="shared" si="3071"/>
        <v>0</v>
      </c>
      <c r="AO833" s="2">
        <f t="shared" si="3071"/>
        <v>0</v>
      </c>
      <c r="AP833" s="2">
        <f t="shared" si="3071"/>
        <v>0</v>
      </c>
      <c r="AQ833" s="2">
        <f t="shared" si="3071"/>
        <v>0</v>
      </c>
      <c r="AR833" s="2">
        <f t="shared" si="3071"/>
        <v>0</v>
      </c>
      <c r="AS833" s="2">
        <f t="shared" si="3071"/>
        <v>0</v>
      </c>
      <c r="AT833" s="2">
        <f t="shared" si="3071"/>
        <v>0</v>
      </c>
      <c r="AU833" s="2">
        <f t="shared" si="3071"/>
        <v>0</v>
      </c>
      <c r="AV833" s="2">
        <f t="shared" si="3071"/>
        <v>0</v>
      </c>
      <c r="AW833" s="2">
        <f t="shared" si="3071"/>
        <v>0</v>
      </c>
      <c r="AX833" s="2">
        <f t="shared" si="3071"/>
        <v>0</v>
      </c>
      <c r="AY833" s="2">
        <f t="shared" si="3071"/>
        <v>0</v>
      </c>
      <c r="AZ833" s="2">
        <f t="shared" si="3071"/>
        <v>0</v>
      </c>
      <c r="BA833" s="2">
        <f t="shared" si="3071"/>
        <v>0</v>
      </c>
      <c r="BB833" s="2">
        <f t="shared" si="3071"/>
        <v>0</v>
      </c>
      <c r="BC833" s="2">
        <f t="shared" si="3071"/>
        <v>0</v>
      </c>
      <c r="BD833" s="2">
        <f t="shared" si="3071"/>
        <v>0</v>
      </c>
      <c r="BE833" s="2">
        <f t="shared" si="3071"/>
        <v>0</v>
      </c>
      <c r="BF833" s="2">
        <f t="shared" si="3071"/>
        <v>0</v>
      </c>
      <c r="BG833" s="2">
        <f t="shared" si="3071"/>
        <v>0</v>
      </c>
      <c r="BH833" s="2">
        <f t="shared" si="3071"/>
        <v>0</v>
      </c>
      <c r="BI833" s="2">
        <f t="shared" si="3071"/>
        <v>0</v>
      </c>
      <c r="BJ833" s="2">
        <f t="shared" si="3071"/>
        <v>0</v>
      </c>
      <c r="BK833" s="2">
        <f t="shared" si="3071"/>
        <v>0</v>
      </c>
      <c r="BL833" s="2">
        <f t="shared" si="3071"/>
        <v>0</v>
      </c>
      <c r="BM833" s="2">
        <f t="shared" si="3071"/>
        <v>0</v>
      </c>
      <c r="BN833" s="2">
        <f t="shared" si="3071"/>
        <v>0</v>
      </c>
      <c r="BO833" s="2">
        <f t="shared" si="3071"/>
        <v>0</v>
      </c>
    </row>
    <row r="834" spans="1:67" s="10" customFormat="1" outlineLevel="2">
      <c r="B834" s="8" t="s">
        <v>32</v>
      </c>
      <c r="E834" s="76"/>
      <c r="F834" s="76"/>
      <c r="L834" s="2">
        <f t="shared" ref="L834:AQ834" si="3072">IF(OR(L$10&lt;$C833,L$10&gt;$C833+$G833),0,IF(L$10=$C833,$E833*(1+$I833)^(L$10-$E$663)*$H833,IF(L$10=$C833+$G833,$E833*(1+$I833)^(L$10-$E$663)*(1-$H833),$E833*(1+$I833)^(L$10-$E$663))))</f>
        <v>14046</v>
      </c>
      <c r="M834" s="2">
        <f t="shared" si="3072"/>
        <v>14397.15</v>
      </c>
      <c r="N834" s="2">
        <f t="shared" si="3072"/>
        <v>14757.078749999999</v>
      </c>
      <c r="O834" s="2">
        <f t="shared" si="3072"/>
        <v>15126.005718749999</v>
      </c>
      <c r="P834" s="2">
        <f t="shared" si="3072"/>
        <v>15504.155861718747</v>
      </c>
      <c r="Q834" s="2">
        <f t="shared" si="3072"/>
        <v>15891.759758261715</v>
      </c>
      <c r="R834" s="2">
        <f t="shared" si="3072"/>
        <v>16289.053752218255</v>
      </c>
      <c r="S834" s="2">
        <f t="shared" si="3072"/>
        <v>16696.280096023711</v>
      </c>
      <c r="T834" s="2">
        <f t="shared" si="3072"/>
        <v>17113.687098424303</v>
      </c>
      <c r="U834" s="2">
        <f>IF(OR(U$10&lt;$C833,U$10&gt;$C833+$G833),0,IF(U$10=$C833,$E833*(1+$I833)^(U$10-$E$663)*$H833,IF(U$10=$C833+$G833,$E833*(1+$I833)^(U$10-$E$663)*(1-$H833),$E833*(1+$I833)^(U$10-$E$663))))</f>
        <v>4325.3085885743612</v>
      </c>
      <c r="V834" s="2">
        <f t="shared" si="3072"/>
        <v>0</v>
      </c>
      <c r="W834" s="2">
        <f t="shared" si="3072"/>
        <v>0</v>
      </c>
      <c r="X834" s="2">
        <f t="shared" si="3072"/>
        <v>0</v>
      </c>
      <c r="Y834" s="2">
        <f t="shared" si="3072"/>
        <v>0</v>
      </c>
      <c r="Z834" s="2">
        <f t="shared" si="3072"/>
        <v>0</v>
      </c>
      <c r="AA834" s="2">
        <f t="shared" si="3072"/>
        <v>0</v>
      </c>
      <c r="AB834" s="2">
        <f t="shared" si="3072"/>
        <v>0</v>
      </c>
      <c r="AC834" s="2">
        <f t="shared" si="3072"/>
        <v>0</v>
      </c>
      <c r="AD834" s="2">
        <f t="shared" si="3072"/>
        <v>0</v>
      </c>
      <c r="AE834" s="2">
        <f t="shared" si="3072"/>
        <v>0</v>
      </c>
      <c r="AF834" s="2">
        <f t="shared" si="3072"/>
        <v>0</v>
      </c>
      <c r="AG834" s="2">
        <f t="shared" si="3072"/>
        <v>0</v>
      </c>
      <c r="AH834" s="2">
        <f t="shared" si="3072"/>
        <v>0</v>
      </c>
      <c r="AI834" s="2">
        <f t="shared" si="3072"/>
        <v>0</v>
      </c>
      <c r="AJ834" s="2">
        <f t="shared" si="3072"/>
        <v>0</v>
      </c>
      <c r="AK834" s="2">
        <f t="shared" si="3072"/>
        <v>0</v>
      </c>
      <c r="AL834" s="2">
        <f t="shared" si="3072"/>
        <v>0</v>
      </c>
      <c r="AM834" s="2">
        <f t="shared" si="3072"/>
        <v>0</v>
      </c>
      <c r="AN834" s="2">
        <f t="shared" si="3072"/>
        <v>0</v>
      </c>
      <c r="AO834" s="2">
        <f t="shared" si="3072"/>
        <v>0</v>
      </c>
      <c r="AP834" s="2">
        <f t="shared" si="3072"/>
        <v>0</v>
      </c>
      <c r="AQ834" s="2">
        <f t="shared" si="3072"/>
        <v>0</v>
      </c>
      <c r="AR834" s="2">
        <f t="shared" ref="AR834:BO834" si="3073">IF(OR(AR$10&lt;$C833,AR$10&gt;$C833+$G833),0,IF(AR$10=$C833,$E833*(1+$I833)^(AR$10-$E$663)*$H833,IF(AR$10=$C833+$G833,$E833*(1+$I833)^(AR$10-$E$663)*(1-$H833),$E833*(1+$I833)^(AR$10-$E$663))))</f>
        <v>0</v>
      </c>
      <c r="AS834" s="2">
        <f t="shared" si="3073"/>
        <v>0</v>
      </c>
      <c r="AT834" s="2">
        <f t="shared" si="3073"/>
        <v>0</v>
      </c>
      <c r="AU834" s="2">
        <f t="shared" si="3073"/>
        <v>0</v>
      </c>
      <c r="AV834" s="2">
        <f t="shared" si="3073"/>
        <v>0</v>
      </c>
      <c r="AW834" s="2">
        <f t="shared" si="3073"/>
        <v>0</v>
      </c>
      <c r="AX834" s="2">
        <f t="shared" si="3073"/>
        <v>0</v>
      </c>
      <c r="AY834" s="2">
        <f t="shared" si="3073"/>
        <v>0</v>
      </c>
      <c r="AZ834" s="2">
        <f t="shared" si="3073"/>
        <v>0</v>
      </c>
      <c r="BA834" s="2">
        <f t="shared" si="3073"/>
        <v>0</v>
      </c>
      <c r="BB834" s="2">
        <f t="shared" si="3073"/>
        <v>0</v>
      </c>
      <c r="BC834" s="2">
        <f t="shared" si="3073"/>
        <v>0</v>
      </c>
      <c r="BD834" s="2">
        <f t="shared" si="3073"/>
        <v>0</v>
      </c>
      <c r="BE834" s="2">
        <f t="shared" si="3073"/>
        <v>0</v>
      </c>
      <c r="BF834" s="2">
        <f t="shared" si="3073"/>
        <v>0</v>
      </c>
      <c r="BG834" s="2">
        <f t="shared" si="3073"/>
        <v>0</v>
      </c>
      <c r="BH834" s="2">
        <f t="shared" si="3073"/>
        <v>0</v>
      </c>
      <c r="BI834" s="2">
        <f t="shared" si="3073"/>
        <v>0</v>
      </c>
      <c r="BJ834" s="2">
        <f t="shared" si="3073"/>
        <v>0</v>
      </c>
      <c r="BK834" s="2">
        <f t="shared" si="3073"/>
        <v>0</v>
      </c>
      <c r="BL834" s="2">
        <f t="shared" si="3073"/>
        <v>0</v>
      </c>
      <c r="BM834" s="2">
        <f t="shared" si="3073"/>
        <v>0</v>
      </c>
      <c r="BN834" s="2">
        <f t="shared" si="3073"/>
        <v>0</v>
      </c>
      <c r="BO834" s="2">
        <f t="shared" si="3073"/>
        <v>0</v>
      </c>
    </row>
    <row r="835" spans="1:67" s="10" customFormat="1" outlineLevel="2">
      <c r="B835" s="8"/>
      <c r="E835" s="76"/>
      <c r="F835" s="76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</row>
    <row r="836" spans="1:67" s="10" customFormat="1" outlineLevel="2">
      <c r="B836" s="7" t="s">
        <v>33</v>
      </c>
      <c r="E836" s="76"/>
      <c r="F836" s="76"/>
      <c r="L836" s="13">
        <f t="shared" ref="L836:BO836" si="3074">INDEX(Prod,$A833,L$10-$L$10+1)</f>
        <v>962.82263946533203</v>
      </c>
      <c r="M836" s="13">
        <f t="shared" si="3074"/>
        <v>1279.322509765625</v>
      </c>
      <c r="N836" s="13">
        <f t="shared" si="3074"/>
        <v>1539.5523071289063</v>
      </c>
      <c r="O836" s="13">
        <f t="shared" si="3074"/>
        <v>1558.28271484375</v>
      </c>
      <c r="P836" s="13">
        <f t="shared" si="3074"/>
        <v>1686.5068969726563</v>
      </c>
      <c r="Q836" s="13">
        <f t="shared" si="3074"/>
        <v>525.50511169433594</v>
      </c>
      <c r="R836" s="13">
        <f t="shared" si="3074"/>
        <v>0.18047163635492325</v>
      </c>
      <c r="S836" s="13">
        <f t="shared" si="3074"/>
        <v>0.1742832288146019</v>
      </c>
      <c r="T836" s="13">
        <f t="shared" si="3074"/>
        <v>0.17783740162849426</v>
      </c>
      <c r="U836" s="13">
        <f t="shared" si="3074"/>
        <v>6.2924664467573166E-2</v>
      </c>
      <c r="V836" s="13">
        <f t="shared" si="3074"/>
        <v>0</v>
      </c>
      <c r="W836" s="13">
        <f t="shared" si="3074"/>
        <v>0</v>
      </c>
      <c r="X836" s="13">
        <f t="shared" si="3074"/>
        <v>0</v>
      </c>
      <c r="Y836" s="13">
        <f t="shared" si="3074"/>
        <v>0</v>
      </c>
      <c r="Z836" s="13">
        <f t="shared" si="3074"/>
        <v>0</v>
      </c>
      <c r="AA836" s="13">
        <f t="shared" si="3074"/>
        <v>0</v>
      </c>
      <c r="AB836" s="13">
        <f t="shared" si="3074"/>
        <v>0</v>
      </c>
      <c r="AC836" s="13">
        <f t="shared" si="3074"/>
        <v>0</v>
      </c>
      <c r="AD836" s="13">
        <f t="shared" si="3074"/>
        <v>0</v>
      </c>
      <c r="AE836" s="13">
        <f t="shared" si="3074"/>
        <v>0</v>
      </c>
      <c r="AF836" s="13">
        <f t="shared" si="3074"/>
        <v>0</v>
      </c>
      <c r="AG836" s="13">
        <f t="shared" si="3074"/>
        <v>0</v>
      </c>
      <c r="AH836" s="13">
        <f t="shared" si="3074"/>
        <v>0</v>
      </c>
      <c r="AI836" s="13">
        <f t="shared" si="3074"/>
        <v>0</v>
      </c>
      <c r="AJ836" s="13">
        <f t="shared" si="3074"/>
        <v>0</v>
      </c>
      <c r="AK836" s="13">
        <f t="shared" si="3074"/>
        <v>0</v>
      </c>
      <c r="AL836" s="13">
        <f t="shared" si="3074"/>
        <v>0</v>
      </c>
      <c r="AM836" s="13">
        <f t="shared" si="3074"/>
        <v>0</v>
      </c>
      <c r="AN836" s="13">
        <f t="shared" si="3074"/>
        <v>0</v>
      </c>
      <c r="AO836" s="13">
        <f t="shared" si="3074"/>
        <v>0</v>
      </c>
      <c r="AP836" s="13">
        <f t="shared" si="3074"/>
        <v>0</v>
      </c>
      <c r="AQ836" s="13">
        <f t="shared" si="3074"/>
        <v>0</v>
      </c>
      <c r="AR836" s="13">
        <f t="shared" si="3074"/>
        <v>0</v>
      </c>
      <c r="AS836" s="13">
        <f t="shared" si="3074"/>
        <v>0</v>
      </c>
      <c r="AT836" s="13">
        <f t="shared" si="3074"/>
        <v>0</v>
      </c>
      <c r="AU836" s="13">
        <f t="shared" si="3074"/>
        <v>0</v>
      </c>
      <c r="AV836" s="13">
        <f t="shared" si="3074"/>
        <v>0</v>
      </c>
      <c r="AW836" s="13">
        <f t="shared" si="3074"/>
        <v>0</v>
      </c>
      <c r="AX836" s="13">
        <f t="shared" si="3074"/>
        <v>0</v>
      </c>
      <c r="AY836" s="13">
        <f t="shared" si="3074"/>
        <v>0</v>
      </c>
      <c r="AZ836" s="13">
        <f t="shared" si="3074"/>
        <v>0</v>
      </c>
      <c r="BA836" s="13">
        <f t="shared" si="3074"/>
        <v>0</v>
      </c>
      <c r="BB836" s="13">
        <f t="shared" si="3074"/>
        <v>0</v>
      </c>
      <c r="BC836" s="13">
        <f t="shared" si="3074"/>
        <v>0</v>
      </c>
      <c r="BD836" s="13">
        <f t="shared" si="3074"/>
        <v>0</v>
      </c>
      <c r="BE836" s="13">
        <f t="shared" si="3074"/>
        <v>0</v>
      </c>
      <c r="BF836" s="13">
        <f t="shared" si="3074"/>
        <v>0</v>
      </c>
      <c r="BG836" s="13">
        <f t="shared" si="3074"/>
        <v>0</v>
      </c>
      <c r="BH836" s="13">
        <f t="shared" si="3074"/>
        <v>0</v>
      </c>
      <c r="BI836" s="13">
        <f t="shared" si="3074"/>
        <v>0</v>
      </c>
      <c r="BJ836" s="13">
        <f t="shared" si="3074"/>
        <v>0</v>
      </c>
      <c r="BK836" s="13">
        <f t="shared" si="3074"/>
        <v>0</v>
      </c>
      <c r="BL836" s="13">
        <f t="shared" si="3074"/>
        <v>0</v>
      </c>
      <c r="BM836" s="13">
        <f t="shared" si="3074"/>
        <v>0</v>
      </c>
      <c r="BN836" s="13">
        <f t="shared" si="3074"/>
        <v>0</v>
      </c>
      <c r="BO836" s="13">
        <f t="shared" si="3074"/>
        <v>0</v>
      </c>
    </row>
    <row r="837" spans="1:67" s="10" customFormat="1" outlineLevel="2">
      <c r="B837" s="8" t="s">
        <v>34</v>
      </c>
      <c r="E837" s="76"/>
      <c r="F837" s="76"/>
      <c r="L837" s="2">
        <f t="shared" ref="L837:AQ837" si="3075">IF(L$10&lt;$C833,0,$F833*L836*(1+$I833)^(L$10-$E$663))</f>
        <v>1347.9516952514648</v>
      </c>
      <c r="M837" s="2">
        <f t="shared" si="3075"/>
        <v>1835.8278015136718</v>
      </c>
      <c r="N837" s="2">
        <f t="shared" si="3075"/>
        <v>2264.4889997482296</v>
      </c>
      <c r="O837" s="2">
        <f t="shared" si="3075"/>
        <v>2349.340065400695</v>
      </c>
      <c r="P837" s="2">
        <f t="shared" si="3075"/>
        <v>2606.2232742089404</v>
      </c>
      <c r="Q837" s="2">
        <f t="shared" si="3075"/>
        <v>832.38511900176729</v>
      </c>
      <c r="R837" s="2">
        <f t="shared" si="3075"/>
        <v>0.29300847639688044</v>
      </c>
      <c r="S837" s="2">
        <f t="shared" si="3075"/>
        <v>0.29003518767330039</v>
      </c>
      <c r="T837" s="2">
        <f t="shared" si="3075"/>
        <v>0.30334864760170926</v>
      </c>
      <c r="U837" s="2">
        <f t="shared" si="3075"/>
        <v>0.11001799668990725</v>
      </c>
      <c r="V837" s="2">
        <f t="shared" si="3075"/>
        <v>0</v>
      </c>
      <c r="W837" s="2">
        <f t="shared" si="3075"/>
        <v>0</v>
      </c>
      <c r="X837" s="2">
        <f t="shared" si="3075"/>
        <v>0</v>
      </c>
      <c r="Y837" s="2">
        <f t="shared" si="3075"/>
        <v>0</v>
      </c>
      <c r="Z837" s="2">
        <f t="shared" si="3075"/>
        <v>0</v>
      </c>
      <c r="AA837" s="2">
        <f t="shared" si="3075"/>
        <v>0</v>
      </c>
      <c r="AB837" s="2">
        <f t="shared" si="3075"/>
        <v>0</v>
      </c>
      <c r="AC837" s="2">
        <f t="shared" si="3075"/>
        <v>0</v>
      </c>
      <c r="AD837" s="2">
        <f t="shared" si="3075"/>
        <v>0</v>
      </c>
      <c r="AE837" s="2">
        <f t="shared" si="3075"/>
        <v>0</v>
      </c>
      <c r="AF837" s="2">
        <f t="shared" si="3075"/>
        <v>0</v>
      </c>
      <c r="AG837" s="2">
        <f t="shared" si="3075"/>
        <v>0</v>
      </c>
      <c r="AH837" s="2">
        <f t="shared" si="3075"/>
        <v>0</v>
      </c>
      <c r="AI837" s="2">
        <f t="shared" si="3075"/>
        <v>0</v>
      </c>
      <c r="AJ837" s="2">
        <f t="shared" si="3075"/>
        <v>0</v>
      </c>
      <c r="AK837" s="2">
        <f t="shared" si="3075"/>
        <v>0</v>
      </c>
      <c r="AL837" s="2">
        <f t="shared" si="3075"/>
        <v>0</v>
      </c>
      <c r="AM837" s="2">
        <f t="shared" si="3075"/>
        <v>0</v>
      </c>
      <c r="AN837" s="2">
        <f t="shared" si="3075"/>
        <v>0</v>
      </c>
      <c r="AO837" s="2">
        <f t="shared" si="3075"/>
        <v>0</v>
      </c>
      <c r="AP837" s="2">
        <f t="shared" si="3075"/>
        <v>0</v>
      </c>
      <c r="AQ837" s="2">
        <f t="shared" si="3075"/>
        <v>0</v>
      </c>
      <c r="AR837" s="2">
        <f t="shared" ref="AR837:BO837" si="3076">IF(AR$10&lt;$C833,0,$F833*AR836*(1+$I833)^(AR$10-$E$663))</f>
        <v>0</v>
      </c>
      <c r="AS837" s="2">
        <f t="shared" si="3076"/>
        <v>0</v>
      </c>
      <c r="AT837" s="2">
        <f t="shared" si="3076"/>
        <v>0</v>
      </c>
      <c r="AU837" s="2">
        <f t="shared" si="3076"/>
        <v>0</v>
      </c>
      <c r="AV837" s="2">
        <f t="shared" si="3076"/>
        <v>0</v>
      </c>
      <c r="AW837" s="2">
        <f t="shared" si="3076"/>
        <v>0</v>
      </c>
      <c r="AX837" s="2">
        <f t="shared" si="3076"/>
        <v>0</v>
      </c>
      <c r="AY837" s="2">
        <f t="shared" si="3076"/>
        <v>0</v>
      </c>
      <c r="AZ837" s="2">
        <f t="shared" si="3076"/>
        <v>0</v>
      </c>
      <c r="BA837" s="2">
        <f t="shared" si="3076"/>
        <v>0</v>
      </c>
      <c r="BB837" s="2">
        <f t="shared" si="3076"/>
        <v>0</v>
      </c>
      <c r="BC837" s="2">
        <f t="shared" si="3076"/>
        <v>0</v>
      </c>
      <c r="BD837" s="2">
        <f t="shared" si="3076"/>
        <v>0</v>
      </c>
      <c r="BE837" s="2">
        <f t="shared" si="3076"/>
        <v>0</v>
      </c>
      <c r="BF837" s="2">
        <f t="shared" si="3076"/>
        <v>0</v>
      </c>
      <c r="BG837" s="2">
        <f t="shared" si="3076"/>
        <v>0</v>
      </c>
      <c r="BH837" s="2">
        <f t="shared" si="3076"/>
        <v>0</v>
      </c>
      <c r="BI837" s="2">
        <f t="shared" si="3076"/>
        <v>0</v>
      </c>
      <c r="BJ837" s="2">
        <f t="shared" si="3076"/>
        <v>0</v>
      </c>
      <c r="BK837" s="2">
        <f t="shared" si="3076"/>
        <v>0</v>
      </c>
      <c r="BL837" s="2">
        <f t="shared" si="3076"/>
        <v>0</v>
      </c>
      <c r="BM837" s="2">
        <f t="shared" si="3076"/>
        <v>0</v>
      </c>
      <c r="BN837" s="2">
        <f t="shared" si="3076"/>
        <v>0</v>
      </c>
      <c r="BO837" s="2">
        <f t="shared" si="3076"/>
        <v>0</v>
      </c>
    </row>
    <row r="838" spans="1:67" s="10" customFormat="1" outlineLevel="2">
      <c r="B838" s="8"/>
      <c r="E838" s="76"/>
      <c r="F838" s="76"/>
    </row>
    <row r="839" spans="1:67" s="10" customFormat="1" outlineLevel="2">
      <c r="B839" s="8" t="s">
        <v>35</v>
      </c>
      <c r="E839" s="76"/>
      <c r="F839" s="76"/>
      <c r="I839" s="152" t="str">
        <f>INDEX(Projects,A833,Projects!R$1)</f>
        <v>HRD</v>
      </c>
      <c r="J839" s="2"/>
      <c r="L839" s="2">
        <f t="shared" ref="L839:BO839" si="3077">SUM(L834,L837)</f>
        <v>15393.951695251464</v>
      </c>
      <c r="M839" s="2">
        <f t="shared" si="3077"/>
        <v>16232.977801513671</v>
      </c>
      <c r="N839" s="2">
        <f t="shared" si="3077"/>
        <v>17021.567749748228</v>
      </c>
      <c r="O839" s="2">
        <f t="shared" si="3077"/>
        <v>17475.345784150693</v>
      </c>
      <c r="P839" s="2">
        <f t="shared" si="3077"/>
        <v>18110.379135927687</v>
      </c>
      <c r="Q839" s="2">
        <f t="shared" si="3077"/>
        <v>16724.144877263483</v>
      </c>
      <c r="R839" s="2">
        <f t="shared" si="3077"/>
        <v>16289.346760694652</v>
      </c>
      <c r="S839" s="2">
        <f t="shared" si="3077"/>
        <v>16696.570131211385</v>
      </c>
      <c r="T839" s="2">
        <f t="shared" si="3077"/>
        <v>17113.990447071905</v>
      </c>
      <c r="U839" s="2">
        <f t="shared" si="3077"/>
        <v>4325.418606571051</v>
      </c>
      <c r="V839" s="2">
        <f t="shared" si="3077"/>
        <v>0</v>
      </c>
      <c r="W839" s="2">
        <f t="shared" si="3077"/>
        <v>0</v>
      </c>
      <c r="X839" s="2">
        <f t="shared" si="3077"/>
        <v>0</v>
      </c>
      <c r="Y839" s="2">
        <f t="shared" si="3077"/>
        <v>0</v>
      </c>
      <c r="Z839" s="2">
        <f t="shared" si="3077"/>
        <v>0</v>
      </c>
      <c r="AA839" s="2">
        <f t="shared" si="3077"/>
        <v>0</v>
      </c>
      <c r="AB839" s="2">
        <f t="shared" si="3077"/>
        <v>0</v>
      </c>
      <c r="AC839" s="2">
        <f t="shared" si="3077"/>
        <v>0</v>
      </c>
      <c r="AD839" s="2">
        <f t="shared" si="3077"/>
        <v>0</v>
      </c>
      <c r="AE839" s="2">
        <f t="shared" si="3077"/>
        <v>0</v>
      </c>
      <c r="AF839" s="2">
        <f t="shared" si="3077"/>
        <v>0</v>
      </c>
      <c r="AG839" s="2">
        <f t="shared" si="3077"/>
        <v>0</v>
      </c>
      <c r="AH839" s="2">
        <f t="shared" si="3077"/>
        <v>0</v>
      </c>
      <c r="AI839" s="2">
        <f t="shared" si="3077"/>
        <v>0</v>
      </c>
      <c r="AJ839" s="2">
        <f t="shared" si="3077"/>
        <v>0</v>
      </c>
      <c r="AK839" s="2">
        <f t="shared" si="3077"/>
        <v>0</v>
      </c>
      <c r="AL839" s="2">
        <f t="shared" si="3077"/>
        <v>0</v>
      </c>
      <c r="AM839" s="2">
        <f t="shared" si="3077"/>
        <v>0</v>
      </c>
      <c r="AN839" s="2">
        <f t="shared" si="3077"/>
        <v>0</v>
      </c>
      <c r="AO839" s="2">
        <f t="shared" si="3077"/>
        <v>0</v>
      </c>
      <c r="AP839" s="2">
        <f t="shared" si="3077"/>
        <v>0</v>
      </c>
      <c r="AQ839" s="2">
        <f t="shared" si="3077"/>
        <v>0</v>
      </c>
      <c r="AR839" s="2">
        <f t="shared" si="3077"/>
        <v>0</v>
      </c>
      <c r="AS839" s="2">
        <f t="shared" si="3077"/>
        <v>0</v>
      </c>
      <c r="AT839" s="2">
        <f t="shared" si="3077"/>
        <v>0</v>
      </c>
      <c r="AU839" s="2">
        <f t="shared" si="3077"/>
        <v>0</v>
      </c>
      <c r="AV839" s="2">
        <f t="shared" si="3077"/>
        <v>0</v>
      </c>
      <c r="AW839" s="2">
        <f t="shared" si="3077"/>
        <v>0</v>
      </c>
      <c r="AX839" s="2">
        <f t="shared" si="3077"/>
        <v>0</v>
      </c>
      <c r="AY839" s="2">
        <f t="shared" si="3077"/>
        <v>0</v>
      </c>
      <c r="AZ839" s="2">
        <f t="shared" si="3077"/>
        <v>0</v>
      </c>
      <c r="BA839" s="2">
        <f t="shared" si="3077"/>
        <v>0</v>
      </c>
      <c r="BB839" s="2">
        <f t="shared" si="3077"/>
        <v>0</v>
      </c>
      <c r="BC839" s="2">
        <f t="shared" si="3077"/>
        <v>0</v>
      </c>
      <c r="BD839" s="2">
        <f t="shared" si="3077"/>
        <v>0</v>
      </c>
      <c r="BE839" s="2">
        <f t="shared" si="3077"/>
        <v>0</v>
      </c>
      <c r="BF839" s="2">
        <f t="shared" si="3077"/>
        <v>0</v>
      </c>
      <c r="BG839" s="2">
        <f t="shared" si="3077"/>
        <v>0</v>
      </c>
      <c r="BH839" s="2">
        <f t="shared" si="3077"/>
        <v>0</v>
      </c>
      <c r="BI839" s="2">
        <f t="shared" si="3077"/>
        <v>0</v>
      </c>
      <c r="BJ839" s="2">
        <f t="shared" si="3077"/>
        <v>0</v>
      </c>
      <c r="BK839" s="2">
        <f t="shared" si="3077"/>
        <v>0</v>
      </c>
      <c r="BL839" s="2">
        <f t="shared" si="3077"/>
        <v>0</v>
      </c>
      <c r="BM839" s="2">
        <f t="shared" si="3077"/>
        <v>0</v>
      </c>
      <c r="BN839" s="2">
        <f t="shared" si="3077"/>
        <v>0</v>
      </c>
      <c r="BO839" s="2">
        <f t="shared" si="3077"/>
        <v>0</v>
      </c>
    </row>
    <row r="840" spans="1:67" s="10" customFormat="1" outlineLevel="2">
      <c r="B840" s="8"/>
      <c r="E840" s="76"/>
      <c r="F840" s="76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</row>
    <row r="841" spans="1:67" s="10" customFormat="1" outlineLevel="1">
      <c r="A841" s="10">
        <f>+A833+1</f>
        <v>23</v>
      </c>
      <c r="B841" s="1" t="str">
        <f>INDEX(Projects,A841,1)</f>
        <v>Existing Holyrood Units3</v>
      </c>
      <c r="C841" s="155">
        <f>INDEX(Projects,A841,2)</f>
        <v>2011</v>
      </c>
      <c r="D841" s="152">
        <f>INDEX(Projects,A841,3)</f>
        <v>4</v>
      </c>
      <c r="E841" s="152">
        <f>INDEX(Projects,$A841,Projects!P$1)</f>
        <v>6197</v>
      </c>
      <c r="F841" s="152">
        <f>INDEX(Projects,$A841,Projects!Q$1)</f>
        <v>1.4</v>
      </c>
      <c r="G841" s="152">
        <f>INDEX(Projects,A841,4)</f>
        <v>10</v>
      </c>
      <c r="H841" s="33">
        <f>(DATE(C841,12,31)-DATE(C841,D841,1)+1)/365</f>
        <v>0.75342465753424659</v>
      </c>
      <c r="I841" s="96">
        <f>+$C$7</f>
        <v>2.5000000000000001E-2</v>
      </c>
      <c r="J841" s="2">
        <f>NPV($C$4,M841:BO841)+L841</f>
        <v>49361.664027615727</v>
      </c>
      <c r="L841" s="2">
        <f>+L847</f>
        <v>6250.0712440490724</v>
      </c>
      <c r="M841" s="2">
        <f t="shared" ref="M841:BO841" si="3078">+M847</f>
        <v>6417.5769014167781</v>
      </c>
      <c r="N841" s="2">
        <f t="shared" si="3078"/>
        <v>6626.4748109741204</v>
      </c>
      <c r="O841" s="2">
        <f t="shared" si="3078"/>
        <v>6794.9151053993455</v>
      </c>
      <c r="P841" s="2">
        <f t="shared" si="3078"/>
        <v>6999.5119076839128</v>
      </c>
      <c r="Q841" s="2">
        <f t="shared" si="3078"/>
        <v>7897.381096543595</v>
      </c>
      <c r="R841" s="2">
        <f t="shared" si="3078"/>
        <v>7186.7331919178532</v>
      </c>
      <c r="S841" s="2">
        <f t="shared" si="3078"/>
        <v>7366.3991672155535</v>
      </c>
      <c r="T841" s="2">
        <f t="shared" si="3078"/>
        <v>7550.5594221797783</v>
      </c>
      <c r="U841" s="2">
        <f t="shared" si="3078"/>
        <v>1908.3277834281425</v>
      </c>
      <c r="V841" s="2">
        <f t="shared" si="3078"/>
        <v>0</v>
      </c>
      <c r="W841" s="2">
        <f t="shared" si="3078"/>
        <v>0</v>
      </c>
      <c r="X841" s="2">
        <f t="shared" si="3078"/>
        <v>0</v>
      </c>
      <c r="Y841" s="2">
        <f t="shared" si="3078"/>
        <v>0</v>
      </c>
      <c r="Z841" s="2">
        <f t="shared" si="3078"/>
        <v>0</v>
      </c>
      <c r="AA841" s="2">
        <f t="shared" si="3078"/>
        <v>0</v>
      </c>
      <c r="AB841" s="2">
        <f t="shared" si="3078"/>
        <v>0</v>
      </c>
      <c r="AC841" s="2">
        <f t="shared" si="3078"/>
        <v>0</v>
      </c>
      <c r="AD841" s="2">
        <f t="shared" si="3078"/>
        <v>0</v>
      </c>
      <c r="AE841" s="2">
        <f t="shared" si="3078"/>
        <v>0</v>
      </c>
      <c r="AF841" s="2">
        <f t="shared" si="3078"/>
        <v>0</v>
      </c>
      <c r="AG841" s="2">
        <f t="shared" si="3078"/>
        <v>0</v>
      </c>
      <c r="AH841" s="2">
        <f t="shared" si="3078"/>
        <v>0</v>
      </c>
      <c r="AI841" s="2">
        <f t="shared" si="3078"/>
        <v>0</v>
      </c>
      <c r="AJ841" s="2">
        <f t="shared" si="3078"/>
        <v>0</v>
      </c>
      <c r="AK841" s="2">
        <f t="shared" si="3078"/>
        <v>0</v>
      </c>
      <c r="AL841" s="2">
        <f t="shared" si="3078"/>
        <v>0</v>
      </c>
      <c r="AM841" s="2">
        <f t="shared" si="3078"/>
        <v>0</v>
      </c>
      <c r="AN841" s="2">
        <f t="shared" si="3078"/>
        <v>0</v>
      </c>
      <c r="AO841" s="2">
        <f t="shared" si="3078"/>
        <v>0</v>
      </c>
      <c r="AP841" s="2">
        <f t="shared" si="3078"/>
        <v>0</v>
      </c>
      <c r="AQ841" s="2">
        <f t="shared" si="3078"/>
        <v>0</v>
      </c>
      <c r="AR841" s="2">
        <f t="shared" si="3078"/>
        <v>0</v>
      </c>
      <c r="AS841" s="2">
        <f t="shared" si="3078"/>
        <v>0</v>
      </c>
      <c r="AT841" s="2">
        <f t="shared" si="3078"/>
        <v>0</v>
      </c>
      <c r="AU841" s="2">
        <f t="shared" si="3078"/>
        <v>0</v>
      </c>
      <c r="AV841" s="2">
        <f t="shared" si="3078"/>
        <v>0</v>
      </c>
      <c r="AW841" s="2">
        <f t="shared" si="3078"/>
        <v>0</v>
      </c>
      <c r="AX841" s="2">
        <f t="shared" si="3078"/>
        <v>0</v>
      </c>
      <c r="AY841" s="2">
        <f t="shared" si="3078"/>
        <v>0</v>
      </c>
      <c r="AZ841" s="2">
        <f t="shared" si="3078"/>
        <v>0</v>
      </c>
      <c r="BA841" s="2">
        <f t="shared" si="3078"/>
        <v>0</v>
      </c>
      <c r="BB841" s="2">
        <f t="shared" si="3078"/>
        <v>0</v>
      </c>
      <c r="BC841" s="2">
        <f t="shared" si="3078"/>
        <v>0</v>
      </c>
      <c r="BD841" s="2">
        <f t="shared" si="3078"/>
        <v>0</v>
      </c>
      <c r="BE841" s="2">
        <f t="shared" si="3078"/>
        <v>0</v>
      </c>
      <c r="BF841" s="2">
        <f t="shared" si="3078"/>
        <v>0</v>
      </c>
      <c r="BG841" s="2">
        <f t="shared" si="3078"/>
        <v>0</v>
      </c>
      <c r="BH841" s="2">
        <f t="shared" si="3078"/>
        <v>0</v>
      </c>
      <c r="BI841" s="2">
        <f t="shared" si="3078"/>
        <v>0</v>
      </c>
      <c r="BJ841" s="2">
        <f t="shared" si="3078"/>
        <v>0</v>
      </c>
      <c r="BK841" s="2">
        <f t="shared" si="3078"/>
        <v>0</v>
      </c>
      <c r="BL841" s="2">
        <f t="shared" si="3078"/>
        <v>0</v>
      </c>
      <c r="BM841" s="2">
        <f t="shared" si="3078"/>
        <v>0</v>
      </c>
      <c r="BN841" s="2">
        <f t="shared" si="3078"/>
        <v>0</v>
      </c>
      <c r="BO841" s="2">
        <f t="shared" si="3078"/>
        <v>0</v>
      </c>
    </row>
    <row r="842" spans="1:67" s="10" customFormat="1" outlineLevel="2">
      <c r="B842" s="8" t="s">
        <v>32</v>
      </c>
      <c r="E842" s="76"/>
      <c r="F842" s="76"/>
      <c r="L842" s="2">
        <f t="shared" ref="L842:T842" si="3079">IF(OR(L$10&lt;$C841,L$10&gt;$C841+$G841),0,IF(L$10=$C841,$E841*(1+$I841)^(L$10-$E$663)*$H841,IF(L$10=$C841+$G841,$E841*(1+$I841)^(L$10-$E$663)*(1-$H841),$E841*(1+$I841)^(L$10-$E$663))))</f>
        <v>6197</v>
      </c>
      <c r="M842" s="2">
        <f t="shared" si="3079"/>
        <v>6351.9249999999993</v>
      </c>
      <c r="N842" s="2">
        <f t="shared" si="3079"/>
        <v>6510.7231249999995</v>
      </c>
      <c r="O842" s="2">
        <f t="shared" si="3079"/>
        <v>6673.4912031249996</v>
      </c>
      <c r="P842" s="2">
        <f t="shared" si="3079"/>
        <v>6840.3284832031231</v>
      </c>
      <c r="Q842" s="2">
        <f t="shared" si="3079"/>
        <v>7011.3366952832012</v>
      </c>
      <c r="R842" s="2">
        <f t="shared" si="3079"/>
        <v>7186.6201126652804</v>
      </c>
      <c r="S842" s="2">
        <f t="shared" si="3079"/>
        <v>7366.2856154819128</v>
      </c>
      <c r="T842" s="2">
        <f t="shared" si="3079"/>
        <v>7550.4427558689604</v>
      </c>
      <c r="U842" s="2">
        <f>IF(OR(U$10&lt;$C841,U$10&gt;$C841+$G841),0,IF(U$10=$C841,$E841*(1+$I841)^(U$10-$E$663)*$H841,IF(U$10=$C841+$G841,$E841*(1+$I841)^(U$10-$E$663)*(1-$H841),$E841*(1+$I841)^(U$10-$E$663))))</f>
        <v>1908.296833503867</v>
      </c>
      <c r="V842" s="2">
        <f t="shared" ref="V842:BO842" si="3080">IF(OR(V$10&lt;$C841,V$10&gt;$C841+$G841),0,IF(V$10=$C841,$E841*(1+$I841)^(V$10-$E$663)*$H841,IF(V$10=$C841+$G841,$E841*(1+$I841)^(V$10-$E$663)*(1-$H841),$E841*(1+$I841)^(V$10-$E$663))))</f>
        <v>0</v>
      </c>
      <c r="W842" s="2">
        <f t="shared" si="3080"/>
        <v>0</v>
      </c>
      <c r="X842" s="2">
        <f t="shared" si="3080"/>
        <v>0</v>
      </c>
      <c r="Y842" s="2">
        <f t="shared" si="3080"/>
        <v>0</v>
      </c>
      <c r="Z842" s="2">
        <f t="shared" si="3080"/>
        <v>0</v>
      </c>
      <c r="AA842" s="2">
        <f t="shared" si="3080"/>
        <v>0</v>
      </c>
      <c r="AB842" s="2">
        <f t="shared" si="3080"/>
        <v>0</v>
      </c>
      <c r="AC842" s="2">
        <f t="shared" si="3080"/>
        <v>0</v>
      </c>
      <c r="AD842" s="2">
        <f t="shared" si="3080"/>
        <v>0</v>
      </c>
      <c r="AE842" s="2">
        <f t="shared" si="3080"/>
        <v>0</v>
      </c>
      <c r="AF842" s="2">
        <f t="shared" si="3080"/>
        <v>0</v>
      </c>
      <c r="AG842" s="2">
        <f t="shared" si="3080"/>
        <v>0</v>
      </c>
      <c r="AH842" s="2">
        <f t="shared" si="3080"/>
        <v>0</v>
      </c>
      <c r="AI842" s="2">
        <f t="shared" si="3080"/>
        <v>0</v>
      </c>
      <c r="AJ842" s="2">
        <f t="shared" si="3080"/>
        <v>0</v>
      </c>
      <c r="AK842" s="2">
        <f t="shared" si="3080"/>
        <v>0</v>
      </c>
      <c r="AL842" s="2">
        <f t="shared" si="3080"/>
        <v>0</v>
      </c>
      <c r="AM842" s="2">
        <f t="shared" si="3080"/>
        <v>0</v>
      </c>
      <c r="AN842" s="2">
        <f t="shared" si="3080"/>
        <v>0</v>
      </c>
      <c r="AO842" s="2">
        <f t="shared" si="3080"/>
        <v>0</v>
      </c>
      <c r="AP842" s="2">
        <f t="shared" si="3080"/>
        <v>0</v>
      </c>
      <c r="AQ842" s="2">
        <f t="shared" si="3080"/>
        <v>0</v>
      </c>
      <c r="AR842" s="2">
        <f t="shared" si="3080"/>
        <v>0</v>
      </c>
      <c r="AS842" s="2">
        <f t="shared" si="3080"/>
        <v>0</v>
      </c>
      <c r="AT842" s="2">
        <f t="shared" si="3080"/>
        <v>0</v>
      </c>
      <c r="AU842" s="2">
        <f t="shared" si="3080"/>
        <v>0</v>
      </c>
      <c r="AV842" s="2">
        <f t="shared" si="3080"/>
        <v>0</v>
      </c>
      <c r="AW842" s="2">
        <f t="shared" si="3080"/>
        <v>0</v>
      </c>
      <c r="AX842" s="2">
        <f t="shared" si="3080"/>
        <v>0</v>
      </c>
      <c r="AY842" s="2">
        <f t="shared" si="3080"/>
        <v>0</v>
      </c>
      <c r="AZ842" s="2">
        <f t="shared" si="3080"/>
        <v>0</v>
      </c>
      <c r="BA842" s="2">
        <f t="shared" si="3080"/>
        <v>0</v>
      </c>
      <c r="BB842" s="2">
        <f t="shared" si="3080"/>
        <v>0</v>
      </c>
      <c r="BC842" s="2">
        <f t="shared" si="3080"/>
        <v>0</v>
      </c>
      <c r="BD842" s="2">
        <f t="shared" si="3080"/>
        <v>0</v>
      </c>
      <c r="BE842" s="2">
        <f t="shared" si="3080"/>
        <v>0</v>
      </c>
      <c r="BF842" s="2">
        <f t="shared" si="3080"/>
        <v>0</v>
      </c>
      <c r="BG842" s="2">
        <f t="shared" si="3080"/>
        <v>0</v>
      </c>
      <c r="BH842" s="2">
        <f t="shared" si="3080"/>
        <v>0</v>
      </c>
      <c r="BI842" s="2">
        <f t="shared" si="3080"/>
        <v>0</v>
      </c>
      <c r="BJ842" s="2">
        <f t="shared" si="3080"/>
        <v>0</v>
      </c>
      <c r="BK842" s="2">
        <f t="shared" si="3080"/>
        <v>0</v>
      </c>
      <c r="BL842" s="2">
        <f t="shared" si="3080"/>
        <v>0</v>
      </c>
      <c r="BM842" s="2">
        <f t="shared" si="3080"/>
        <v>0</v>
      </c>
      <c r="BN842" s="2">
        <f t="shared" si="3080"/>
        <v>0</v>
      </c>
      <c r="BO842" s="2">
        <f t="shared" si="3080"/>
        <v>0</v>
      </c>
    </row>
    <row r="843" spans="1:67" s="10" customFormat="1" outlineLevel="2">
      <c r="B843" s="8"/>
      <c r="E843" s="76"/>
      <c r="F843" s="76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</row>
    <row r="844" spans="1:67" s="10" customFormat="1" outlineLevel="2">
      <c r="B844" s="7" t="s">
        <v>33</v>
      </c>
      <c r="E844" s="76"/>
      <c r="F844" s="76"/>
      <c r="L844" s="13">
        <f t="shared" ref="L844:BO844" si="3081">INDEX(Prod,$A841,L$10-$L$10+1)</f>
        <v>37.908031463623047</v>
      </c>
      <c r="M844" s="13">
        <f t="shared" si="3081"/>
        <v>45.750453948974609</v>
      </c>
      <c r="N844" s="13">
        <f t="shared" si="3081"/>
        <v>78.69580078125</v>
      </c>
      <c r="O844" s="13">
        <f t="shared" si="3081"/>
        <v>80.538688659667969</v>
      </c>
      <c r="P844" s="13">
        <f t="shared" si="3081"/>
        <v>103.00880432128906</v>
      </c>
      <c r="Q844" s="13">
        <f t="shared" si="3081"/>
        <v>559.38153076171875</v>
      </c>
      <c r="R844" s="13">
        <f t="shared" si="3081"/>
        <v>6.9648489356040955E-2</v>
      </c>
      <c r="S844" s="13">
        <f t="shared" si="3081"/>
        <v>6.8233661353588104E-2</v>
      </c>
      <c r="T844" s="13">
        <f t="shared" si="3081"/>
        <v>6.8395338952541351E-2</v>
      </c>
      <c r="U844" s="13">
        <f t="shared" si="3081"/>
        <v>1.7701772972941399E-2</v>
      </c>
      <c r="V844" s="13">
        <f t="shared" si="3081"/>
        <v>0</v>
      </c>
      <c r="W844" s="13">
        <f t="shared" si="3081"/>
        <v>0</v>
      </c>
      <c r="X844" s="13">
        <f t="shared" si="3081"/>
        <v>0</v>
      </c>
      <c r="Y844" s="13">
        <f t="shared" si="3081"/>
        <v>0</v>
      </c>
      <c r="Z844" s="13">
        <f t="shared" si="3081"/>
        <v>0</v>
      </c>
      <c r="AA844" s="13">
        <f t="shared" si="3081"/>
        <v>0</v>
      </c>
      <c r="AB844" s="13">
        <f t="shared" si="3081"/>
        <v>0</v>
      </c>
      <c r="AC844" s="13">
        <f t="shared" si="3081"/>
        <v>0</v>
      </c>
      <c r="AD844" s="13">
        <f t="shared" si="3081"/>
        <v>0</v>
      </c>
      <c r="AE844" s="13">
        <f t="shared" si="3081"/>
        <v>0</v>
      </c>
      <c r="AF844" s="13">
        <f t="shared" si="3081"/>
        <v>0</v>
      </c>
      <c r="AG844" s="13">
        <f t="shared" si="3081"/>
        <v>0</v>
      </c>
      <c r="AH844" s="13">
        <f t="shared" si="3081"/>
        <v>0</v>
      </c>
      <c r="AI844" s="13">
        <f t="shared" si="3081"/>
        <v>0</v>
      </c>
      <c r="AJ844" s="13">
        <f t="shared" si="3081"/>
        <v>0</v>
      </c>
      <c r="AK844" s="13">
        <f t="shared" si="3081"/>
        <v>0</v>
      </c>
      <c r="AL844" s="13">
        <f t="shared" si="3081"/>
        <v>0</v>
      </c>
      <c r="AM844" s="13">
        <f t="shared" si="3081"/>
        <v>0</v>
      </c>
      <c r="AN844" s="13">
        <f t="shared" si="3081"/>
        <v>0</v>
      </c>
      <c r="AO844" s="13">
        <f t="shared" si="3081"/>
        <v>0</v>
      </c>
      <c r="AP844" s="13">
        <f t="shared" si="3081"/>
        <v>0</v>
      </c>
      <c r="AQ844" s="13">
        <f t="shared" si="3081"/>
        <v>0</v>
      </c>
      <c r="AR844" s="13">
        <f t="shared" si="3081"/>
        <v>0</v>
      </c>
      <c r="AS844" s="13">
        <f t="shared" si="3081"/>
        <v>0</v>
      </c>
      <c r="AT844" s="13">
        <f t="shared" si="3081"/>
        <v>0</v>
      </c>
      <c r="AU844" s="13">
        <f t="shared" si="3081"/>
        <v>0</v>
      </c>
      <c r="AV844" s="13">
        <f t="shared" si="3081"/>
        <v>0</v>
      </c>
      <c r="AW844" s="13">
        <f t="shared" si="3081"/>
        <v>0</v>
      </c>
      <c r="AX844" s="13">
        <f t="shared" si="3081"/>
        <v>0</v>
      </c>
      <c r="AY844" s="13">
        <f t="shared" si="3081"/>
        <v>0</v>
      </c>
      <c r="AZ844" s="13">
        <f t="shared" si="3081"/>
        <v>0</v>
      </c>
      <c r="BA844" s="13">
        <f t="shared" si="3081"/>
        <v>0</v>
      </c>
      <c r="BB844" s="13">
        <f t="shared" si="3081"/>
        <v>0</v>
      </c>
      <c r="BC844" s="13">
        <f t="shared" si="3081"/>
        <v>0</v>
      </c>
      <c r="BD844" s="13">
        <f t="shared" si="3081"/>
        <v>0</v>
      </c>
      <c r="BE844" s="13">
        <f t="shared" si="3081"/>
        <v>0</v>
      </c>
      <c r="BF844" s="13">
        <f t="shared" si="3081"/>
        <v>0</v>
      </c>
      <c r="BG844" s="13">
        <f t="shared" si="3081"/>
        <v>0</v>
      </c>
      <c r="BH844" s="13">
        <f t="shared" si="3081"/>
        <v>0</v>
      </c>
      <c r="BI844" s="13">
        <f t="shared" si="3081"/>
        <v>0</v>
      </c>
      <c r="BJ844" s="13">
        <f t="shared" si="3081"/>
        <v>0</v>
      </c>
      <c r="BK844" s="13">
        <f t="shared" si="3081"/>
        <v>0</v>
      </c>
      <c r="BL844" s="13">
        <f t="shared" si="3081"/>
        <v>0</v>
      </c>
      <c r="BM844" s="13">
        <f t="shared" si="3081"/>
        <v>0</v>
      </c>
      <c r="BN844" s="13">
        <f t="shared" si="3081"/>
        <v>0</v>
      </c>
      <c r="BO844" s="13">
        <f t="shared" si="3081"/>
        <v>0</v>
      </c>
    </row>
    <row r="845" spans="1:67" s="10" customFormat="1" outlineLevel="2">
      <c r="B845" s="8" t="s">
        <v>34</v>
      </c>
      <c r="E845" s="76"/>
      <c r="F845" s="76"/>
      <c r="L845" s="2">
        <f t="shared" ref="L845:BO845" si="3082">IF(L$10&lt;$C841,0,$F841*L844*(1+$I841)^(L$10-$E$663))</f>
        <v>53.071244049072263</v>
      </c>
      <c r="M845" s="2">
        <f t="shared" si="3082"/>
        <v>65.651901416778557</v>
      </c>
      <c r="N845" s="2">
        <f t="shared" si="3082"/>
        <v>115.75168597412107</v>
      </c>
      <c r="O845" s="2">
        <f t="shared" si="3082"/>
        <v>121.42390227434633</v>
      </c>
      <c r="P845" s="2">
        <f t="shared" si="3082"/>
        <v>159.18342448078985</v>
      </c>
      <c r="Q845" s="2">
        <f t="shared" si="3082"/>
        <v>886.04440126039344</v>
      </c>
      <c r="R845" s="2">
        <f t="shared" si="3082"/>
        <v>0.11307925257253972</v>
      </c>
      <c r="S845" s="2">
        <f t="shared" si="3082"/>
        <v>0.11355173364028404</v>
      </c>
      <c r="T845" s="2">
        <f t="shared" si="3082"/>
        <v>0.11666631081832904</v>
      </c>
      <c r="U845" s="2">
        <f t="shared" si="3082"/>
        <v>3.094992427565767E-2</v>
      </c>
      <c r="V845" s="2">
        <f t="shared" si="3082"/>
        <v>0</v>
      </c>
      <c r="W845" s="2">
        <f t="shared" si="3082"/>
        <v>0</v>
      </c>
      <c r="X845" s="2">
        <f t="shared" si="3082"/>
        <v>0</v>
      </c>
      <c r="Y845" s="2">
        <f t="shared" si="3082"/>
        <v>0</v>
      </c>
      <c r="Z845" s="2">
        <f t="shared" si="3082"/>
        <v>0</v>
      </c>
      <c r="AA845" s="2">
        <f t="shared" si="3082"/>
        <v>0</v>
      </c>
      <c r="AB845" s="2">
        <f t="shared" si="3082"/>
        <v>0</v>
      </c>
      <c r="AC845" s="2">
        <f t="shared" si="3082"/>
        <v>0</v>
      </c>
      <c r="AD845" s="2">
        <f t="shared" si="3082"/>
        <v>0</v>
      </c>
      <c r="AE845" s="2">
        <f t="shared" si="3082"/>
        <v>0</v>
      </c>
      <c r="AF845" s="2">
        <f t="shared" si="3082"/>
        <v>0</v>
      </c>
      <c r="AG845" s="2">
        <f t="shared" si="3082"/>
        <v>0</v>
      </c>
      <c r="AH845" s="2">
        <f t="shared" si="3082"/>
        <v>0</v>
      </c>
      <c r="AI845" s="2">
        <f t="shared" si="3082"/>
        <v>0</v>
      </c>
      <c r="AJ845" s="2">
        <f t="shared" si="3082"/>
        <v>0</v>
      </c>
      <c r="AK845" s="2">
        <f t="shared" si="3082"/>
        <v>0</v>
      </c>
      <c r="AL845" s="2">
        <f t="shared" si="3082"/>
        <v>0</v>
      </c>
      <c r="AM845" s="2">
        <f t="shared" si="3082"/>
        <v>0</v>
      </c>
      <c r="AN845" s="2">
        <f t="shared" si="3082"/>
        <v>0</v>
      </c>
      <c r="AO845" s="2">
        <f t="shared" si="3082"/>
        <v>0</v>
      </c>
      <c r="AP845" s="2">
        <f t="shared" si="3082"/>
        <v>0</v>
      </c>
      <c r="AQ845" s="2">
        <f t="shared" si="3082"/>
        <v>0</v>
      </c>
      <c r="AR845" s="2">
        <f t="shared" si="3082"/>
        <v>0</v>
      </c>
      <c r="AS845" s="2">
        <f t="shared" si="3082"/>
        <v>0</v>
      </c>
      <c r="AT845" s="2">
        <f t="shared" si="3082"/>
        <v>0</v>
      </c>
      <c r="AU845" s="2">
        <f t="shared" si="3082"/>
        <v>0</v>
      </c>
      <c r="AV845" s="2">
        <f t="shared" si="3082"/>
        <v>0</v>
      </c>
      <c r="AW845" s="2">
        <f t="shared" si="3082"/>
        <v>0</v>
      </c>
      <c r="AX845" s="2">
        <f t="shared" si="3082"/>
        <v>0</v>
      </c>
      <c r="AY845" s="2">
        <f t="shared" si="3082"/>
        <v>0</v>
      </c>
      <c r="AZ845" s="2">
        <f t="shared" si="3082"/>
        <v>0</v>
      </c>
      <c r="BA845" s="2">
        <f t="shared" si="3082"/>
        <v>0</v>
      </c>
      <c r="BB845" s="2">
        <f t="shared" si="3082"/>
        <v>0</v>
      </c>
      <c r="BC845" s="2">
        <f t="shared" si="3082"/>
        <v>0</v>
      </c>
      <c r="BD845" s="2">
        <f t="shared" si="3082"/>
        <v>0</v>
      </c>
      <c r="BE845" s="2">
        <f t="shared" si="3082"/>
        <v>0</v>
      </c>
      <c r="BF845" s="2">
        <f t="shared" si="3082"/>
        <v>0</v>
      </c>
      <c r="BG845" s="2">
        <f t="shared" si="3082"/>
        <v>0</v>
      </c>
      <c r="BH845" s="2">
        <f t="shared" si="3082"/>
        <v>0</v>
      </c>
      <c r="BI845" s="2">
        <f t="shared" si="3082"/>
        <v>0</v>
      </c>
      <c r="BJ845" s="2">
        <f t="shared" si="3082"/>
        <v>0</v>
      </c>
      <c r="BK845" s="2">
        <f t="shared" si="3082"/>
        <v>0</v>
      </c>
      <c r="BL845" s="2">
        <f t="shared" si="3082"/>
        <v>0</v>
      </c>
      <c r="BM845" s="2">
        <f t="shared" si="3082"/>
        <v>0</v>
      </c>
      <c r="BN845" s="2">
        <f t="shared" si="3082"/>
        <v>0</v>
      </c>
      <c r="BO845" s="2">
        <f t="shared" si="3082"/>
        <v>0</v>
      </c>
    </row>
    <row r="846" spans="1:67" s="10" customFormat="1" outlineLevel="2">
      <c r="B846" s="8"/>
      <c r="E846" s="76"/>
      <c r="F846" s="76"/>
    </row>
    <row r="847" spans="1:67" s="10" customFormat="1" outlineLevel="2">
      <c r="B847" s="8" t="s">
        <v>35</v>
      </c>
      <c r="E847" s="76"/>
      <c r="F847" s="76"/>
      <c r="I847" s="152" t="str">
        <f>INDEX(Projects,A841,Projects!R$1)</f>
        <v>HRD</v>
      </c>
      <c r="J847" s="2"/>
      <c r="L847" s="2">
        <f t="shared" ref="L847:BO847" si="3083">SUM(L842,L845)</f>
        <v>6250.0712440490724</v>
      </c>
      <c r="M847" s="2">
        <f t="shared" si="3083"/>
        <v>6417.5769014167781</v>
      </c>
      <c r="N847" s="2">
        <f t="shared" si="3083"/>
        <v>6626.4748109741204</v>
      </c>
      <c r="O847" s="2">
        <f t="shared" si="3083"/>
        <v>6794.9151053993455</v>
      </c>
      <c r="P847" s="2">
        <f t="shared" si="3083"/>
        <v>6999.5119076839128</v>
      </c>
      <c r="Q847" s="2">
        <f t="shared" si="3083"/>
        <v>7897.381096543595</v>
      </c>
      <c r="R847" s="2">
        <f t="shared" si="3083"/>
        <v>7186.7331919178532</v>
      </c>
      <c r="S847" s="2">
        <f t="shared" si="3083"/>
        <v>7366.3991672155535</v>
      </c>
      <c r="T847" s="2">
        <f t="shared" si="3083"/>
        <v>7550.5594221797783</v>
      </c>
      <c r="U847" s="2">
        <f t="shared" si="3083"/>
        <v>1908.3277834281425</v>
      </c>
      <c r="V847" s="2">
        <f t="shared" si="3083"/>
        <v>0</v>
      </c>
      <c r="W847" s="2">
        <f t="shared" si="3083"/>
        <v>0</v>
      </c>
      <c r="X847" s="2">
        <f t="shared" si="3083"/>
        <v>0</v>
      </c>
      <c r="Y847" s="2">
        <f t="shared" si="3083"/>
        <v>0</v>
      </c>
      <c r="Z847" s="2">
        <f t="shared" si="3083"/>
        <v>0</v>
      </c>
      <c r="AA847" s="2">
        <f t="shared" si="3083"/>
        <v>0</v>
      </c>
      <c r="AB847" s="2">
        <f t="shared" si="3083"/>
        <v>0</v>
      </c>
      <c r="AC847" s="2">
        <f t="shared" si="3083"/>
        <v>0</v>
      </c>
      <c r="AD847" s="2">
        <f t="shared" si="3083"/>
        <v>0</v>
      </c>
      <c r="AE847" s="2">
        <f t="shared" si="3083"/>
        <v>0</v>
      </c>
      <c r="AF847" s="2">
        <f t="shared" si="3083"/>
        <v>0</v>
      </c>
      <c r="AG847" s="2">
        <f t="shared" si="3083"/>
        <v>0</v>
      </c>
      <c r="AH847" s="2">
        <f t="shared" si="3083"/>
        <v>0</v>
      </c>
      <c r="AI847" s="2">
        <f t="shared" si="3083"/>
        <v>0</v>
      </c>
      <c r="AJ847" s="2">
        <f t="shared" si="3083"/>
        <v>0</v>
      </c>
      <c r="AK847" s="2">
        <f t="shared" si="3083"/>
        <v>0</v>
      </c>
      <c r="AL847" s="2">
        <f t="shared" si="3083"/>
        <v>0</v>
      </c>
      <c r="AM847" s="2">
        <f t="shared" si="3083"/>
        <v>0</v>
      </c>
      <c r="AN847" s="2">
        <f t="shared" si="3083"/>
        <v>0</v>
      </c>
      <c r="AO847" s="2">
        <f t="shared" si="3083"/>
        <v>0</v>
      </c>
      <c r="AP847" s="2">
        <f t="shared" si="3083"/>
        <v>0</v>
      </c>
      <c r="AQ847" s="2">
        <f t="shared" si="3083"/>
        <v>0</v>
      </c>
      <c r="AR847" s="2">
        <f t="shared" si="3083"/>
        <v>0</v>
      </c>
      <c r="AS847" s="2">
        <f t="shared" si="3083"/>
        <v>0</v>
      </c>
      <c r="AT847" s="2">
        <f t="shared" si="3083"/>
        <v>0</v>
      </c>
      <c r="AU847" s="2">
        <f t="shared" si="3083"/>
        <v>0</v>
      </c>
      <c r="AV847" s="2">
        <f t="shared" si="3083"/>
        <v>0</v>
      </c>
      <c r="AW847" s="2">
        <f t="shared" si="3083"/>
        <v>0</v>
      </c>
      <c r="AX847" s="2">
        <f t="shared" si="3083"/>
        <v>0</v>
      </c>
      <c r="AY847" s="2">
        <f t="shared" si="3083"/>
        <v>0</v>
      </c>
      <c r="AZ847" s="2">
        <f t="shared" si="3083"/>
        <v>0</v>
      </c>
      <c r="BA847" s="2">
        <f t="shared" si="3083"/>
        <v>0</v>
      </c>
      <c r="BB847" s="2">
        <f t="shared" si="3083"/>
        <v>0</v>
      </c>
      <c r="BC847" s="2">
        <f t="shared" si="3083"/>
        <v>0</v>
      </c>
      <c r="BD847" s="2">
        <f t="shared" si="3083"/>
        <v>0</v>
      </c>
      <c r="BE847" s="2">
        <f t="shared" si="3083"/>
        <v>0</v>
      </c>
      <c r="BF847" s="2">
        <f t="shared" si="3083"/>
        <v>0</v>
      </c>
      <c r="BG847" s="2">
        <f t="shared" si="3083"/>
        <v>0</v>
      </c>
      <c r="BH847" s="2">
        <f t="shared" si="3083"/>
        <v>0</v>
      </c>
      <c r="BI847" s="2">
        <f t="shared" si="3083"/>
        <v>0</v>
      </c>
      <c r="BJ847" s="2">
        <f t="shared" si="3083"/>
        <v>0</v>
      </c>
      <c r="BK847" s="2">
        <f t="shared" si="3083"/>
        <v>0</v>
      </c>
      <c r="BL847" s="2">
        <f t="shared" si="3083"/>
        <v>0</v>
      </c>
      <c r="BM847" s="2">
        <f t="shared" si="3083"/>
        <v>0</v>
      </c>
      <c r="BN847" s="2">
        <f t="shared" si="3083"/>
        <v>0</v>
      </c>
      <c r="BO847" s="2">
        <f t="shared" si="3083"/>
        <v>0</v>
      </c>
    </row>
    <row r="848" spans="1:67" s="10" customFormat="1" outlineLevel="2">
      <c r="B848" s="8"/>
      <c r="E848" s="76"/>
      <c r="F848" s="76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</row>
    <row r="849" spans="1:67" s="10" customFormat="1" outlineLevel="1">
      <c r="A849" s="10">
        <f>+A841+1</f>
        <v>24</v>
      </c>
      <c r="B849" s="1" t="str">
        <f>INDEX(Projects,A849,1)</f>
        <v>Holyrood Decommissioning Period</v>
      </c>
      <c r="C849" s="155">
        <f>INDEX(Projects,A849,2)</f>
        <v>2021</v>
      </c>
      <c r="D849" s="152">
        <f>INDEX(Projects,A849,3)</f>
        <v>4</v>
      </c>
      <c r="E849" s="152">
        <f>INDEX(Projects,$A849,Projects!P$1)</f>
        <v>5284</v>
      </c>
      <c r="F849" s="152">
        <f>INDEX(Projects,$A849,Projects!Q$1)</f>
        <v>0</v>
      </c>
      <c r="G849" s="152">
        <f>INDEX(Projects,A849,4)</f>
        <v>4.75</v>
      </c>
      <c r="H849" s="33">
        <f>(DATE(C849,12,31)-DATE(C849,D849,1)+1)/365</f>
        <v>0.75342465753424659</v>
      </c>
      <c r="I849" s="96">
        <f>+$C$7</f>
        <v>2.5000000000000001E-2</v>
      </c>
      <c r="J849" s="2">
        <f>NPV($C$4,M849:BO849)+L849</f>
        <v>15614.606709956341</v>
      </c>
      <c r="L849" s="2">
        <f>+L855</f>
        <v>0</v>
      </c>
      <c r="M849" s="2">
        <f t="shared" ref="M849:BO849" si="3084">+M855</f>
        <v>0</v>
      </c>
      <c r="N849" s="2">
        <f t="shared" si="3084"/>
        <v>0</v>
      </c>
      <c r="O849" s="2">
        <f t="shared" si="3084"/>
        <v>0</v>
      </c>
      <c r="P849" s="2">
        <f t="shared" si="3084"/>
        <v>0</v>
      </c>
      <c r="Q849" s="2">
        <f t="shared" si="3084"/>
        <v>0</v>
      </c>
      <c r="R849" s="2">
        <f t="shared" si="3084"/>
        <v>0</v>
      </c>
      <c r="S849" s="2">
        <f t="shared" si="3084"/>
        <v>0</v>
      </c>
      <c r="T849" s="2">
        <f t="shared" si="3084"/>
        <v>0</v>
      </c>
      <c r="U849" s="2">
        <f t="shared" si="3084"/>
        <v>4971.843237345076</v>
      </c>
      <c r="V849" s="2">
        <f t="shared" si="3084"/>
        <v>6763.966731533551</v>
      </c>
      <c r="W849" s="2">
        <f t="shared" si="3084"/>
        <v>6933.0658998218896</v>
      </c>
      <c r="X849" s="2">
        <f t="shared" si="3084"/>
        <v>7106.3925473174359</v>
      </c>
      <c r="Y849" s="2">
        <f t="shared" si="3084"/>
        <v>7284.052361000372</v>
      </c>
      <c r="Z849" s="2">
        <f t="shared" si="3084"/>
        <v>0</v>
      </c>
      <c r="AA849" s="2">
        <f t="shared" si="3084"/>
        <v>0</v>
      </c>
      <c r="AB849" s="2">
        <f t="shared" si="3084"/>
        <v>0</v>
      </c>
      <c r="AC849" s="2">
        <f t="shared" si="3084"/>
        <v>0</v>
      </c>
      <c r="AD849" s="2">
        <f t="shared" si="3084"/>
        <v>0</v>
      </c>
      <c r="AE849" s="2">
        <f t="shared" si="3084"/>
        <v>0</v>
      </c>
      <c r="AF849" s="2">
        <f t="shared" si="3084"/>
        <v>0</v>
      </c>
      <c r="AG849" s="2">
        <f t="shared" si="3084"/>
        <v>0</v>
      </c>
      <c r="AH849" s="2">
        <f t="shared" si="3084"/>
        <v>0</v>
      </c>
      <c r="AI849" s="2">
        <f t="shared" si="3084"/>
        <v>0</v>
      </c>
      <c r="AJ849" s="2">
        <f t="shared" si="3084"/>
        <v>0</v>
      </c>
      <c r="AK849" s="2">
        <f t="shared" si="3084"/>
        <v>0</v>
      </c>
      <c r="AL849" s="2">
        <f t="shared" si="3084"/>
        <v>0</v>
      </c>
      <c r="AM849" s="2">
        <f t="shared" si="3084"/>
        <v>0</v>
      </c>
      <c r="AN849" s="2">
        <f t="shared" si="3084"/>
        <v>0</v>
      </c>
      <c r="AO849" s="2">
        <f t="shared" si="3084"/>
        <v>0</v>
      </c>
      <c r="AP849" s="2">
        <f t="shared" si="3084"/>
        <v>0</v>
      </c>
      <c r="AQ849" s="2">
        <f t="shared" si="3084"/>
        <v>0</v>
      </c>
      <c r="AR849" s="2">
        <f t="shared" si="3084"/>
        <v>0</v>
      </c>
      <c r="AS849" s="2">
        <f t="shared" si="3084"/>
        <v>0</v>
      </c>
      <c r="AT849" s="2">
        <f t="shared" si="3084"/>
        <v>0</v>
      </c>
      <c r="AU849" s="2">
        <f t="shared" si="3084"/>
        <v>0</v>
      </c>
      <c r="AV849" s="2">
        <f t="shared" si="3084"/>
        <v>0</v>
      </c>
      <c r="AW849" s="2">
        <f t="shared" si="3084"/>
        <v>0</v>
      </c>
      <c r="AX849" s="2">
        <f t="shared" si="3084"/>
        <v>0</v>
      </c>
      <c r="AY849" s="2">
        <f t="shared" si="3084"/>
        <v>0</v>
      </c>
      <c r="AZ849" s="2">
        <f t="shared" si="3084"/>
        <v>0</v>
      </c>
      <c r="BA849" s="2">
        <f t="shared" si="3084"/>
        <v>0</v>
      </c>
      <c r="BB849" s="2">
        <f t="shared" si="3084"/>
        <v>0</v>
      </c>
      <c r="BC849" s="2">
        <f t="shared" si="3084"/>
        <v>0</v>
      </c>
      <c r="BD849" s="2">
        <f t="shared" si="3084"/>
        <v>0</v>
      </c>
      <c r="BE849" s="2">
        <f t="shared" si="3084"/>
        <v>0</v>
      </c>
      <c r="BF849" s="2">
        <f t="shared" si="3084"/>
        <v>0</v>
      </c>
      <c r="BG849" s="2">
        <f t="shared" si="3084"/>
        <v>0</v>
      </c>
      <c r="BH849" s="2">
        <f t="shared" si="3084"/>
        <v>0</v>
      </c>
      <c r="BI849" s="2">
        <f t="shared" si="3084"/>
        <v>0</v>
      </c>
      <c r="BJ849" s="2">
        <f t="shared" si="3084"/>
        <v>0</v>
      </c>
      <c r="BK849" s="2">
        <f t="shared" si="3084"/>
        <v>0</v>
      </c>
      <c r="BL849" s="2">
        <f t="shared" si="3084"/>
        <v>0</v>
      </c>
      <c r="BM849" s="2">
        <f t="shared" si="3084"/>
        <v>0</v>
      </c>
      <c r="BN849" s="2">
        <f t="shared" si="3084"/>
        <v>0</v>
      </c>
      <c r="BO849" s="2">
        <f t="shared" si="3084"/>
        <v>0</v>
      </c>
    </row>
    <row r="850" spans="1:67" s="10" customFormat="1" outlineLevel="2">
      <c r="B850" s="8" t="s">
        <v>32</v>
      </c>
      <c r="E850" s="76"/>
      <c r="F850" s="76"/>
      <c r="L850" s="2">
        <f t="shared" ref="L850:AQ850" si="3085">IF(OR(L$10&lt;$C849,L$10&gt;$C849+$G849),0,IF(L$10=$C849,$E849*(1+$I849)^(L$10-$E$663)*$H849,IF(L$10=$C849+$G849,$E849*(1+$I849)^(L$10-$E$663)*(1-$H849),$E849*(1+$I849)^(L$10-$E$663))))</f>
        <v>0</v>
      </c>
      <c r="M850" s="2">
        <f t="shared" si="3085"/>
        <v>0</v>
      </c>
      <c r="N850" s="2">
        <f t="shared" si="3085"/>
        <v>0</v>
      </c>
      <c r="O850" s="2">
        <f t="shared" si="3085"/>
        <v>0</v>
      </c>
      <c r="P850" s="2">
        <f t="shared" si="3085"/>
        <v>0</v>
      </c>
      <c r="Q850" s="2">
        <f t="shared" si="3085"/>
        <v>0</v>
      </c>
      <c r="R850" s="2">
        <f t="shared" si="3085"/>
        <v>0</v>
      </c>
      <c r="S850" s="2">
        <f t="shared" si="3085"/>
        <v>0</v>
      </c>
      <c r="T850" s="2">
        <f t="shared" si="3085"/>
        <v>0</v>
      </c>
      <c r="U850" s="2">
        <f t="shared" si="3085"/>
        <v>4971.843237345076</v>
      </c>
      <c r="V850" s="2">
        <f t="shared" si="3085"/>
        <v>6763.966731533551</v>
      </c>
      <c r="W850" s="2">
        <f t="shared" si="3085"/>
        <v>6933.0658998218896</v>
      </c>
      <c r="X850" s="2">
        <f t="shared" si="3085"/>
        <v>7106.3925473174359</v>
      </c>
      <c r="Y850" s="2">
        <f t="shared" si="3085"/>
        <v>7284.052361000372</v>
      </c>
      <c r="Z850" s="2">
        <f t="shared" si="3085"/>
        <v>0</v>
      </c>
      <c r="AA850" s="2">
        <f t="shared" si="3085"/>
        <v>0</v>
      </c>
      <c r="AB850" s="2">
        <f t="shared" si="3085"/>
        <v>0</v>
      </c>
      <c r="AC850" s="2">
        <f t="shared" si="3085"/>
        <v>0</v>
      </c>
      <c r="AD850" s="2">
        <f t="shared" si="3085"/>
        <v>0</v>
      </c>
      <c r="AE850" s="2">
        <f t="shared" si="3085"/>
        <v>0</v>
      </c>
      <c r="AF850" s="2">
        <f t="shared" si="3085"/>
        <v>0</v>
      </c>
      <c r="AG850" s="2">
        <f t="shared" si="3085"/>
        <v>0</v>
      </c>
      <c r="AH850" s="2">
        <f t="shared" si="3085"/>
        <v>0</v>
      </c>
      <c r="AI850" s="2">
        <f t="shared" si="3085"/>
        <v>0</v>
      </c>
      <c r="AJ850" s="2">
        <f t="shared" si="3085"/>
        <v>0</v>
      </c>
      <c r="AK850" s="2">
        <f t="shared" si="3085"/>
        <v>0</v>
      </c>
      <c r="AL850" s="2">
        <f t="shared" si="3085"/>
        <v>0</v>
      </c>
      <c r="AM850" s="2">
        <f t="shared" si="3085"/>
        <v>0</v>
      </c>
      <c r="AN850" s="2">
        <f t="shared" si="3085"/>
        <v>0</v>
      </c>
      <c r="AO850" s="2">
        <f t="shared" si="3085"/>
        <v>0</v>
      </c>
      <c r="AP850" s="2">
        <f t="shared" si="3085"/>
        <v>0</v>
      </c>
      <c r="AQ850" s="2">
        <f t="shared" si="3085"/>
        <v>0</v>
      </c>
      <c r="AR850" s="2">
        <f t="shared" ref="AR850:BO850" si="3086">IF(OR(AR$10&lt;$C849,AR$10&gt;$C849+$G849),0,IF(AR$10=$C849,$E849*(1+$I849)^(AR$10-$E$663)*$H849,IF(AR$10=$C849+$G849,$E849*(1+$I849)^(AR$10-$E$663)*(1-$H849),$E849*(1+$I849)^(AR$10-$E$663))))</f>
        <v>0</v>
      </c>
      <c r="AS850" s="2">
        <f t="shared" si="3086"/>
        <v>0</v>
      </c>
      <c r="AT850" s="2">
        <f t="shared" si="3086"/>
        <v>0</v>
      </c>
      <c r="AU850" s="2">
        <f t="shared" si="3086"/>
        <v>0</v>
      </c>
      <c r="AV850" s="2">
        <f t="shared" si="3086"/>
        <v>0</v>
      </c>
      <c r="AW850" s="2">
        <f t="shared" si="3086"/>
        <v>0</v>
      </c>
      <c r="AX850" s="2">
        <f t="shared" si="3086"/>
        <v>0</v>
      </c>
      <c r="AY850" s="2">
        <f t="shared" si="3086"/>
        <v>0</v>
      </c>
      <c r="AZ850" s="2">
        <f t="shared" si="3086"/>
        <v>0</v>
      </c>
      <c r="BA850" s="2">
        <f t="shared" si="3086"/>
        <v>0</v>
      </c>
      <c r="BB850" s="2">
        <f t="shared" si="3086"/>
        <v>0</v>
      </c>
      <c r="BC850" s="2">
        <f t="shared" si="3086"/>
        <v>0</v>
      </c>
      <c r="BD850" s="2">
        <f t="shared" si="3086"/>
        <v>0</v>
      </c>
      <c r="BE850" s="2">
        <f t="shared" si="3086"/>
        <v>0</v>
      </c>
      <c r="BF850" s="2">
        <f t="shared" si="3086"/>
        <v>0</v>
      </c>
      <c r="BG850" s="2">
        <f t="shared" si="3086"/>
        <v>0</v>
      </c>
      <c r="BH850" s="2">
        <f t="shared" si="3086"/>
        <v>0</v>
      </c>
      <c r="BI850" s="2">
        <f t="shared" si="3086"/>
        <v>0</v>
      </c>
      <c r="BJ850" s="2">
        <f t="shared" si="3086"/>
        <v>0</v>
      </c>
      <c r="BK850" s="2">
        <f t="shared" si="3086"/>
        <v>0</v>
      </c>
      <c r="BL850" s="2">
        <f t="shared" si="3086"/>
        <v>0</v>
      </c>
      <c r="BM850" s="2">
        <f t="shared" si="3086"/>
        <v>0</v>
      </c>
      <c r="BN850" s="2">
        <f t="shared" si="3086"/>
        <v>0</v>
      </c>
      <c r="BO850" s="2">
        <f t="shared" si="3086"/>
        <v>0</v>
      </c>
    </row>
    <row r="851" spans="1:67" s="10" customFormat="1" outlineLevel="2">
      <c r="B851" s="8"/>
      <c r="E851" s="76"/>
      <c r="F851" s="76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</row>
    <row r="852" spans="1:67" s="10" customFormat="1" outlineLevel="2">
      <c r="B852" s="7" t="s">
        <v>33</v>
      </c>
      <c r="E852" s="76"/>
      <c r="F852" s="76"/>
      <c r="L852" s="13">
        <f t="shared" ref="L852:BO852" si="3087">INDEX(Prod,$A849,L$10-$L$10+1)</f>
        <v>0</v>
      </c>
      <c r="M852" s="13">
        <f t="shared" si="3087"/>
        <v>0</v>
      </c>
      <c r="N852" s="13">
        <f t="shared" si="3087"/>
        <v>0</v>
      </c>
      <c r="O852" s="13">
        <f t="shared" si="3087"/>
        <v>0</v>
      </c>
      <c r="P852" s="13">
        <f t="shared" si="3087"/>
        <v>0</v>
      </c>
      <c r="Q852" s="13">
        <f t="shared" si="3087"/>
        <v>0</v>
      </c>
      <c r="R852" s="13">
        <f t="shared" si="3087"/>
        <v>0</v>
      </c>
      <c r="S852" s="13">
        <f t="shared" si="3087"/>
        <v>0</v>
      </c>
      <c r="T852" s="13">
        <f t="shared" si="3087"/>
        <v>0</v>
      </c>
      <c r="U852" s="13">
        <f t="shared" si="3087"/>
        <v>0</v>
      </c>
      <c r="V852" s="13">
        <f t="shared" si="3087"/>
        <v>0</v>
      </c>
      <c r="W852" s="13">
        <f t="shared" si="3087"/>
        <v>0</v>
      </c>
      <c r="X852" s="13">
        <f t="shared" si="3087"/>
        <v>0</v>
      </c>
      <c r="Y852" s="13">
        <f t="shared" si="3087"/>
        <v>0</v>
      </c>
      <c r="Z852" s="13">
        <f t="shared" si="3087"/>
        <v>0</v>
      </c>
      <c r="AA852" s="13">
        <f t="shared" si="3087"/>
        <v>0</v>
      </c>
      <c r="AB852" s="13">
        <f t="shared" si="3087"/>
        <v>0</v>
      </c>
      <c r="AC852" s="13">
        <f t="shared" si="3087"/>
        <v>0</v>
      </c>
      <c r="AD852" s="13">
        <f t="shared" si="3087"/>
        <v>0</v>
      </c>
      <c r="AE852" s="13">
        <f t="shared" si="3087"/>
        <v>0</v>
      </c>
      <c r="AF852" s="13">
        <f t="shared" si="3087"/>
        <v>0</v>
      </c>
      <c r="AG852" s="13">
        <f t="shared" si="3087"/>
        <v>0</v>
      </c>
      <c r="AH852" s="13">
        <f t="shared" si="3087"/>
        <v>0</v>
      </c>
      <c r="AI852" s="13">
        <f t="shared" si="3087"/>
        <v>0</v>
      </c>
      <c r="AJ852" s="13">
        <f t="shared" si="3087"/>
        <v>0</v>
      </c>
      <c r="AK852" s="13">
        <f t="shared" si="3087"/>
        <v>0</v>
      </c>
      <c r="AL852" s="13">
        <f t="shared" si="3087"/>
        <v>0</v>
      </c>
      <c r="AM852" s="13">
        <f t="shared" si="3087"/>
        <v>0</v>
      </c>
      <c r="AN852" s="13">
        <f t="shared" si="3087"/>
        <v>0</v>
      </c>
      <c r="AO852" s="13">
        <f t="shared" si="3087"/>
        <v>0</v>
      </c>
      <c r="AP852" s="13">
        <f t="shared" si="3087"/>
        <v>0</v>
      </c>
      <c r="AQ852" s="13">
        <f t="shared" si="3087"/>
        <v>0</v>
      </c>
      <c r="AR852" s="13">
        <f t="shared" si="3087"/>
        <v>0</v>
      </c>
      <c r="AS852" s="13">
        <f t="shared" si="3087"/>
        <v>0</v>
      </c>
      <c r="AT852" s="13">
        <f t="shared" si="3087"/>
        <v>0</v>
      </c>
      <c r="AU852" s="13">
        <f t="shared" si="3087"/>
        <v>0</v>
      </c>
      <c r="AV852" s="13">
        <f t="shared" si="3087"/>
        <v>0</v>
      </c>
      <c r="AW852" s="13">
        <f t="shared" si="3087"/>
        <v>0</v>
      </c>
      <c r="AX852" s="13">
        <f t="shared" si="3087"/>
        <v>0</v>
      </c>
      <c r="AY852" s="13">
        <f t="shared" si="3087"/>
        <v>0</v>
      </c>
      <c r="AZ852" s="13">
        <f t="shared" si="3087"/>
        <v>0</v>
      </c>
      <c r="BA852" s="13">
        <f t="shared" si="3087"/>
        <v>0</v>
      </c>
      <c r="BB852" s="13">
        <f t="shared" si="3087"/>
        <v>0</v>
      </c>
      <c r="BC852" s="13">
        <f t="shared" si="3087"/>
        <v>0</v>
      </c>
      <c r="BD852" s="13">
        <f t="shared" si="3087"/>
        <v>0</v>
      </c>
      <c r="BE852" s="13">
        <f t="shared" si="3087"/>
        <v>0</v>
      </c>
      <c r="BF852" s="13">
        <f t="shared" si="3087"/>
        <v>0</v>
      </c>
      <c r="BG852" s="13">
        <f t="shared" si="3087"/>
        <v>0</v>
      </c>
      <c r="BH852" s="13">
        <f t="shared" si="3087"/>
        <v>0</v>
      </c>
      <c r="BI852" s="13">
        <f t="shared" si="3087"/>
        <v>0</v>
      </c>
      <c r="BJ852" s="13">
        <f t="shared" si="3087"/>
        <v>0</v>
      </c>
      <c r="BK852" s="13">
        <f t="shared" si="3087"/>
        <v>0</v>
      </c>
      <c r="BL852" s="13">
        <f t="shared" si="3087"/>
        <v>0</v>
      </c>
      <c r="BM852" s="13">
        <f t="shared" si="3087"/>
        <v>0</v>
      </c>
      <c r="BN852" s="13">
        <f t="shared" si="3087"/>
        <v>0</v>
      </c>
      <c r="BO852" s="13">
        <f t="shared" si="3087"/>
        <v>0</v>
      </c>
    </row>
    <row r="853" spans="1:67" s="10" customFormat="1" outlineLevel="2">
      <c r="B853" s="8" t="s">
        <v>34</v>
      </c>
      <c r="E853" s="76"/>
      <c r="F853" s="76"/>
      <c r="L853" s="2">
        <f t="shared" ref="L853:AQ853" si="3088">IF(L$10&lt;$C849,0,$F849*L852*(1+$I849)^(L$10-$E$663))</f>
        <v>0</v>
      </c>
      <c r="M853" s="2">
        <f t="shared" si="3088"/>
        <v>0</v>
      </c>
      <c r="N853" s="2">
        <f t="shared" si="3088"/>
        <v>0</v>
      </c>
      <c r="O853" s="2">
        <f t="shared" si="3088"/>
        <v>0</v>
      </c>
      <c r="P853" s="2">
        <f t="shared" si="3088"/>
        <v>0</v>
      </c>
      <c r="Q853" s="2">
        <f t="shared" si="3088"/>
        <v>0</v>
      </c>
      <c r="R853" s="2">
        <f t="shared" si="3088"/>
        <v>0</v>
      </c>
      <c r="S853" s="2">
        <f t="shared" si="3088"/>
        <v>0</v>
      </c>
      <c r="T853" s="2">
        <f t="shared" si="3088"/>
        <v>0</v>
      </c>
      <c r="U853" s="2">
        <f t="shared" si="3088"/>
        <v>0</v>
      </c>
      <c r="V853" s="2">
        <f t="shared" si="3088"/>
        <v>0</v>
      </c>
      <c r="W853" s="2">
        <f t="shared" si="3088"/>
        <v>0</v>
      </c>
      <c r="X853" s="2">
        <f t="shared" si="3088"/>
        <v>0</v>
      </c>
      <c r="Y853" s="2">
        <f t="shared" si="3088"/>
        <v>0</v>
      </c>
      <c r="Z853" s="2">
        <f t="shared" si="3088"/>
        <v>0</v>
      </c>
      <c r="AA853" s="2">
        <f t="shared" si="3088"/>
        <v>0</v>
      </c>
      <c r="AB853" s="2">
        <f t="shared" si="3088"/>
        <v>0</v>
      </c>
      <c r="AC853" s="2">
        <f t="shared" si="3088"/>
        <v>0</v>
      </c>
      <c r="AD853" s="2">
        <f t="shared" si="3088"/>
        <v>0</v>
      </c>
      <c r="AE853" s="2">
        <f t="shared" si="3088"/>
        <v>0</v>
      </c>
      <c r="AF853" s="2">
        <f t="shared" si="3088"/>
        <v>0</v>
      </c>
      <c r="AG853" s="2">
        <f t="shared" si="3088"/>
        <v>0</v>
      </c>
      <c r="AH853" s="2">
        <f t="shared" si="3088"/>
        <v>0</v>
      </c>
      <c r="AI853" s="2">
        <f t="shared" si="3088"/>
        <v>0</v>
      </c>
      <c r="AJ853" s="2">
        <f t="shared" si="3088"/>
        <v>0</v>
      </c>
      <c r="AK853" s="2">
        <f t="shared" si="3088"/>
        <v>0</v>
      </c>
      <c r="AL853" s="2">
        <f t="shared" si="3088"/>
        <v>0</v>
      </c>
      <c r="AM853" s="2">
        <f t="shared" si="3088"/>
        <v>0</v>
      </c>
      <c r="AN853" s="2">
        <f t="shared" si="3088"/>
        <v>0</v>
      </c>
      <c r="AO853" s="2">
        <f t="shared" si="3088"/>
        <v>0</v>
      </c>
      <c r="AP853" s="2">
        <f t="shared" si="3088"/>
        <v>0</v>
      </c>
      <c r="AQ853" s="2">
        <f t="shared" si="3088"/>
        <v>0</v>
      </c>
      <c r="AR853" s="2">
        <f t="shared" ref="AR853:BO853" si="3089">IF(AR$10&lt;$C849,0,$F849*AR852*(1+$I849)^(AR$10-$E$663))</f>
        <v>0</v>
      </c>
      <c r="AS853" s="2">
        <f t="shared" si="3089"/>
        <v>0</v>
      </c>
      <c r="AT853" s="2">
        <f t="shared" si="3089"/>
        <v>0</v>
      </c>
      <c r="AU853" s="2">
        <f t="shared" si="3089"/>
        <v>0</v>
      </c>
      <c r="AV853" s="2">
        <f t="shared" si="3089"/>
        <v>0</v>
      </c>
      <c r="AW853" s="2">
        <f t="shared" si="3089"/>
        <v>0</v>
      </c>
      <c r="AX853" s="2">
        <f t="shared" si="3089"/>
        <v>0</v>
      </c>
      <c r="AY853" s="2">
        <f t="shared" si="3089"/>
        <v>0</v>
      </c>
      <c r="AZ853" s="2">
        <f t="shared" si="3089"/>
        <v>0</v>
      </c>
      <c r="BA853" s="2">
        <f t="shared" si="3089"/>
        <v>0</v>
      </c>
      <c r="BB853" s="2">
        <f t="shared" si="3089"/>
        <v>0</v>
      </c>
      <c r="BC853" s="2">
        <f t="shared" si="3089"/>
        <v>0</v>
      </c>
      <c r="BD853" s="2">
        <f t="shared" si="3089"/>
        <v>0</v>
      </c>
      <c r="BE853" s="2">
        <f t="shared" si="3089"/>
        <v>0</v>
      </c>
      <c r="BF853" s="2">
        <f t="shared" si="3089"/>
        <v>0</v>
      </c>
      <c r="BG853" s="2">
        <f t="shared" si="3089"/>
        <v>0</v>
      </c>
      <c r="BH853" s="2">
        <f t="shared" si="3089"/>
        <v>0</v>
      </c>
      <c r="BI853" s="2">
        <f t="shared" si="3089"/>
        <v>0</v>
      </c>
      <c r="BJ853" s="2">
        <f t="shared" si="3089"/>
        <v>0</v>
      </c>
      <c r="BK853" s="2">
        <f t="shared" si="3089"/>
        <v>0</v>
      </c>
      <c r="BL853" s="2">
        <f t="shared" si="3089"/>
        <v>0</v>
      </c>
      <c r="BM853" s="2">
        <f t="shared" si="3089"/>
        <v>0</v>
      </c>
      <c r="BN853" s="2">
        <f t="shared" si="3089"/>
        <v>0</v>
      </c>
      <c r="BO853" s="2">
        <f t="shared" si="3089"/>
        <v>0</v>
      </c>
    </row>
    <row r="854" spans="1:67" s="10" customFormat="1" outlineLevel="2">
      <c r="B854" s="8"/>
      <c r="E854" s="76"/>
      <c r="F854" s="76"/>
    </row>
    <row r="855" spans="1:67" s="10" customFormat="1" outlineLevel="2">
      <c r="B855" s="8" t="s">
        <v>35</v>
      </c>
      <c r="E855" s="76"/>
      <c r="F855" s="76"/>
      <c r="I855" s="152" t="str">
        <f>INDEX(Projects,A849,Projects!R$1)</f>
        <v>HRD</v>
      </c>
      <c r="J855" s="2"/>
      <c r="L855" s="2">
        <f t="shared" ref="L855:BO855" si="3090">SUM(L850,L853)</f>
        <v>0</v>
      </c>
      <c r="M855" s="2">
        <f t="shared" si="3090"/>
        <v>0</v>
      </c>
      <c r="N855" s="2">
        <f t="shared" si="3090"/>
        <v>0</v>
      </c>
      <c r="O855" s="2">
        <f t="shared" si="3090"/>
        <v>0</v>
      </c>
      <c r="P855" s="2">
        <f t="shared" si="3090"/>
        <v>0</v>
      </c>
      <c r="Q855" s="2">
        <f t="shared" si="3090"/>
        <v>0</v>
      </c>
      <c r="R855" s="2">
        <f t="shared" si="3090"/>
        <v>0</v>
      </c>
      <c r="S855" s="2">
        <f t="shared" si="3090"/>
        <v>0</v>
      </c>
      <c r="T855" s="2">
        <f t="shared" si="3090"/>
        <v>0</v>
      </c>
      <c r="U855" s="2">
        <f t="shared" si="3090"/>
        <v>4971.843237345076</v>
      </c>
      <c r="V855" s="2">
        <f t="shared" si="3090"/>
        <v>6763.966731533551</v>
      </c>
      <c r="W855" s="2">
        <f t="shared" si="3090"/>
        <v>6933.0658998218896</v>
      </c>
      <c r="X855" s="2">
        <f t="shared" si="3090"/>
        <v>7106.3925473174359</v>
      </c>
      <c r="Y855" s="2">
        <f t="shared" si="3090"/>
        <v>7284.052361000372</v>
      </c>
      <c r="Z855" s="2">
        <f t="shared" si="3090"/>
        <v>0</v>
      </c>
      <c r="AA855" s="2">
        <f t="shared" si="3090"/>
        <v>0</v>
      </c>
      <c r="AB855" s="2">
        <f t="shared" si="3090"/>
        <v>0</v>
      </c>
      <c r="AC855" s="2">
        <f t="shared" si="3090"/>
        <v>0</v>
      </c>
      <c r="AD855" s="2">
        <f t="shared" si="3090"/>
        <v>0</v>
      </c>
      <c r="AE855" s="2">
        <f t="shared" si="3090"/>
        <v>0</v>
      </c>
      <c r="AF855" s="2">
        <f t="shared" si="3090"/>
        <v>0</v>
      </c>
      <c r="AG855" s="2">
        <f t="shared" si="3090"/>
        <v>0</v>
      </c>
      <c r="AH855" s="2">
        <f t="shared" si="3090"/>
        <v>0</v>
      </c>
      <c r="AI855" s="2">
        <f t="shared" si="3090"/>
        <v>0</v>
      </c>
      <c r="AJ855" s="2">
        <f t="shared" si="3090"/>
        <v>0</v>
      </c>
      <c r="AK855" s="2">
        <f t="shared" si="3090"/>
        <v>0</v>
      </c>
      <c r="AL855" s="2">
        <f t="shared" si="3090"/>
        <v>0</v>
      </c>
      <c r="AM855" s="2">
        <f t="shared" si="3090"/>
        <v>0</v>
      </c>
      <c r="AN855" s="2">
        <f t="shared" si="3090"/>
        <v>0</v>
      </c>
      <c r="AO855" s="2">
        <f t="shared" si="3090"/>
        <v>0</v>
      </c>
      <c r="AP855" s="2">
        <f t="shared" si="3090"/>
        <v>0</v>
      </c>
      <c r="AQ855" s="2">
        <f t="shared" si="3090"/>
        <v>0</v>
      </c>
      <c r="AR855" s="2">
        <f t="shared" si="3090"/>
        <v>0</v>
      </c>
      <c r="AS855" s="2">
        <f t="shared" si="3090"/>
        <v>0</v>
      </c>
      <c r="AT855" s="2">
        <f t="shared" si="3090"/>
        <v>0</v>
      </c>
      <c r="AU855" s="2">
        <f t="shared" si="3090"/>
        <v>0</v>
      </c>
      <c r="AV855" s="2">
        <f t="shared" si="3090"/>
        <v>0</v>
      </c>
      <c r="AW855" s="2">
        <f t="shared" si="3090"/>
        <v>0</v>
      </c>
      <c r="AX855" s="2">
        <f t="shared" si="3090"/>
        <v>0</v>
      </c>
      <c r="AY855" s="2">
        <f t="shared" si="3090"/>
        <v>0</v>
      </c>
      <c r="AZ855" s="2">
        <f t="shared" si="3090"/>
        <v>0</v>
      </c>
      <c r="BA855" s="2">
        <f t="shared" si="3090"/>
        <v>0</v>
      </c>
      <c r="BB855" s="2">
        <f t="shared" si="3090"/>
        <v>0</v>
      </c>
      <c r="BC855" s="2">
        <f t="shared" si="3090"/>
        <v>0</v>
      </c>
      <c r="BD855" s="2">
        <f t="shared" si="3090"/>
        <v>0</v>
      </c>
      <c r="BE855" s="2">
        <f t="shared" si="3090"/>
        <v>0</v>
      </c>
      <c r="BF855" s="2">
        <f t="shared" si="3090"/>
        <v>0</v>
      </c>
      <c r="BG855" s="2">
        <f t="shared" si="3090"/>
        <v>0</v>
      </c>
      <c r="BH855" s="2">
        <f t="shared" si="3090"/>
        <v>0</v>
      </c>
      <c r="BI855" s="2">
        <f t="shared" si="3090"/>
        <v>0</v>
      </c>
      <c r="BJ855" s="2">
        <f t="shared" si="3090"/>
        <v>0</v>
      </c>
      <c r="BK855" s="2">
        <f t="shared" si="3090"/>
        <v>0</v>
      </c>
      <c r="BL855" s="2">
        <f t="shared" si="3090"/>
        <v>0</v>
      </c>
      <c r="BM855" s="2">
        <f t="shared" si="3090"/>
        <v>0</v>
      </c>
      <c r="BN855" s="2">
        <f t="shared" si="3090"/>
        <v>0</v>
      </c>
      <c r="BO855" s="2">
        <f t="shared" si="3090"/>
        <v>0</v>
      </c>
    </row>
    <row r="856" spans="1:67" s="10" customFormat="1" outlineLevel="2">
      <c r="B856" s="8"/>
      <c r="E856" s="76"/>
      <c r="F856" s="76"/>
      <c r="L856" s="91"/>
      <c r="M856" s="91"/>
      <c r="N856" s="91"/>
      <c r="O856" s="91"/>
      <c r="P856" s="91"/>
      <c r="Q856" s="91"/>
      <c r="R856" s="91"/>
      <c r="S856" s="91"/>
      <c r="T856" s="91"/>
      <c r="U856" s="91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</row>
    <row r="857" spans="1:67" s="10" customFormat="1" outlineLevel="1">
      <c r="A857" s="10">
        <f>+A849+1</f>
        <v>25</v>
      </c>
      <c r="B857" s="1" t="str">
        <f>INDEX(Projects,A857,1)</f>
        <v>Holyrood Synchronous Condenser</v>
      </c>
      <c r="C857" s="155">
        <f>INDEX(Projects,A857,2)</f>
        <v>2026</v>
      </c>
      <c r="D857" s="152">
        <f>INDEX(Projects,A857,3)</f>
        <v>1</v>
      </c>
      <c r="E857" s="152">
        <f>INDEX(Projects,$A857,Projects!P$1)</f>
        <v>3170</v>
      </c>
      <c r="F857" s="152">
        <f>INDEX(Projects,$A857,Projects!Q$1)</f>
        <v>0</v>
      </c>
      <c r="G857" s="152">
        <f>INDEX(Projects,A857,4)</f>
        <v>60</v>
      </c>
      <c r="H857" s="33">
        <f>(DATE(C857,12,31)-DATE(C857,D857,1)+1)/365</f>
        <v>1</v>
      </c>
      <c r="I857" s="96">
        <f>+$C$7</f>
        <v>2.5000000000000001E-2</v>
      </c>
      <c r="J857" s="2">
        <f>NPV($C$4,M857:BO857)+L857</f>
        <v>34507.620621093221</v>
      </c>
      <c r="L857" s="2">
        <f>+L863</f>
        <v>0</v>
      </c>
      <c r="M857" s="2">
        <f t="shared" ref="M857:BO857" si="3091">+M863</f>
        <v>0</v>
      </c>
      <c r="N857" s="2">
        <f t="shared" si="3091"/>
        <v>0</v>
      </c>
      <c r="O857" s="2">
        <f t="shared" si="3091"/>
        <v>0</v>
      </c>
      <c r="P857" s="2">
        <f t="shared" si="3091"/>
        <v>0</v>
      </c>
      <c r="Q857" s="2">
        <f t="shared" si="3091"/>
        <v>0</v>
      </c>
      <c r="R857" s="2">
        <f t="shared" si="3091"/>
        <v>0</v>
      </c>
      <c r="S857" s="2">
        <f t="shared" si="3091"/>
        <v>0</v>
      </c>
      <c r="T857" s="2">
        <f t="shared" si="3091"/>
        <v>0</v>
      </c>
      <c r="U857" s="2">
        <f t="shared" si="3091"/>
        <v>0</v>
      </c>
      <c r="V857" s="2">
        <f t="shared" si="3091"/>
        <v>0</v>
      </c>
      <c r="W857" s="2">
        <f t="shared" si="3091"/>
        <v>0</v>
      </c>
      <c r="X857" s="2">
        <f t="shared" si="3091"/>
        <v>0</v>
      </c>
      <c r="Y857" s="2">
        <f t="shared" si="3091"/>
        <v>0</v>
      </c>
      <c r="Z857" s="2">
        <f t="shared" si="3091"/>
        <v>4479.1270124868388</v>
      </c>
      <c r="AA857" s="2">
        <f t="shared" si="3091"/>
        <v>4591.1051877990103</v>
      </c>
      <c r="AB857" s="2">
        <f t="shared" si="3091"/>
        <v>4705.8828174939854</v>
      </c>
      <c r="AC857" s="2">
        <f t="shared" si="3091"/>
        <v>4823.5298879313341</v>
      </c>
      <c r="AD857" s="2">
        <f t="shared" si="3091"/>
        <v>4944.1181351296173</v>
      </c>
      <c r="AE857" s="2">
        <f t="shared" si="3091"/>
        <v>5067.7210885078584</v>
      </c>
      <c r="AF857" s="2">
        <f t="shared" si="3091"/>
        <v>5194.414115720554</v>
      </c>
      <c r="AG857" s="2">
        <f t="shared" si="3091"/>
        <v>5324.2744686135675</v>
      </c>
      <c r="AH857" s="2">
        <f t="shared" si="3091"/>
        <v>5457.3813303289062</v>
      </c>
      <c r="AI857" s="2">
        <f t="shared" si="3091"/>
        <v>5593.8158635871287</v>
      </c>
      <c r="AJ857" s="2">
        <f t="shared" si="3091"/>
        <v>5733.6612601768065</v>
      </c>
      <c r="AK857" s="2">
        <f t="shared" si="3091"/>
        <v>5877.002791681226</v>
      </c>
      <c r="AL857" s="2">
        <f t="shared" si="3091"/>
        <v>6023.9278614732566</v>
      </c>
      <c r="AM857" s="2">
        <f t="shared" si="3091"/>
        <v>6174.5260580100876</v>
      </c>
      <c r="AN857" s="2">
        <f t="shared" si="3091"/>
        <v>6328.8892094603389</v>
      </c>
      <c r="AO857" s="2">
        <f t="shared" si="3091"/>
        <v>6487.1114396968487</v>
      </c>
      <c r="AP857" s="2">
        <f t="shared" si="3091"/>
        <v>6649.2892256892683</v>
      </c>
      <c r="AQ857" s="2">
        <f t="shared" si="3091"/>
        <v>6815.5214563315012</v>
      </c>
      <c r="AR857" s="2">
        <f t="shared" si="3091"/>
        <v>6985.9094927397873</v>
      </c>
      <c r="AS857" s="2">
        <f t="shared" si="3091"/>
        <v>7160.5572300582817</v>
      </c>
      <c r="AT857" s="2">
        <f t="shared" si="3091"/>
        <v>7339.571160809739</v>
      </c>
      <c r="AU857" s="2">
        <f t="shared" si="3091"/>
        <v>7523.0604398299811</v>
      </c>
      <c r="AV857" s="2">
        <f t="shared" si="3091"/>
        <v>7711.1369508257312</v>
      </c>
      <c r="AW857" s="2">
        <f t="shared" si="3091"/>
        <v>7903.915374596374</v>
      </c>
      <c r="AX857" s="2">
        <f t="shared" si="3091"/>
        <v>8101.5132589612813</v>
      </c>
      <c r="AY857" s="2">
        <f t="shared" si="3091"/>
        <v>8304.0510904353141</v>
      </c>
      <c r="AZ857" s="2">
        <f t="shared" si="3091"/>
        <v>8511.6523676961951</v>
      </c>
      <c r="BA857" s="2">
        <f t="shared" si="3091"/>
        <v>8724.4436768886007</v>
      </c>
      <c r="BB857" s="2">
        <f t="shared" si="3091"/>
        <v>8942.5547688108145</v>
      </c>
      <c r="BC857" s="2">
        <f t="shared" si="3091"/>
        <v>9166.1186380310864</v>
      </c>
      <c r="BD857" s="2">
        <f t="shared" si="3091"/>
        <v>9395.2716039818606</v>
      </c>
      <c r="BE857" s="2">
        <f t="shared" si="3091"/>
        <v>9630.1533940814079</v>
      </c>
      <c r="BF857" s="2">
        <f t="shared" si="3091"/>
        <v>9870.9072289334417</v>
      </c>
      <c r="BG857" s="2">
        <f t="shared" si="3091"/>
        <v>10117.679909656779</v>
      </c>
      <c r="BH857" s="2">
        <f t="shared" si="3091"/>
        <v>10370.621907398197</v>
      </c>
      <c r="BI857" s="2">
        <f t="shared" si="3091"/>
        <v>10629.887455083152</v>
      </c>
      <c r="BJ857" s="2">
        <f t="shared" si="3091"/>
        <v>10895.63464146023</v>
      </c>
      <c r="BK857" s="2">
        <f t="shared" si="3091"/>
        <v>11168.025507496737</v>
      </c>
      <c r="BL857" s="2">
        <f t="shared" si="3091"/>
        <v>11447.226145184153</v>
      </c>
      <c r="BM857" s="2">
        <f t="shared" si="3091"/>
        <v>11733.406798813758</v>
      </c>
      <c r="BN857" s="2">
        <f t="shared" si="3091"/>
        <v>12026.741968784099</v>
      </c>
      <c r="BO857" s="2">
        <f t="shared" si="3091"/>
        <v>12327.410518003702</v>
      </c>
    </row>
    <row r="858" spans="1:67" s="10" customFormat="1" outlineLevel="2">
      <c r="B858" s="8" t="s">
        <v>32</v>
      </c>
      <c r="E858" s="76"/>
      <c r="F858" s="76"/>
      <c r="L858" s="2">
        <f t="shared" ref="L858:AQ858" si="3092">IF(OR(L$10&lt;$C857,L$10&gt;$C857+$G857),0,IF(L$10=$C857,$E857*(1+$I857)^(L$10-$E$663)*$H857,IF(L$10=$C857+$G857,$E857*(1+$I857)^(L$10-$E$663)*(1-$H857),$E857*(1+$I857)^(L$10-$E$663))))</f>
        <v>0</v>
      </c>
      <c r="M858" s="2">
        <f t="shared" si="3092"/>
        <v>0</v>
      </c>
      <c r="N858" s="2">
        <f t="shared" si="3092"/>
        <v>0</v>
      </c>
      <c r="O858" s="2">
        <f t="shared" si="3092"/>
        <v>0</v>
      </c>
      <c r="P858" s="2">
        <f t="shared" si="3092"/>
        <v>0</v>
      </c>
      <c r="Q858" s="2">
        <f t="shared" si="3092"/>
        <v>0</v>
      </c>
      <c r="R858" s="2">
        <f t="shared" si="3092"/>
        <v>0</v>
      </c>
      <c r="S858" s="2">
        <f t="shared" si="3092"/>
        <v>0</v>
      </c>
      <c r="T858" s="2">
        <f t="shared" si="3092"/>
        <v>0</v>
      </c>
      <c r="U858" s="2">
        <f t="shared" si="3092"/>
        <v>0</v>
      </c>
      <c r="V858" s="2">
        <f t="shared" si="3092"/>
        <v>0</v>
      </c>
      <c r="W858" s="2">
        <f t="shared" si="3092"/>
        <v>0</v>
      </c>
      <c r="X858" s="2">
        <f t="shared" si="3092"/>
        <v>0</v>
      </c>
      <c r="Y858" s="2">
        <f t="shared" si="3092"/>
        <v>0</v>
      </c>
      <c r="Z858" s="2">
        <f t="shared" si="3092"/>
        <v>4479.1270124868388</v>
      </c>
      <c r="AA858" s="2">
        <f t="shared" si="3092"/>
        <v>4591.1051877990103</v>
      </c>
      <c r="AB858" s="2">
        <f t="shared" si="3092"/>
        <v>4705.8828174939854</v>
      </c>
      <c r="AC858" s="2">
        <f t="shared" si="3092"/>
        <v>4823.5298879313341</v>
      </c>
      <c r="AD858" s="2">
        <f t="shared" si="3092"/>
        <v>4944.1181351296173</v>
      </c>
      <c r="AE858" s="2">
        <f t="shared" si="3092"/>
        <v>5067.7210885078584</v>
      </c>
      <c r="AF858" s="2">
        <f t="shared" si="3092"/>
        <v>5194.414115720554</v>
      </c>
      <c r="AG858" s="2">
        <f t="shared" si="3092"/>
        <v>5324.2744686135675</v>
      </c>
      <c r="AH858" s="2">
        <f t="shared" si="3092"/>
        <v>5457.3813303289062</v>
      </c>
      <c r="AI858" s="2">
        <f t="shared" si="3092"/>
        <v>5593.8158635871287</v>
      </c>
      <c r="AJ858" s="2">
        <f t="shared" si="3092"/>
        <v>5733.6612601768065</v>
      </c>
      <c r="AK858" s="2">
        <f t="shared" si="3092"/>
        <v>5877.002791681226</v>
      </c>
      <c r="AL858" s="2">
        <f t="shared" si="3092"/>
        <v>6023.9278614732566</v>
      </c>
      <c r="AM858" s="2">
        <f t="shared" si="3092"/>
        <v>6174.5260580100876</v>
      </c>
      <c r="AN858" s="2">
        <f t="shared" si="3092"/>
        <v>6328.8892094603389</v>
      </c>
      <c r="AO858" s="2">
        <f t="shared" si="3092"/>
        <v>6487.1114396968487</v>
      </c>
      <c r="AP858" s="2">
        <f t="shared" si="3092"/>
        <v>6649.2892256892683</v>
      </c>
      <c r="AQ858" s="2">
        <f t="shared" si="3092"/>
        <v>6815.5214563315012</v>
      </c>
      <c r="AR858" s="2">
        <f t="shared" ref="AR858:BO858" si="3093">IF(OR(AR$10&lt;$C857,AR$10&gt;$C857+$G857),0,IF(AR$10=$C857,$E857*(1+$I857)^(AR$10-$E$663)*$H857,IF(AR$10=$C857+$G857,$E857*(1+$I857)^(AR$10-$E$663)*(1-$H857),$E857*(1+$I857)^(AR$10-$E$663))))</f>
        <v>6985.9094927397873</v>
      </c>
      <c r="AS858" s="2">
        <f t="shared" si="3093"/>
        <v>7160.5572300582817</v>
      </c>
      <c r="AT858" s="2">
        <f t="shared" si="3093"/>
        <v>7339.571160809739</v>
      </c>
      <c r="AU858" s="2">
        <f t="shared" si="3093"/>
        <v>7523.0604398299811</v>
      </c>
      <c r="AV858" s="2">
        <f t="shared" si="3093"/>
        <v>7711.1369508257312</v>
      </c>
      <c r="AW858" s="2">
        <f t="shared" si="3093"/>
        <v>7903.915374596374</v>
      </c>
      <c r="AX858" s="2">
        <f t="shared" si="3093"/>
        <v>8101.5132589612813</v>
      </c>
      <c r="AY858" s="2">
        <f t="shared" si="3093"/>
        <v>8304.0510904353141</v>
      </c>
      <c r="AZ858" s="2">
        <f t="shared" si="3093"/>
        <v>8511.6523676961951</v>
      </c>
      <c r="BA858" s="2">
        <f t="shared" si="3093"/>
        <v>8724.4436768886007</v>
      </c>
      <c r="BB858" s="2">
        <f t="shared" si="3093"/>
        <v>8942.5547688108145</v>
      </c>
      <c r="BC858" s="2">
        <f t="shared" si="3093"/>
        <v>9166.1186380310864</v>
      </c>
      <c r="BD858" s="2">
        <f t="shared" si="3093"/>
        <v>9395.2716039818606</v>
      </c>
      <c r="BE858" s="2">
        <f t="shared" si="3093"/>
        <v>9630.1533940814079</v>
      </c>
      <c r="BF858" s="2">
        <f t="shared" si="3093"/>
        <v>9870.9072289334417</v>
      </c>
      <c r="BG858" s="2">
        <f t="shared" si="3093"/>
        <v>10117.679909656779</v>
      </c>
      <c r="BH858" s="2">
        <f t="shared" si="3093"/>
        <v>10370.621907398197</v>
      </c>
      <c r="BI858" s="2">
        <f t="shared" si="3093"/>
        <v>10629.887455083152</v>
      </c>
      <c r="BJ858" s="2">
        <f t="shared" si="3093"/>
        <v>10895.63464146023</v>
      </c>
      <c r="BK858" s="2">
        <f t="shared" si="3093"/>
        <v>11168.025507496737</v>
      </c>
      <c r="BL858" s="2">
        <f t="shared" si="3093"/>
        <v>11447.226145184153</v>
      </c>
      <c r="BM858" s="2">
        <f t="shared" si="3093"/>
        <v>11733.406798813758</v>
      </c>
      <c r="BN858" s="2">
        <f t="shared" si="3093"/>
        <v>12026.741968784099</v>
      </c>
      <c r="BO858" s="2">
        <f t="shared" si="3093"/>
        <v>12327.410518003702</v>
      </c>
    </row>
    <row r="859" spans="1:67" s="10" customFormat="1" outlineLevel="2">
      <c r="B859" s="8"/>
      <c r="E859" s="76"/>
      <c r="F859" s="76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</row>
    <row r="860" spans="1:67" s="10" customFormat="1" outlineLevel="2">
      <c r="B860" s="7" t="s">
        <v>33</v>
      </c>
      <c r="E860" s="76"/>
      <c r="F860" s="76"/>
      <c r="L860" s="13">
        <f t="shared" ref="L860:BO860" si="3094">INDEX(Prod,$A857,L$10-$L$10+1)</f>
        <v>0</v>
      </c>
      <c r="M860" s="13">
        <f t="shared" si="3094"/>
        <v>0</v>
      </c>
      <c r="N860" s="13">
        <f t="shared" si="3094"/>
        <v>0</v>
      </c>
      <c r="O860" s="13">
        <f t="shared" si="3094"/>
        <v>0</v>
      </c>
      <c r="P860" s="13">
        <f t="shared" si="3094"/>
        <v>0</v>
      </c>
      <c r="Q860" s="13">
        <f t="shared" si="3094"/>
        <v>0</v>
      </c>
      <c r="R860" s="13">
        <f t="shared" si="3094"/>
        <v>0</v>
      </c>
      <c r="S860" s="13">
        <f t="shared" si="3094"/>
        <v>0</v>
      </c>
      <c r="T860" s="13">
        <f t="shared" si="3094"/>
        <v>0</v>
      </c>
      <c r="U860" s="13">
        <f t="shared" si="3094"/>
        <v>0</v>
      </c>
      <c r="V860" s="13">
        <f t="shared" si="3094"/>
        <v>0</v>
      </c>
      <c r="W860" s="13">
        <f t="shared" si="3094"/>
        <v>0</v>
      </c>
      <c r="X860" s="13">
        <f t="shared" si="3094"/>
        <v>0</v>
      </c>
      <c r="Y860" s="13">
        <f t="shared" si="3094"/>
        <v>0</v>
      </c>
      <c r="Z860" s="13">
        <f t="shared" si="3094"/>
        <v>0</v>
      </c>
      <c r="AA860" s="13">
        <f t="shared" si="3094"/>
        <v>0</v>
      </c>
      <c r="AB860" s="13">
        <f t="shared" si="3094"/>
        <v>0</v>
      </c>
      <c r="AC860" s="13">
        <f t="shared" si="3094"/>
        <v>0</v>
      </c>
      <c r="AD860" s="13">
        <f t="shared" si="3094"/>
        <v>0</v>
      </c>
      <c r="AE860" s="13">
        <f t="shared" si="3094"/>
        <v>0</v>
      </c>
      <c r="AF860" s="13">
        <f t="shared" si="3094"/>
        <v>0</v>
      </c>
      <c r="AG860" s="13">
        <f t="shared" si="3094"/>
        <v>0</v>
      </c>
      <c r="AH860" s="13">
        <f t="shared" si="3094"/>
        <v>0</v>
      </c>
      <c r="AI860" s="13">
        <f t="shared" si="3094"/>
        <v>0</v>
      </c>
      <c r="AJ860" s="13">
        <f t="shared" si="3094"/>
        <v>0</v>
      </c>
      <c r="AK860" s="13">
        <f t="shared" si="3094"/>
        <v>0</v>
      </c>
      <c r="AL860" s="13">
        <f t="shared" si="3094"/>
        <v>0</v>
      </c>
      <c r="AM860" s="13">
        <f t="shared" si="3094"/>
        <v>0</v>
      </c>
      <c r="AN860" s="13">
        <f t="shared" si="3094"/>
        <v>0</v>
      </c>
      <c r="AO860" s="13">
        <f t="shared" si="3094"/>
        <v>0</v>
      </c>
      <c r="AP860" s="13">
        <f t="shared" si="3094"/>
        <v>0</v>
      </c>
      <c r="AQ860" s="13">
        <f t="shared" si="3094"/>
        <v>0</v>
      </c>
      <c r="AR860" s="13">
        <f t="shared" si="3094"/>
        <v>0</v>
      </c>
      <c r="AS860" s="13">
        <f t="shared" si="3094"/>
        <v>0</v>
      </c>
      <c r="AT860" s="13">
        <f t="shared" si="3094"/>
        <v>0</v>
      </c>
      <c r="AU860" s="13">
        <f t="shared" si="3094"/>
        <v>0</v>
      </c>
      <c r="AV860" s="13">
        <f t="shared" si="3094"/>
        <v>0</v>
      </c>
      <c r="AW860" s="13">
        <f t="shared" si="3094"/>
        <v>0</v>
      </c>
      <c r="AX860" s="13">
        <f t="shared" si="3094"/>
        <v>0</v>
      </c>
      <c r="AY860" s="13">
        <f t="shared" si="3094"/>
        <v>0</v>
      </c>
      <c r="AZ860" s="13">
        <f t="shared" si="3094"/>
        <v>0</v>
      </c>
      <c r="BA860" s="13">
        <f t="shared" si="3094"/>
        <v>0</v>
      </c>
      <c r="BB860" s="13">
        <f t="shared" si="3094"/>
        <v>0</v>
      </c>
      <c r="BC860" s="13">
        <f t="shared" si="3094"/>
        <v>0</v>
      </c>
      <c r="BD860" s="13">
        <f t="shared" si="3094"/>
        <v>0</v>
      </c>
      <c r="BE860" s="13">
        <f t="shared" si="3094"/>
        <v>0</v>
      </c>
      <c r="BF860" s="13">
        <f t="shared" si="3094"/>
        <v>0</v>
      </c>
      <c r="BG860" s="13">
        <f t="shared" si="3094"/>
        <v>0</v>
      </c>
      <c r="BH860" s="13">
        <f t="shared" si="3094"/>
        <v>0</v>
      </c>
      <c r="BI860" s="13">
        <f t="shared" si="3094"/>
        <v>0</v>
      </c>
      <c r="BJ860" s="13">
        <f t="shared" si="3094"/>
        <v>0</v>
      </c>
      <c r="BK860" s="13">
        <f t="shared" si="3094"/>
        <v>0</v>
      </c>
      <c r="BL860" s="13">
        <f t="shared" si="3094"/>
        <v>0</v>
      </c>
      <c r="BM860" s="13">
        <f t="shared" si="3094"/>
        <v>0</v>
      </c>
      <c r="BN860" s="13">
        <f t="shared" si="3094"/>
        <v>0</v>
      </c>
      <c r="BO860" s="13">
        <f t="shared" si="3094"/>
        <v>0</v>
      </c>
    </row>
    <row r="861" spans="1:67" s="10" customFormat="1" outlineLevel="2">
      <c r="B861" s="8" t="s">
        <v>34</v>
      </c>
      <c r="E861" s="76"/>
      <c r="F861" s="76"/>
      <c r="L861" s="2">
        <f t="shared" ref="L861:AQ861" si="3095">IF(L$10&lt;$C857,0,$F857*L860*(1+$I857)^(L$10-$E$663))</f>
        <v>0</v>
      </c>
      <c r="M861" s="2">
        <f t="shared" si="3095"/>
        <v>0</v>
      </c>
      <c r="N861" s="2">
        <f t="shared" si="3095"/>
        <v>0</v>
      </c>
      <c r="O861" s="2">
        <f t="shared" si="3095"/>
        <v>0</v>
      </c>
      <c r="P861" s="2">
        <f t="shared" si="3095"/>
        <v>0</v>
      </c>
      <c r="Q861" s="2">
        <f t="shared" si="3095"/>
        <v>0</v>
      </c>
      <c r="R861" s="2">
        <f t="shared" si="3095"/>
        <v>0</v>
      </c>
      <c r="S861" s="2">
        <f t="shared" si="3095"/>
        <v>0</v>
      </c>
      <c r="T861" s="2">
        <f t="shared" si="3095"/>
        <v>0</v>
      </c>
      <c r="U861" s="2">
        <f t="shared" si="3095"/>
        <v>0</v>
      </c>
      <c r="V861" s="2">
        <f t="shared" si="3095"/>
        <v>0</v>
      </c>
      <c r="W861" s="2">
        <f t="shared" si="3095"/>
        <v>0</v>
      </c>
      <c r="X861" s="2">
        <f t="shared" si="3095"/>
        <v>0</v>
      </c>
      <c r="Y861" s="2">
        <f t="shared" si="3095"/>
        <v>0</v>
      </c>
      <c r="Z861" s="2">
        <f t="shared" si="3095"/>
        <v>0</v>
      </c>
      <c r="AA861" s="2">
        <f t="shared" si="3095"/>
        <v>0</v>
      </c>
      <c r="AB861" s="2">
        <f t="shared" si="3095"/>
        <v>0</v>
      </c>
      <c r="AC861" s="2">
        <f t="shared" si="3095"/>
        <v>0</v>
      </c>
      <c r="AD861" s="2">
        <f t="shared" si="3095"/>
        <v>0</v>
      </c>
      <c r="AE861" s="2">
        <f t="shared" si="3095"/>
        <v>0</v>
      </c>
      <c r="AF861" s="2">
        <f t="shared" si="3095"/>
        <v>0</v>
      </c>
      <c r="AG861" s="2">
        <f t="shared" si="3095"/>
        <v>0</v>
      </c>
      <c r="AH861" s="2">
        <f t="shared" si="3095"/>
        <v>0</v>
      </c>
      <c r="AI861" s="2">
        <f t="shared" si="3095"/>
        <v>0</v>
      </c>
      <c r="AJ861" s="2">
        <f t="shared" si="3095"/>
        <v>0</v>
      </c>
      <c r="AK861" s="2">
        <f t="shared" si="3095"/>
        <v>0</v>
      </c>
      <c r="AL861" s="2">
        <f t="shared" si="3095"/>
        <v>0</v>
      </c>
      <c r="AM861" s="2">
        <f t="shared" si="3095"/>
        <v>0</v>
      </c>
      <c r="AN861" s="2">
        <f t="shared" si="3095"/>
        <v>0</v>
      </c>
      <c r="AO861" s="2">
        <f t="shared" si="3095"/>
        <v>0</v>
      </c>
      <c r="AP861" s="2">
        <f t="shared" si="3095"/>
        <v>0</v>
      </c>
      <c r="AQ861" s="2">
        <f t="shared" si="3095"/>
        <v>0</v>
      </c>
      <c r="AR861" s="2">
        <f t="shared" ref="AR861:BO861" si="3096">IF(AR$10&lt;$C857,0,$F857*AR860*(1+$I857)^(AR$10-$E$663))</f>
        <v>0</v>
      </c>
      <c r="AS861" s="2">
        <f t="shared" si="3096"/>
        <v>0</v>
      </c>
      <c r="AT861" s="2">
        <f t="shared" si="3096"/>
        <v>0</v>
      </c>
      <c r="AU861" s="2">
        <f t="shared" si="3096"/>
        <v>0</v>
      </c>
      <c r="AV861" s="2">
        <f t="shared" si="3096"/>
        <v>0</v>
      </c>
      <c r="AW861" s="2">
        <f t="shared" si="3096"/>
        <v>0</v>
      </c>
      <c r="AX861" s="2">
        <f t="shared" si="3096"/>
        <v>0</v>
      </c>
      <c r="AY861" s="2">
        <f t="shared" si="3096"/>
        <v>0</v>
      </c>
      <c r="AZ861" s="2">
        <f t="shared" si="3096"/>
        <v>0</v>
      </c>
      <c r="BA861" s="2">
        <f t="shared" si="3096"/>
        <v>0</v>
      </c>
      <c r="BB861" s="2">
        <f t="shared" si="3096"/>
        <v>0</v>
      </c>
      <c r="BC861" s="2">
        <f t="shared" si="3096"/>
        <v>0</v>
      </c>
      <c r="BD861" s="2">
        <f t="shared" si="3096"/>
        <v>0</v>
      </c>
      <c r="BE861" s="2">
        <f t="shared" si="3096"/>
        <v>0</v>
      </c>
      <c r="BF861" s="2">
        <f t="shared" si="3096"/>
        <v>0</v>
      </c>
      <c r="BG861" s="2">
        <f t="shared" si="3096"/>
        <v>0</v>
      </c>
      <c r="BH861" s="2">
        <f t="shared" si="3096"/>
        <v>0</v>
      </c>
      <c r="BI861" s="2">
        <f t="shared" si="3096"/>
        <v>0</v>
      </c>
      <c r="BJ861" s="2">
        <f t="shared" si="3096"/>
        <v>0</v>
      </c>
      <c r="BK861" s="2">
        <f t="shared" si="3096"/>
        <v>0</v>
      </c>
      <c r="BL861" s="2">
        <f t="shared" si="3096"/>
        <v>0</v>
      </c>
      <c r="BM861" s="2">
        <f t="shared" si="3096"/>
        <v>0</v>
      </c>
      <c r="BN861" s="2">
        <f t="shared" si="3096"/>
        <v>0</v>
      </c>
      <c r="BO861" s="2">
        <f t="shared" si="3096"/>
        <v>0</v>
      </c>
    </row>
    <row r="862" spans="1:67" s="10" customFormat="1" outlineLevel="2">
      <c r="B862" s="8"/>
      <c r="E862" s="76"/>
      <c r="F862" s="76"/>
    </row>
    <row r="863" spans="1:67" s="10" customFormat="1" outlineLevel="2">
      <c r="B863" s="8" t="s">
        <v>35</v>
      </c>
      <c r="E863" s="76"/>
      <c r="F863" s="76"/>
      <c r="I863" s="152" t="str">
        <f>INDEX(Projects,A857,Projects!R$1)</f>
        <v>HRD</v>
      </c>
      <c r="J863" s="2"/>
      <c r="L863" s="2">
        <f t="shared" ref="L863:BO863" si="3097">SUM(L858,L861)</f>
        <v>0</v>
      </c>
      <c r="M863" s="2">
        <f t="shared" si="3097"/>
        <v>0</v>
      </c>
      <c r="N863" s="2">
        <f t="shared" si="3097"/>
        <v>0</v>
      </c>
      <c r="O863" s="2">
        <f t="shared" si="3097"/>
        <v>0</v>
      </c>
      <c r="P863" s="2">
        <f t="shared" si="3097"/>
        <v>0</v>
      </c>
      <c r="Q863" s="2">
        <f t="shared" si="3097"/>
        <v>0</v>
      </c>
      <c r="R863" s="2">
        <f t="shared" si="3097"/>
        <v>0</v>
      </c>
      <c r="S863" s="2">
        <f t="shared" si="3097"/>
        <v>0</v>
      </c>
      <c r="T863" s="2">
        <f t="shared" si="3097"/>
        <v>0</v>
      </c>
      <c r="U863" s="2">
        <f t="shared" si="3097"/>
        <v>0</v>
      </c>
      <c r="V863" s="2">
        <f t="shared" si="3097"/>
        <v>0</v>
      </c>
      <c r="W863" s="2">
        <f t="shared" si="3097"/>
        <v>0</v>
      </c>
      <c r="X863" s="2">
        <f t="shared" si="3097"/>
        <v>0</v>
      </c>
      <c r="Y863" s="2">
        <f t="shared" si="3097"/>
        <v>0</v>
      </c>
      <c r="Z863" s="2">
        <f t="shared" si="3097"/>
        <v>4479.1270124868388</v>
      </c>
      <c r="AA863" s="2">
        <f t="shared" si="3097"/>
        <v>4591.1051877990103</v>
      </c>
      <c r="AB863" s="2">
        <f t="shared" si="3097"/>
        <v>4705.8828174939854</v>
      </c>
      <c r="AC863" s="2">
        <f t="shared" si="3097"/>
        <v>4823.5298879313341</v>
      </c>
      <c r="AD863" s="2">
        <f t="shared" si="3097"/>
        <v>4944.1181351296173</v>
      </c>
      <c r="AE863" s="2">
        <f t="shared" si="3097"/>
        <v>5067.7210885078584</v>
      </c>
      <c r="AF863" s="2">
        <f t="shared" si="3097"/>
        <v>5194.414115720554</v>
      </c>
      <c r="AG863" s="2">
        <f t="shared" si="3097"/>
        <v>5324.2744686135675</v>
      </c>
      <c r="AH863" s="2">
        <f t="shared" si="3097"/>
        <v>5457.3813303289062</v>
      </c>
      <c r="AI863" s="2">
        <f t="shared" si="3097"/>
        <v>5593.8158635871287</v>
      </c>
      <c r="AJ863" s="2">
        <f t="shared" si="3097"/>
        <v>5733.6612601768065</v>
      </c>
      <c r="AK863" s="2">
        <f t="shared" si="3097"/>
        <v>5877.002791681226</v>
      </c>
      <c r="AL863" s="2">
        <f t="shared" si="3097"/>
        <v>6023.9278614732566</v>
      </c>
      <c r="AM863" s="2">
        <f t="shared" si="3097"/>
        <v>6174.5260580100876</v>
      </c>
      <c r="AN863" s="2">
        <f t="shared" si="3097"/>
        <v>6328.8892094603389</v>
      </c>
      <c r="AO863" s="2">
        <f t="shared" si="3097"/>
        <v>6487.1114396968487</v>
      </c>
      <c r="AP863" s="2">
        <f t="shared" si="3097"/>
        <v>6649.2892256892683</v>
      </c>
      <c r="AQ863" s="2">
        <f t="shared" si="3097"/>
        <v>6815.5214563315012</v>
      </c>
      <c r="AR863" s="2">
        <f t="shared" si="3097"/>
        <v>6985.9094927397873</v>
      </c>
      <c r="AS863" s="2">
        <f t="shared" si="3097"/>
        <v>7160.5572300582817</v>
      </c>
      <c r="AT863" s="2">
        <f t="shared" si="3097"/>
        <v>7339.571160809739</v>
      </c>
      <c r="AU863" s="2">
        <f t="shared" si="3097"/>
        <v>7523.0604398299811</v>
      </c>
      <c r="AV863" s="2">
        <f t="shared" si="3097"/>
        <v>7711.1369508257312</v>
      </c>
      <c r="AW863" s="2">
        <f t="shared" si="3097"/>
        <v>7903.915374596374</v>
      </c>
      <c r="AX863" s="2">
        <f t="shared" si="3097"/>
        <v>8101.5132589612813</v>
      </c>
      <c r="AY863" s="2">
        <f t="shared" si="3097"/>
        <v>8304.0510904353141</v>
      </c>
      <c r="AZ863" s="2">
        <f t="shared" si="3097"/>
        <v>8511.6523676961951</v>
      </c>
      <c r="BA863" s="2">
        <f t="shared" si="3097"/>
        <v>8724.4436768886007</v>
      </c>
      <c r="BB863" s="2">
        <f t="shared" si="3097"/>
        <v>8942.5547688108145</v>
      </c>
      <c r="BC863" s="2">
        <f t="shared" si="3097"/>
        <v>9166.1186380310864</v>
      </c>
      <c r="BD863" s="2">
        <f t="shared" si="3097"/>
        <v>9395.2716039818606</v>
      </c>
      <c r="BE863" s="2">
        <f t="shared" si="3097"/>
        <v>9630.1533940814079</v>
      </c>
      <c r="BF863" s="2">
        <f t="shared" si="3097"/>
        <v>9870.9072289334417</v>
      </c>
      <c r="BG863" s="2">
        <f t="shared" si="3097"/>
        <v>10117.679909656779</v>
      </c>
      <c r="BH863" s="2">
        <f t="shared" si="3097"/>
        <v>10370.621907398197</v>
      </c>
      <c r="BI863" s="2">
        <f t="shared" si="3097"/>
        <v>10629.887455083152</v>
      </c>
      <c r="BJ863" s="2">
        <f t="shared" si="3097"/>
        <v>10895.63464146023</v>
      </c>
      <c r="BK863" s="2">
        <f t="shared" si="3097"/>
        <v>11168.025507496737</v>
      </c>
      <c r="BL863" s="2">
        <f t="shared" si="3097"/>
        <v>11447.226145184153</v>
      </c>
      <c r="BM863" s="2">
        <f t="shared" si="3097"/>
        <v>11733.406798813758</v>
      </c>
      <c r="BN863" s="2">
        <f t="shared" si="3097"/>
        <v>12026.741968784099</v>
      </c>
      <c r="BO863" s="2">
        <f t="shared" si="3097"/>
        <v>12327.410518003702</v>
      </c>
    </row>
    <row r="864" spans="1:67" s="10" customFormat="1" outlineLevel="2">
      <c r="B864" s="8"/>
      <c r="E864" s="76"/>
      <c r="F864" s="76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</row>
    <row r="865" spans="1:67" s="10" customFormat="1" outlineLevel="1">
      <c r="A865" s="10">
        <f>+A857+1</f>
        <v>26</v>
      </c>
      <c r="B865" s="1" t="str">
        <f>INDEX(Projects,A865,1)</f>
        <v>Existing GT - Hardwoods</v>
      </c>
      <c r="C865" s="155">
        <f>INDEX(Projects,A865,2)</f>
        <v>2011</v>
      </c>
      <c r="D865" s="152">
        <f>INDEX(Projects,A865,3)</f>
        <v>1</v>
      </c>
      <c r="E865" s="152">
        <f>INDEX(Projects,$A865,Projects!P$1)</f>
        <v>595</v>
      </c>
      <c r="F865" s="152">
        <f>INDEX(Projects,$A865,Projects!Q$1)</f>
        <v>0</v>
      </c>
      <c r="G865" s="152">
        <f>INDEX(Projects,A865,4)</f>
        <v>15</v>
      </c>
      <c r="H865" s="33">
        <f>(DATE(C865,12,31)-DATE(C865,D865,1)+1)/365</f>
        <v>1</v>
      </c>
      <c r="I865" s="96">
        <f>+$C$7</f>
        <v>2.5000000000000001E-2</v>
      </c>
      <c r="J865" s="2">
        <f>NPV($C$4,M865:BO865)+L865</f>
        <v>6395.1406357045435</v>
      </c>
      <c r="L865" s="2">
        <f>+L871</f>
        <v>595</v>
      </c>
      <c r="M865" s="2">
        <f t="shared" ref="M865:BO865" si="3098">+M871</f>
        <v>609.875</v>
      </c>
      <c r="N865" s="2">
        <f t="shared" si="3098"/>
        <v>625.12187499999993</v>
      </c>
      <c r="O865" s="2">
        <f t="shared" si="3098"/>
        <v>640.74992187499993</v>
      </c>
      <c r="P865" s="2">
        <f t="shared" si="3098"/>
        <v>656.7686699218749</v>
      </c>
      <c r="Q865" s="2">
        <f t="shared" si="3098"/>
        <v>673.18788666992168</v>
      </c>
      <c r="R865" s="2">
        <f t="shared" si="3098"/>
        <v>690.0175838366697</v>
      </c>
      <c r="S865" s="2">
        <f t="shared" si="3098"/>
        <v>707.26802343258646</v>
      </c>
      <c r="T865" s="2">
        <f t="shared" si="3098"/>
        <v>724.94972401840107</v>
      </c>
      <c r="U865" s="2">
        <f t="shared" si="3098"/>
        <v>743.07346711886089</v>
      </c>
      <c r="V865" s="2">
        <f t="shared" si="3098"/>
        <v>761.65030379683242</v>
      </c>
      <c r="W865" s="2">
        <f t="shared" si="3098"/>
        <v>780.69156139175323</v>
      </c>
      <c r="X865" s="2">
        <f t="shared" si="3098"/>
        <v>800.20885042654697</v>
      </c>
      <c r="Y865" s="2">
        <f t="shared" si="3098"/>
        <v>820.21407168721066</v>
      </c>
      <c r="Z865" s="2">
        <f t="shared" si="3098"/>
        <v>0</v>
      </c>
      <c r="AA865" s="2">
        <f t="shared" si="3098"/>
        <v>0</v>
      </c>
      <c r="AB865" s="2">
        <f t="shared" si="3098"/>
        <v>0</v>
      </c>
      <c r="AC865" s="2">
        <f t="shared" si="3098"/>
        <v>0</v>
      </c>
      <c r="AD865" s="2">
        <f t="shared" si="3098"/>
        <v>0</v>
      </c>
      <c r="AE865" s="2">
        <f t="shared" si="3098"/>
        <v>0</v>
      </c>
      <c r="AF865" s="2">
        <f t="shared" si="3098"/>
        <v>0</v>
      </c>
      <c r="AG865" s="2">
        <f t="shared" si="3098"/>
        <v>0</v>
      </c>
      <c r="AH865" s="2">
        <f t="shared" si="3098"/>
        <v>0</v>
      </c>
      <c r="AI865" s="2">
        <f t="shared" si="3098"/>
        <v>0</v>
      </c>
      <c r="AJ865" s="2">
        <f t="shared" si="3098"/>
        <v>0</v>
      </c>
      <c r="AK865" s="2">
        <f t="shared" si="3098"/>
        <v>0</v>
      </c>
      <c r="AL865" s="2">
        <f t="shared" si="3098"/>
        <v>0</v>
      </c>
      <c r="AM865" s="2">
        <f t="shared" si="3098"/>
        <v>0</v>
      </c>
      <c r="AN865" s="2">
        <f t="shared" si="3098"/>
        <v>0</v>
      </c>
      <c r="AO865" s="2">
        <f t="shared" si="3098"/>
        <v>0</v>
      </c>
      <c r="AP865" s="2">
        <f t="shared" si="3098"/>
        <v>0</v>
      </c>
      <c r="AQ865" s="2">
        <f t="shared" si="3098"/>
        <v>0</v>
      </c>
      <c r="AR865" s="2">
        <f t="shared" si="3098"/>
        <v>0</v>
      </c>
      <c r="AS865" s="2">
        <f t="shared" si="3098"/>
        <v>0</v>
      </c>
      <c r="AT865" s="2">
        <f t="shared" si="3098"/>
        <v>0</v>
      </c>
      <c r="AU865" s="2">
        <f t="shared" si="3098"/>
        <v>0</v>
      </c>
      <c r="AV865" s="2">
        <f t="shared" si="3098"/>
        <v>0</v>
      </c>
      <c r="AW865" s="2">
        <f t="shared" si="3098"/>
        <v>0</v>
      </c>
      <c r="AX865" s="2">
        <f t="shared" si="3098"/>
        <v>0</v>
      </c>
      <c r="AY865" s="2">
        <f t="shared" si="3098"/>
        <v>0</v>
      </c>
      <c r="AZ865" s="2">
        <f t="shared" si="3098"/>
        <v>0</v>
      </c>
      <c r="BA865" s="2">
        <f t="shared" si="3098"/>
        <v>0</v>
      </c>
      <c r="BB865" s="2">
        <f t="shared" si="3098"/>
        <v>0</v>
      </c>
      <c r="BC865" s="2">
        <f t="shared" si="3098"/>
        <v>0</v>
      </c>
      <c r="BD865" s="2">
        <f t="shared" si="3098"/>
        <v>0</v>
      </c>
      <c r="BE865" s="2">
        <f t="shared" si="3098"/>
        <v>0</v>
      </c>
      <c r="BF865" s="2">
        <f t="shared" si="3098"/>
        <v>0</v>
      </c>
      <c r="BG865" s="2">
        <f t="shared" si="3098"/>
        <v>0</v>
      </c>
      <c r="BH865" s="2">
        <f t="shared" si="3098"/>
        <v>0</v>
      </c>
      <c r="BI865" s="2">
        <f t="shared" si="3098"/>
        <v>0</v>
      </c>
      <c r="BJ865" s="2">
        <f t="shared" si="3098"/>
        <v>0</v>
      </c>
      <c r="BK865" s="2">
        <f t="shared" si="3098"/>
        <v>0</v>
      </c>
      <c r="BL865" s="2">
        <f t="shared" si="3098"/>
        <v>0</v>
      </c>
      <c r="BM865" s="2">
        <f t="shared" si="3098"/>
        <v>0</v>
      </c>
      <c r="BN865" s="2">
        <f t="shared" si="3098"/>
        <v>0</v>
      </c>
      <c r="BO865" s="2">
        <f t="shared" si="3098"/>
        <v>0</v>
      </c>
    </row>
    <row r="866" spans="1:67" s="10" customFormat="1" outlineLevel="2">
      <c r="B866" s="8" t="s">
        <v>32</v>
      </c>
      <c r="E866" s="76"/>
      <c r="F866" s="76"/>
      <c r="L866" s="2">
        <f t="shared" ref="L866:AQ866" si="3099">IF(OR(L$10&lt;$C865,L$10&gt;$C865+$G865),0,IF(L$10=$C865,$E865*(1+$I865)^(L$10-$E$663)*$H865,IF(L$10=$C865+$G865,$E865*(1+$I865)^(L$10-$E$663)*(1-$H865),$E865*(1+$I865)^(L$10-$E$663))))</f>
        <v>595</v>
      </c>
      <c r="M866" s="2">
        <f t="shared" si="3099"/>
        <v>609.875</v>
      </c>
      <c r="N866" s="2">
        <f t="shared" si="3099"/>
        <v>625.12187499999993</v>
      </c>
      <c r="O866" s="2">
        <f t="shared" si="3099"/>
        <v>640.74992187499993</v>
      </c>
      <c r="P866" s="2">
        <f t="shared" si="3099"/>
        <v>656.7686699218749</v>
      </c>
      <c r="Q866" s="2">
        <f t="shared" si="3099"/>
        <v>673.18788666992168</v>
      </c>
      <c r="R866" s="2">
        <f t="shared" si="3099"/>
        <v>690.0175838366697</v>
      </c>
      <c r="S866" s="2">
        <f t="shared" si="3099"/>
        <v>707.26802343258646</v>
      </c>
      <c r="T866" s="2">
        <f t="shared" si="3099"/>
        <v>724.94972401840107</v>
      </c>
      <c r="U866" s="2">
        <f t="shared" si="3099"/>
        <v>743.07346711886089</v>
      </c>
      <c r="V866" s="2">
        <f t="shared" si="3099"/>
        <v>761.65030379683242</v>
      </c>
      <c r="W866" s="2">
        <f t="shared" si="3099"/>
        <v>780.69156139175323</v>
      </c>
      <c r="X866" s="2">
        <f t="shared" si="3099"/>
        <v>800.20885042654697</v>
      </c>
      <c r="Y866" s="2">
        <f t="shared" si="3099"/>
        <v>820.21407168721066</v>
      </c>
      <c r="Z866" s="2">
        <f t="shared" si="3099"/>
        <v>0</v>
      </c>
      <c r="AA866" s="2">
        <f t="shared" si="3099"/>
        <v>0</v>
      </c>
      <c r="AB866" s="2">
        <f t="shared" si="3099"/>
        <v>0</v>
      </c>
      <c r="AC866" s="2">
        <f t="shared" si="3099"/>
        <v>0</v>
      </c>
      <c r="AD866" s="2">
        <f t="shared" si="3099"/>
        <v>0</v>
      </c>
      <c r="AE866" s="2">
        <f t="shared" si="3099"/>
        <v>0</v>
      </c>
      <c r="AF866" s="2">
        <f t="shared" si="3099"/>
        <v>0</v>
      </c>
      <c r="AG866" s="2">
        <f t="shared" si="3099"/>
        <v>0</v>
      </c>
      <c r="AH866" s="2">
        <f t="shared" si="3099"/>
        <v>0</v>
      </c>
      <c r="AI866" s="2">
        <f t="shared" si="3099"/>
        <v>0</v>
      </c>
      <c r="AJ866" s="2">
        <f t="shared" si="3099"/>
        <v>0</v>
      </c>
      <c r="AK866" s="2">
        <f t="shared" si="3099"/>
        <v>0</v>
      </c>
      <c r="AL866" s="2">
        <f t="shared" si="3099"/>
        <v>0</v>
      </c>
      <c r="AM866" s="2">
        <f t="shared" si="3099"/>
        <v>0</v>
      </c>
      <c r="AN866" s="2">
        <f t="shared" si="3099"/>
        <v>0</v>
      </c>
      <c r="AO866" s="2">
        <f t="shared" si="3099"/>
        <v>0</v>
      </c>
      <c r="AP866" s="2">
        <f t="shared" si="3099"/>
        <v>0</v>
      </c>
      <c r="AQ866" s="2">
        <f t="shared" si="3099"/>
        <v>0</v>
      </c>
      <c r="AR866" s="2">
        <f t="shared" ref="AR866:BO866" si="3100">IF(OR(AR$10&lt;$C865,AR$10&gt;$C865+$G865),0,IF(AR$10=$C865,$E865*(1+$I865)^(AR$10-$E$663)*$H865,IF(AR$10=$C865+$G865,$E865*(1+$I865)^(AR$10-$E$663)*(1-$H865),$E865*(1+$I865)^(AR$10-$E$663))))</f>
        <v>0</v>
      </c>
      <c r="AS866" s="2">
        <f t="shared" si="3100"/>
        <v>0</v>
      </c>
      <c r="AT866" s="2">
        <f t="shared" si="3100"/>
        <v>0</v>
      </c>
      <c r="AU866" s="2">
        <f t="shared" si="3100"/>
        <v>0</v>
      </c>
      <c r="AV866" s="2">
        <f t="shared" si="3100"/>
        <v>0</v>
      </c>
      <c r="AW866" s="2">
        <f t="shared" si="3100"/>
        <v>0</v>
      </c>
      <c r="AX866" s="2">
        <f t="shared" si="3100"/>
        <v>0</v>
      </c>
      <c r="AY866" s="2">
        <f t="shared" si="3100"/>
        <v>0</v>
      </c>
      <c r="AZ866" s="2">
        <f t="shared" si="3100"/>
        <v>0</v>
      </c>
      <c r="BA866" s="2">
        <f t="shared" si="3100"/>
        <v>0</v>
      </c>
      <c r="BB866" s="2">
        <f t="shared" si="3100"/>
        <v>0</v>
      </c>
      <c r="BC866" s="2">
        <f t="shared" si="3100"/>
        <v>0</v>
      </c>
      <c r="BD866" s="2">
        <f t="shared" si="3100"/>
        <v>0</v>
      </c>
      <c r="BE866" s="2">
        <f t="shared" si="3100"/>
        <v>0</v>
      </c>
      <c r="BF866" s="2">
        <f t="shared" si="3100"/>
        <v>0</v>
      </c>
      <c r="BG866" s="2">
        <f t="shared" si="3100"/>
        <v>0</v>
      </c>
      <c r="BH866" s="2">
        <f t="shared" si="3100"/>
        <v>0</v>
      </c>
      <c r="BI866" s="2">
        <f t="shared" si="3100"/>
        <v>0</v>
      </c>
      <c r="BJ866" s="2">
        <f t="shared" si="3100"/>
        <v>0</v>
      </c>
      <c r="BK866" s="2">
        <f t="shared" si="3100"/>
        <v>0</v>
      </c>
      <c r="BL866" s="2">
        <f t="shared" si="3100"/>
        <v>0</v>
      </c>
      <c r="BM866" s="2">
        <f t="shared" si="3100"/>
        <v>0</v>
      </c>
      <c r="BN866" s="2">
        <f t="shared" si="3100"/>
        <v>0</v>
      </c>
      <c r="BO866" s="2">
        <f t="shared" si="3100"/>
        <v>0</v>
      </c>
    </row>
    <row r="867" spans="1:67" s="10" customFormat="1" outlineLevel="2">
      <c r="B867" s="8"/>
      <c r="E867" s="76"/>
      <c r="F867" s="76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</row>
    <row r="868" spans="1:67" s="10" customFormat="1" outlineLevel="2">
      <c r="B868" s="7" t="s">
        <v>33</v>
      </c>
      <c r="E868" s="76"/>
      <c r="F868" s="76"/>
      <c r="L868" s="13">
        <f t="shared" ref="L868:BO868" si="3101">INDEX(Prod,$A865,L$10-$L$10+1)</f>
        <v>1.5072504281997681</v>
      </c>
      <c r="M868" s="13">
        <f t="shared" si="3101"/>
        <v>2.4113826751708984</v>
      </c>
      <c r="N868" s="13">
        <f t="shared" si="3101"/>
        <v>4.1517562866210938</v>
      </c>
      <c r="O868" s="13">
        <f t="shared" si="3101"/>
        <v>4.2786440849304199</v>
      </c>
      <c r="P868" s="13">
        <f t="shared" si="3101"/>
        <v>2.5073871612548828</v>
      </c>
      <c r="Q868" s="13">
        <f t="shared" si="3101"/>
        <v>2.1687886714935303</v>
      </c>
      <c r="R868" s="13">
        <f t="shared" si="3101"/>
        <v>2.7687652036547661E-2</v>
      </c>
      <c r="S868" s="13">
        <f t="shared" si="3101"/>
        <v>2.7159042656421661E-2</v>
      </c>
      <c r="T868" s="13">
        <f t="shared" si="3101"/>
        <v>2.7217870578169823E-2</v>
      </c>
      <c r="U868" s="13">
        <f t="shared" si="3101"/>
        <v>4.8766642808914185E-2</v>
      </c>
      <c r="V868" s="13">
        <f t="shared" si="3101"/>
        <v>7.6590873301029205E-2</v>
      </c>
      <c r="W868" s="13">
        <f t="shared" si="3101"/>
        <v>0.10689447820186615</v>
      </c>
      <c r="X868" s="13">
        <f t="shared" si="3101"/>
        <v>0.12300166487693787</v>
      </c>
      <c r="Y868" s="13">
        <f t="shared" si="3101"/>
        <v>0.13943122327327728</v>
      </c>
      <c r="Z868" s="13">
        <f t="shared" si="3101"/>
        <v>0</v>
      </c>
      <c r="AA868" s="13">
        <f t="shared" si="3101"/>
        <v>0</v>
      </c>
      <c r="AB868" s="13">
        <f t="shared" si="3101"/>
        <v>0</v>
      </c>
      <c r="AC868" s="13">
        <f t="shared" si="3101"/>
        <v>0</v>
      </c>
      <c r="AD868" s="13">
        <f t="shared" si="3101"/>
        <v>0</v>
      </c>
      <c r="AE868" s="13">
        <f t="shared" si="3101"/>
        <v>0</v>
      </c>
      <c r="AF868" s="13">
        <f t="shared" si="3101"/>
        <v>0</v>
      </c>
      <c r="AG868" s="13">
        <f t="shared" si="3101"/>
        <v>0</v>
      </c>
      <c r="AH868" s="13">
        <f t="shared" si="3101"/>
        <v>0</v>
      </c>
      <c r="AI868" s="13">
        <f t="shared" si="3101"/>
        <v>0</v>
      </c>
      <c r="AJ868" s="13">
        <f t="shared" si="3101"/>
        <v>0</v>
      </c>
      <c r="AK868" s="13">
        <f t="shared" si="3101"/>
        <v>0</v>
      </c>
      <c r="AL868" s="13">
        <f t="shared" si="3101"/>
        <v>0</v>
      </c>
      <c r="AM868" s="13">
        <f t="shared" si="3101"/>
        <v>0</v>
      </c>
      <c r="AN868" s="13">
        <f t="shared" si="3101"/>
        <v>0</v>
      </c>
      <c r="AO868" s="13">
        <f t="shared" si="3101"/>
        <v>0</v>
      </c>
      <c r="AP868" s="13">
        <f t="shared" si="3101"/>
        <v>0</v>
      </c>
      <c r="AQ868" s="13">
        <f t="shared" si="3101"/>
        <v>0</v>
      </c>
      <c r="AR868" s="13">
        <f t="shared" si="3101"/>
        <v>0</v>
      </c>
      <c r="AS868" s="13">
        <f t="shared" si="3101"/>
        <v>0</v>
      </c>
      <c r="AT868" s="13">
        <f t="shared" si="3101"/>
        <v>0</v>
      </c>
      <c r="AU868" s="13">
        <f t="shared" si="3101"/>
        <v>0</v>
      </c>
      <c r="AV868" s="13">
        <f t="shared" si="3101"/>
        <v>0</v>
      </c>
      <c r="AW868" s="13">
        <f t="shared" si="3101"/>
        <v>0</v>
      </c>
      <c r="AX868" s="13">
        <f t="shared" si="3101"/>
        <v>0</v>
      </c>
      <c r="AY868" s="13">
        <f t="shared" si="3101"/>
        <v>0</v>
      </c>
      <c r="AZ868" s="13">
        <f t="shared" si="3101"/>
        <v>0</v>
      </c>
      <c r="BA868" s="13">
        <f t="shared" si="3101"/>
        <v>0</v>
      </c>
      <c r="BB868" s="13">
        <f t="shared" si="3101"/>
        <v>0</v>
      </c>
      <c r="BC868" s="13">
        <f t="shared" si="3101"/>
        <v>0</v>
      </c>
      <c r="BD868" s="13">
        <f t="shared" si="3101"/>
        <v>0</v>
      </c>
      <c r="BE868" s="13">
        <f t="shared" si="3101"/>
        <v>0</v>
      </c>
      <c r="BF868" s="13">
        <f t="shared" si="3101"/>
        <v>0</v>
      </c>
      <c r="BG868" s="13">
        <f t="shared" si="3101"/>
        <v>0</v>
      </c>
      <c r="BH868" s="13">
        <f t="shared" si="3101"/>
        <v>0</v>
      </c>
      <c r="BI868" s="13">
        <f t="shared" si="3101"/>
        <v>0</v>
      </c>
      <c r="BJ868" s="13">
        <f t="shared" si="3101"/>
        <v>0</v>
      </c>
      <c r="BK868" s="13">
        <f t="shared" si="3101"/>
        <v>0</v>
      </c>
      <c r="BL868" s="13">
        <f t="shared" si="3101"/>
        <v>0</v>
      </c>
      <c r="BM868" s="13">
        <f t="shared" si="3101"/>
        <v>0</v>
      </c>
      <c r="BN868" s="13">
        <f t="shared" si="3101"/>
        <v>0</v>
      </c>
      <c r="BO868" s="13">
        <f t="shared" si="3101"/>
        <v>0</v>
      </c>
    </row>
    <row r="869" spans="1:67" s="10" customFormat="1" outlineLevel="2">
      <c r="B869" s="8" t="s">
        <v>34</v>
      </c>
      <c r="E869" s="76"/>
      <c r="F869" s="76"/>
      <c r="L869" s="2">
        <f t="shared" ref="L869:AQ869" si="3102">IF(L$10&lt;$C865,0,$F865*L868*(1+$I865)^(L$10-$E$663))</f>
        <v>0</v>
      </c>
      <c r="M869" s="2">
        <f t="shared" si="3102"/>
        <v>0</v>
      </c>
      <c r="N869" s="2">
        <f t="shared" si="3102"/>
        <v>0</v>
      </c>
      <c r="O869" s="2">
        <f t="shared" si="3102"/>
        <v>0</v>
      </c>
      <c r="P869" s="2">
        <f t="shared" si="3102"/>
        <v>0</v>
      </c>
      <c r="Q869" s="2">
        <f t="shared" si="3102"/>
        <v>0</v>
      </c>
      <c r="R869" s="2">
        <f t="shared" si="3102"/>
        <v>0</v>
      </c>
      <c r="S869" s="2">
        <f t="shared" si="3102"/>
        <v>0</v>
      </c>
      <c r="T869" s="2">
        <f t="shared" si="3102"/>
        <v>0</v>
      </c>
      <c r="U869" s="2">
        <f t="shared" si="3102"/>
        <v>0</v>
      </c>
      <c r="V869" s="2">
        <f t="shared" si="3102"/>
        <v>0</v>
      </c>
      <c r="W869" s="2">
        <f t="shared" si="3102"/>
        <v>0</v>
      </c>
      <c r="X869" s="2">
        <f t="shared" si="3102"/>
        <v>0</v>
      </c>
      <c r="Y869" s="2">
        <f t="shared" si="3102"/>
        <v>0</v>
      </c>
      <c r="Z869" s="2">
        <f t="shared" si="3102"/>
        <v>0</v>
      </c>
      <c r="AA869" s="2">
        <f t="shared" si="3102"/>
        <v>0</v>
      </c>
      <c r="AB869" s="2">
        <f t="shared" si="3102"/>
        <v>0</v>
      </c>
      <c r="AC869" s="2">
        <f t="shared" si="3102"/>
        <v>0</v>
      </c>
      <c r="AD869" s="2">
        <f t="shared" si="3102"/>
        <v>0</v>
      </c>
      <c r="AE869" s="2">
        <f t="shared" si="3102"/>
        <v>0</v>
      </c>
      <c r="AF869" s="2">
        <f t="shared" si="3102"/>
        <v>0</v>
      </c>
      <c r="AG869" s="2">
        <f t="shared" si="3102"/>
        <v>0</v>
      </c>
      <c r="AH869" s="2">
        <f t="shared" si="3102"/>
        <v>0</v>
      </c>
      <c r="AI869" s="2">
        <f t="shared" si="3102"/>
        <v>0</v>
      </c>
      <c r="AJ869" s="2">
        <f t="shared" si="3102"/>
        <v>0</v>
      </c>
      <c r="AK869" s="2">
        <f t="shared" si="3102"/>
        <v>0</v>
      </c>
      <c r="AL869" s="2">
        <f t="shared" si="3102"/>
        <v>0</v>
      </c>
      <c r="AM869" s="2">
        <f t="shared" si="3102"/>
        <v>0</v>
      </c>
      <c r="AN869" s="2">
        <f t="shared" si="3102"/>
        <v>0</v>
      </c>
      <c r="AO869" s="2">
        <f t="shared" si="3102"/>
        <v>0</v>
      </c>
      <c r="AP869" s="2">
        <f t="shared" si="3102"/>
        <v>0</v>
      </c>
      <c r="AQ869" s="2">
        <f t="shared" si="3102"/>
        <v>0</v>
      </c>
      <c r="AR869" s="2">
        <f t="shared" ref="AR869:BO869" si="3103">IF(AR$10&lt;$C865,0,$F865*AR868*(1+$I865)^(AR$10-$E$663))</f>
        <v>0</v>
      </c>
      <c r="AS869" s="2">
        <f t="shared" si="3103"/>
        <v>0</v>
      </c>
      <c r="AT869" s="2">
        <f t="shared" si="3103"/>
        <v>0</v>
      </c>
      <c r="AU869" s="2">
        <f t="shared" si="3103"/>
        <v>0</v>
      </c>
      <c r="AV869" s="2">
        <f t="shared" si="3103"/>
        <v>0</v>
      </c>
      <c r="AW869" s="2">
        <f t="shared" si="3103"/>
        <v>0</v>
      </c>
      <c r="AX869" s="2">
        <f t="shared" si="3103"/>
        <v>0</v>
      </c>
      <c r="AY869" s="2">
        <f t="shared" si="3103"/>
        <v>0</v>
      </c>
      <c r="AZ869" s="2">
        <f t="shared" si="3103"/>
        <v>0</v>
      </c>
      <c r="BA869" s="2">
        <f t="shared" si="3103"/>
        <v>0</v>
      </c>
      <c r="BB869" s="2">
        <f t="shared" si="3103"/>
        <v>0</v>
      </c>
      <c r="BC869" s="2">
        <f t="shared" si="3103"/>
        <v>0</v>
      </c>
      <c r="BD869" s="2">
        <f t="shared" si="3103"/>
        <v>0</v>
      </c>
      <c r="BE869" s="2">
        <f t="shared" si="3103"/>
        <v>0</v>
      </c>
      <c r="BF869" s="2">
        <f t="shared" si="3103"/>
        <v>0</v>
      </c>
      <c r="BG869" s="2">
        <f t="shared" si="3103"/>
        <v>0</v>
      </c>
      <c r="BH869" s="2">
        <f t="shared" si="3103"/>
        <v>0</v>
      </c>
      <c r="BI869" s="2">
        <f t="shared" si="3103"/>
        <v>0</v>
      </c>
      <c r="BJ869" s="2">
        <f t="shared" si="3103"/>
        <v>0</v>
      </c>
      <c r="BK869" s="2">
        <f t="shared" si="3103"/>
        <v>0</v>
      </c>
      <c r="BL869" s="2">
        <f t="shared" si="3103"/>
        <v>0</v>
      </c>
      <c r="BM869" s="2">
        <f t="shared" si="3103"/>
        <v>0</v>
      </c>
      <c r="BN869" s="2">
        <f t="shared" si="3103"/>
        <v>0</v>
      </c>
      <c r="BO869" s="2">
        <f t="shared" si="3103"/>
        <v>0</v>
      </c>
    </row>
    <row r="870" spans="1:67" s="10" customFormat="1" outlineLevel="2">
      <c r="B870" s="8"/>
      <c r="E870" s="76"/>
      <c r="F870" s="76"/>
    </row>
    <row r="871" spans="1:67" s="10" customFormat="1" outlineLevel="2">
      <c r="B871" s="8" t="s">
        <v>35</v>
      </c>
      <c r="E871" s="76"/>
      <c r="F871" s="76"/>
      <c r="I871" s="152" t="str">
        <f>INDEX(Projects,A865,Projects!R$1)</f>
        <v>ExGT</v>
      </c>
      <c r="L871" s="2">
        <f t="shared" ref="L871:BO871" si="3104">SUM(L866,L869)</f>
        <v>595</v>
      </c>
      <c r="M871" s="2">
        <f t="shared" si="3104"/>
        <v>609.875</v>
      </c>
      <c r="N871" s="2">
        <f t="shared" si="3104"/>
        <v>625.12187499999993</v>
      </c>
      <c r="O871" s="2">
        <f t="shared" si="3104"/>
        <v>640.74992187499993</v>
      </c>
      <c r="P871" s="2">
        <f t="shared" si="3104"/>
        <v>656.7686699218749</v>
      </c>
      <c r="Q871" s="2">
        <f t="shared" si="3104"/>
        <v>673.18788666992168</v>
      </c>
      <c r="R871" s="2">
        <f t="shared" si="3104"/>
        <v>690.0175838366697</v>
      </c>
      <c r="S871" s="2">
        <f t="shared" si="3104"/>
        <v>707.26802343258646</v>
      </c>
      <c r="T871" s="2">
        <f t="shared" si="3104"/>
        <v>724.94972401840107</v>
      </c>
      <c r="U871" s="2">
        <f t="shared" si="3104"/>
        <v>743.07346711886089</v>
      </c>
      <c r="V871" s="2">
        <f t="shared" si="3104"/>
        <v>761.65030379683242</v>
      </c>
      <c r="W871" s="2">
        <f t="shared" si="3104"/>
        <v>780.69156139175323</v>
      </c>
      <c r="X871" s="2">
        <f t="shared" si="3104"/>
        <v>800.20885042654697</v>
      </c>
      <c r="Y871" s="2">
        <f t="shared" si="3104"/>
        <v>820.21407168721066</v>
      </c>
      <c r="Z871" s="2">
        <f t="shared" si="3104"/>
        <v>0</v>
      </c>
      <c r="AA871" s="2">
        <f t="shared" si="3104"/>
        <v>0</v>
      </c>
      <c r="AB871" s="2">
        <f t="shared" si="3104"/>
        <v>0</v>
      </c>
      <c r="AC871" s="2">
        <f t="shared" si="3104"/>
        <v>0</v>
      </c>
      <c r="AD871" s="2">
        <f t="shared" si="3104"/>
        <v>0</v>
      </c>
      <c r="AE871" s="2">
        <f t="shared" si="3104"/>
        <v>0</v>
      </c>
      <c r="AF871" s="2">
        <f t="shared" si="3104"/>
        <v>0</v>
      </c>
      <c r="AG871" s="2">
        <f t="shared" si="3104"/>
        <v>0</v>
      </c>
      <c r="AH871" s="2">
        <f t="shared" si="3104"/>
        <v>0</v>
      </c>
      <c r="AI871" s="2">
        <f t="shared" si="3104"/>
        <v>0</v>
      </c>
      <c r="AJ871" s="2">
        <f t="shared" si="3104"/>
        <v>0</v>
      </c>
      <c r="AK871" s="2">
        <f t="shared" si="3104"/>
        <v>0</v>
      </c>
      <c r="AL871" s="2">
        <f t="shared" si="3104"/>
        <v>0</v>
      </c>
      <c r="AM871" s="2">
        <f t="shared" si="3104"/>
        <v>0</v>
      </c>
      <c r="AN871" s="2">
        <f t="shared" si="3104"/>
        <v>0</v>
      </c>
      <c r="AO871" s="2">
        <f t="shared" si="3104"/>
        <v>0</v>
      </c>
      <c r="AP871" s="2">
        <f t="shared" si="3104"/>
        <v>0</v>
      </c>
      <c r="AQ871" s="2">
        <f t="shared" si="3104"/>
        <v>0</v>
      </c>
      <c r="AR871" s="2">
        <f t="shared" si="3104"/>
        <v>0</v>
      </c>
      <c r="AS871" s="2">
        <f t="shared" si="3104"/>
        <v>0</v>
      </c>
      <c r="AT871" s="2">
        <f t="shared" si="3104"/>
        <v>0</v>
      </c>
      <c r="AU871" s="2">
        <f t="shared" si="3104"/>
        <v>0</v>
      </c>
      <c r="AV871" s="2">
        <f t="shared" si="3104"/>
        <v>0</v>
      </c>
      <c r="AW871" s="2">
        <f t="shared" si="3104"/>
        <v>0</v>
      </c>
      <c r="AX871" s="2">
        <f t="shared" si="3104"/>
        <v>0</v>
      </c>
      <c r="AY871" s="2">
        <f t="shared" si="3104"/>
        <v>0</v>
      </c>
      <c r="AZ871" s="2">
        <f t="shared" si="3104"/>
        <v>0</v>
      </c>
      <c r="BA871" s="2">
        <f t="shared" si="3104"/>
        <v>0</v>
      </c>
      <c r="BB871" s="2">
        <f t="shared" si="3104"/>
        <v>0</v>
      </c>
      <c r="BC871" s="2">
        <f t="shared" si="3104"/>
        <v>0</v>
      </c>
      <c r="BD871" s="2">
        <f t="shared" si="3104"/>
        <v>0</v>
      </c>
      <c r="BE871" s="2">
        <f t="shared" si="3104"/>
        <v>0</v>
      </c>
      <c r="BF871" s="2">
        <f t="shared" si="3104"/>
        <v>0</v>
      </c>
      <c r="BG871" s="2">
        <f t="shared" si="3104"/>
        <v>0</v>
      </c>
      <c r="BH871" s="2">
        <f t="shared" si="3104"/>
        <v>0</v>
      </c>
      <c r="BI871" s="2">
        <f t="shared" si="3104"/>
        <v>0</v>
      </c>
      <c r="BJ871" s="2">
        <f t="shared" si="3104"/>
        <v>0</v>
      </c>
      <c r="BK871" s="2">
        <f t="shared" si="3104"/>
        <v>0</v>
      </c>
      <c r="BL871" s="2">
        <f t="shared" si="3104"/>
        <v>0</v>
      </c>
      <c r="BM871" s="2">
        <f t="shared" si="3104"/>
        <v>0</v>
      </c>
      <c r="BN871" s="2">
        <f t="shared" si="3104"/>
        <v>0</v>
      </c>
      <c r="BO871" s="2">
        <f t="shared" si="3104"/>
        <v>0</v>
      </c>
    </row>
    <row r="872" spans="1:67" s="10" customFormat="1" outlineLevel="2">
      <c r="B872" s="8"/>
      <c r="E872" s="76"/>
      <c r="F872" s="76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</row>
    <row r="873" spans="1:67" s="10" customFormat="1" outlineLevel="1">
      <c r="A873" s="10">
        <f>+A865+1</f>
        <v>27</v>
      </c>
      <c r="B873" s="1" t="str">
        <f>INDEX(Projects,A873,1)</f>
        <v>Existing GT - Sville</v>
      </c>
      <c r="C873" s="155">
        <f>INDEX(Projects,A873,2)</f>
        <v>2011</v>
      </c>
      <c r="D873" s="152">
        <f>INDEX(Projects,A873,3)</f>
        <v>1</v>
      </c>
      <c r="E873" s="152">
        <f>INDEX(Projects,$A873,Projects!P$1)</f>
        <v>595</v>
      </c>
      <c r="F873" s="152">
        <f>INDEX(Projects,$A873,Projects!Q$1)</f>
        <v>0</v>
      </c>
      <c r="G873" s="152">
        <f>INDEX(Projects,A873,4)</f>
        <v>18</v>
      </c>
      <c r="H873" s="33">
        <f>(DATE(C873,12,31)-DATE(C873,D873,1)+1)/365</f>
        <v>1</v>
      </c>
      <c r="I873" s="96">
        <f>+$C$7</f>
        <v>2.5000000000000001E-2</v>
      </c>
      <c r="J873" s="2">
        <f>NPV($C$4,M873:BO873)+L873</f>
        <v>7332.717198414065</v>
      </c>
      <c r="L873" s="2">
        <f>+L879</f>
        <v>595</v>
      </c>
      <c r="M873" s="2">
        <f t="shared" ref="M873:BO873" si="3105">+M879</f>
        <v>609.875</v>
      </c>
      <c r="N873" s="2">
        <f t="shared" si="3105"/>
        <v>625.12187499999993</v>
      </c>
      <c r="O873" s="2">
        <f t="shared" si="3105"/>
        <v>640.74992187499993</v>
      </c>
      <c r="P873" s="2">
        <f t="shared" si="3105"/>
        <v>656.7686699218749</v>
      </c>
      <c r="Q873" s="2">
        <f t="shared" si="3105"/>
        <v>673.18788666992168</v>
      </c>
      <c r="R873" s="2">
        <f t="shared" si="3105"/>
        <v>690.0175838366697</v>
      </c>
      <c r="S873" s="2">
        <f t="shared" si="3105"/>
        <v>707.26802343258646</v>
      </c>
      <c r="T873" s="2">
        <f t="shared" si="3105"/>
        <v>724.94972401840107</v>
      </c>
      <c r="U873" s="2">
        <f t="shared" si="3105"/>
        <v>743.07346711886089</v>
      </c>
      <c r="V873" s="2">
        <f t="shared" si="3105"/>
        <v>761.65030379683242</v>
      </c>
      <c r="W873" s="2">
        <f t="shared" si="3105"/>
        <v>780.69156139175323</v>
      </c>
      <c r="X873" s="2">
        <f t="shared" si="3105"/>
        <v>800.20885042654697</v>
      </c>
      <c r="Y873" s="2">
        <f t="shared" si="3105"/>
        <v>820.21407168721066</v>
      </c>
      <c r="Z873" s="2">
        <f t="shared" si="3105"/>
        <v>840.7194234793908</v>
      </c>
      <c r="AA873" s="2">
        <f t="shared" si="3105"/>
        <v>861.73740906637579</v>
      </c>
      <c r="AB873" s="2">
        <f t="shared" si="3105"/>
        <v>883.2808442930351</v>
      </c>
      <c r="AC873" s="2">
        <f t="shared" si="3105"/>
        <v>0</v>
      </c>
      <c r="AD873" s="2">
        <f t="shared" si="3105"/>
        <v>0</v>
      </c>
      <c r="AE873" s="2">
        <f t="shared" si="3105"/>
        <v>0</v>
      </c>
      <c r="AF873" s="2">
        <f t="shared" si="3105"/>
        <v>0</v>
      </c>
      <c r="AG873" s="2">
        <f t="shared" si="3105"/>
        <v>0</v>
      </c>
      <c r="AH873" s="2">
        <f t="shared" si="3105"/>
        <v>0</v>
      </c>
      <c r="AI873" s="2">
        <f t="shared" si="3105"/>
        <v>0</v>
      </c>
      <c r="AJ873" s="2">
        <f t="shared" si="3105"/>
        <v>0</v>
      </c>
      <c r="AK873" s="2">
        <f t="shared" si="3105"/>
        <v>0</v>
      </c>
      <c r="AL873" s="2">
        <f t="shared" si="3105"/>
        <v>0</v>
      </c>
      <c r="AM873" s="2">
        <f t="shared" si="3105"/>
        <v>0</v>
      </c>
      <c r="AN873" s="2">
        <f t="shared" si="3105"/>
        <v>0</v>
      </c>
      <c r="AO873" s="2">
        <f t="shared" si="3105"/>
        <v>0</v>
      </c>
      <c r="AP873" s="2">
        <f t="shared" si="3105"/>
        <v>0</v>
      </c>
      <c r="AQ873" s="2">
        <f t="shared" si="3105"/>
        <v>0</v>
      </c>
      <c r="AR873" s="2">
        <f t="shared" si="3105"/>
        <v>0</v>
      </c>
      <c r="AS873" s="2">
        <f t="shared" si="3105"/>
        <v>0</v>
      </c>
      <c r="AT873" s="2">
        <f t="shared" si="3105"/>
        <v>0</v>
      </c>
      <c r="AU873" s="2">
        <f t="shared" si="3105"/>
        <v>0</v>
      </c>
      <c r="AV873" s="2">
        <f t="shared" si="3105"/>
        <v>0</v>
      </c>
      <c r="AW873" s="2">
        <f t="shared" si="3105"/>
        <v>0</v>
      </c>
      <c r="AX873" s="2">
        <f t="shared" si="3105"/>
        <v>0</v>
      </c>
      <c r="AY873" s="2">
        <f t="shared" si="3105"/>
        <v>0</v>
      </c>
      <c r="AZ873" s="2">
        <f t="shared" si="3105"/>
        <v>0</v>
      </c>
      <c r="BA873" s="2">
        <f t="shared" si="3105"/>
        <v>0</v>
      </c>
      <c r="BB873" s="2">
        <f t="shared" si="3105"/>
        <v>0</v>
      </c>
      <c r="BC873" s="2">
        <f t="shared" si="3105"/>
        <v>0</v>
      </c>
      <c r="BD873" s="2">
        <f t="shared" si="3105"/>
        <v>0</v>
      </c>
      <c r="BE873" s="2">
        <f t="shared" si="3105"/>
        <v>0</v>
      </c>
      <c r="BF873" s="2">
        <f t="shared" si="3105"/>
        <v>0</v>
      </c>
      <c r="BG873" s="2">
        <f t="shared" si="3105"/>
        <v>0</v>
      </c>
      <c r="BH873" s="2">
        <f t="shared" si="3105"/>
        <v>0</v>
      </c>
      <c r="BI873" s="2">
        <f t="shared" si="3105"/>
        <v>0</v>
      </c>
      <c r="BJ873" s="2">
        <f t="shared" si="3105"/>
        <v>0</v>
      </c>
      <c r="BK873" s="2">
        <f t="shared" si="3105"/>
        <v>0</v>
      </c>
      <c r="BL873" s="2">
        <f t="shared" si="3105"/>
        <v>0</v>
      </c>
      <c r="BM873" s="2">
        <f t="shared" si="3105"/>
        <v>0</v>
      </c>
      <c r="BN873" s="2">
        <f t="shared" si="3105"/>
        <v>0</v>
      </c>
      <c r="BO873" s="2">
        <f t="shared" si="3105"/>
        <v>0</v>
      </c>
    </row>
    <row r="874" spans="1:67" s="10" customFormat="1" outlineLevel="2">
      <c r="B874" s="8" t="s">
        <v>32</v>
      </c>
      <c r="L874" s="2">
        <f t="shared" ref="L874:AQ874" si="3106">IF(OR(L$10&lt;$C873,L$10&gt;$C873+$G873),0,IF(L$10=$C873,$E873*(1+$I873)^(L$10-$E$663)*$H873,IF(L$10=$C873+$G873,$E873*(1+$I873)^(L$10-$E$663)*(1-$H873),$E873*(1+$I873)^(L$10-$E$663))))</f>
        <v>595</v>
      </c>
      <c r="M874" s="2">
        <f t="shared" si="3106"/>
        <v>609.875</v>
      </c>
      <c r="N874" s="2">
        <f t="shared" si="3106"/>
        <v>625.12187499999993</v>
      </c>
      <c r="O874" s="2">
        <f t="shared" si="3106"/>
        <v>640.74992187499993</v>
      </c>
      <c r="P874" s="2">
        <f t="shared" si="3106"/>
        <v>656.7686699218749</v>
      </c>
      <c r="Q874" s="2">
        <f t="shared" si="3106"/>
        <v>673.18788666992168</v>
      </c>
      <c r="R874" s="2">
        <f t="shared" si="3106"/>
        <v>690.0175838366697</v>
      </c>
      <c r="S874" s="2">
        <f t="shared" si="3106"/>
        <v>707.26802343258646</v>
      </c>
      <c r="T874" s="2">
        <f t="shared" si="3106"/>
        <v>724.94972401840107</v>
      </c>
      <c r="U874" s="2">
        <f t="shared" si="3106"/>
        <v>743.07346711886089</v>
      </c>
      <c r="V874" s="2">
        <f t="shared" si="3106"/>
        <v>761.65030379683242</v>
      </c>
      <c r="W874" s="2">
        <f t="shared" si="3106"/>
        <v>780.69156139175323</v>
      </c>
      <c r="X874" s="2">
        <f t="shared" si="3106"/>
        <v>800.20885042654697</v>
      </c>
      <c r="Y874" s="2">
        <f t="shared" si="3106"/>
        <v>820.21407168721066</v>
      </c>
      <c r="Z874" s="2">
        <f t="shared" si="3106"/>
        <v>840.7194234793908</v>
      </c>
      <c r="AA874" s="2">
        <f t="shared" si="3106"/>
        <v>861.73740906637579</v>
      </c>
      <c r="AB874" s="2">
        <f t="shared" si="3106"/>
        <v>883.2808442930351</v>
      </c>
      <c r="AC874" s="2">
        <f t="shared" si="3106"/>
        <v>0</v>
      </c>
      <c r="AD874" s="2">
        <f t="shared" si="3106"/>
        <v>0</v>
      </c>
      <c r="AE874" s="2">
        <f t="shared" si="3106"/>
        <v>0</v>
      </c>
      <c r="AF874" s="2">
        <f t="shared" si="3106"/>
        <v>0</v>
      </c>
      <c r="AG874" s="2">
        <f t="shared" si="3106"/>
        <v>0</v>
      </c>
      <c r="AH874" s="2">
        <f t="shared" si="3106"/>
        <v>0</v>
      </c>
      <c r="AI874" s="2">
        <f t="shared" si="3106"/>
        <v>0</v>
      </c>
      <c r="AJ874" s="2">
        <f t="shared" si="3106"/>
        <v>0</v>
      </c>
      <c r="AK874" s="2">
        <f t="shared" si="3106"/>
        <v>0</v>
      </c>
      <c r="AL874" s="2">
        <f t="shared" si="3106"/>
        <v>0</v>
      </c>
      <c r="AM874" s="2">
        <f t="shared" si="3106"/>
        <v>0</v>
      </c>
      <c r="AN874" s="2">
        <f t="shared" si="3106"/>
        <v>0</v>
      </c>
      <c r="AO874" s="2">
        <f t="shared" si="3106"/>
        <v>0</v>
      </c>
      <c r="AP874" s="2">
        <f t="shared" si="3106"/>
        <v>0</v>
      </c>
      <c r="AQ874" s="2">
        <f t="shared" si="3106"/>
        <v>0</v>
      </c>
      <c r="AR874" s="2">
        <f t="shared" ref="AR874:BO874" si="3107">IF(OR(AR$10&lt;$C873,AR$10&gt;$C873+$G873),0,IF(AR$10=$C873,$E873*(1+$I873)^(AR$10-$E$663)*$H873,IF(AR$10=$C873+$G873,$E873*(1+$I873)^(AR$10-$E$663)*(1-$H873),$E873*(1+$I873)^(AR$10-$E$663))))</f>
        <v>0</v>
      </c>
      <c r="AS874" s="2">
        <f t="shared" si="3107"/>
        <v>0</v>
      </c>
      <c r="AT874" s="2">
        <f t="shared" si="3107"/>
        <v>0</v>
      </c>
      <c r="AU874" s="2">
        <f t="shared" si="3107"/>
        <v>0</v>
      </c>
      <c r="AV874" s="2">
        <f t="shared" si="3107"/>
        <v>0</v>
      </c>
      <c r="AW874" s="2">
        <f t="shared" si="3107"/>
        <v>0</v>
      </c>
      <c r="AX874" s="2">
        <f t="shared" si="3107"/>
        <v>0</v>
      </c>
      <c r="AY874" s="2">
        <f t="shared" si="3107"/>
        <v>0</v>
      </c>
      <c r="AZ874" s="2">
        <f t="shared" si="3107"/>
        <v>0</v>
      </c>
      <c r="BA874" s="2">
        <f t="shared" si="3107"/>
        <v>0</v>
      </c>
      <c r="BB874" s="2">
        <f t="shared" si="3107"/>
        <v>0</v>
      </c>
      <c r="BC874" s="2">
        <f t="shared" si="3107"/>
        <v>0</v>
      </c>
      <c r="BD874" s="2">
        <f t="shared" si="3107"/>
        <v>0</v>
      </c>
      <c r="BE874" s="2">
        <f t="shared" si="3107"/>
        <v>0</v>
      </c>
      <c r="BF874" s="2">
        <f t="shared" si="3107"/>
        <v>0</v>
      </c>
      <c r="BG874" s="2">
        <f t="shared" si="3107"/>
        <v>0</v>
      </c>
      <c r="BH874" s="2">
        <f t="shared" si="3107"/>
        <v>0</v>
      </c>
      <c r="BI874" s="2">
        <f t="shared" si="3107"/>
        <v>0</v>
      </c>
      <c r="BJ874" s="2">
        <f t="shared" si="3107"/>
        <v>0</v>
      </c>
      <c r="BK874" s="2">
        <f t="shared" si="3107"/>
        <v>0</v>
      </c>
      <c r="BL874" s="2">
        <f t="shared" si="3107"/>
        <v>0</v>
      </c>
      <c r="BM874" s="2">
        <f t="shared" si="3107"/>
        <v>0</v>
      </c>
      <c r="BN874" s="2">
        <f t="shared" si="3107"/>
        <v>0</v>
      </c>
      <c r="BO874" s="2">
        <f t="shared" si="3107"/>
        <v>0</v>
      </c>
    </row>
    <row r="875" spans="1:67" s="10" customFormat="1" outlineLevel="2">
      <c r="B875" s="8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</row>
    <row r="876" spans="1:67" s="10" customFormat="1" outlineLevel="2">
      <c r="B876" s="7" t="s">
        <v>33</v>
      </c>
      <c r="L876" s="13">
        <f t="shared" ref="L876:BO876" si="3108">INDEX(Prod,$A873,L$10-$L$10+1)</f>
        <v>2.337193489074707</v>
      </c>
      <c r="M876" s="13">
        <f t="shared" si="3108"/>
        <v>3.5561439990997314</v>
      </c>
      <c r="N876" s="13">
        <f t="shared" si="3108"/>
        <v>6.2093181610107422</v>
      </c>
      <c r="O876" s="13">
        <f t="shared" si="3108"/>
        <v>6.4143667221069336</v>
      </c>
      <c r="P876" s="13">
        <f t="shared" si="3108"/>
        <v>3.948920726776123</v>
      </c>
      <c r="Q876" s="13">
        <f t="shared" si="3108"/>
        <v>3.2790596485137939</v>
      </c>
      <c r="R876" s="13">
        <f t="shared" si="3108"/>
        <v>2.8135942295193672E-2</v>
      </c>
      <c r="S876" s="13">
        <f t="shared" si="3108"/>
        <v>2.7351180091500282E-2</v>
      </c>
      <c r="T876" s="13">
        <f t="shared" si="3108"/>
        <v>2.743992954492569E-2</v>
      </c>
      <c r="U876" s="13">
        <f t="shared" si="3108"/>
        <v>6.1163835227489471E-2</v>
      </c>
      <c r="V876" s="13">
        <f t="shared" si="3108"/>
        <v>9.8836466670036316E-2</v>
      </c>
      <c r="W876" s="13">
        <f t="shared" si="3108"/>
        <v>0.1456131637096405</v>
      </c>
      <c r="X876" s="13">
        <f t="shared" si="3108"/>
        <v>0.16815760731697083</v>
      </c>
      <c r="Y876" s="13">
        <f t="shared" si="3108"/>
        <v>0.19495317339897156</v>
      </c>
      <c r="Z876" s="13">
        <f t="shared" si="3108"/>
        <v>0.24734482169151306</v>
      </c>
      <c r="AA876" s="13">
        <f t="shared" si="3108"/>
        <v>0.28142109513282776</v>
      </c>
      <c r="AB876" s="13">
        <f t="shared" si="3108"/>
        <v>0.33822157979011536</v>
      </c>
      <c r="AC876" s="13">
        <f t="shared" si="3108"/>
        <v>0</v>
      </c>
      <c r="AD876" s="13">
        <f t="shared" si="3108"/>
        <v>0</v>
      </c>
      <c r="AE876" s="13">
        <f t="shared" si="3108"/>
        <v>0</v>
      </c>
      <c r="AF876" s="13">
        <f t="shared" si="3108"/>
        <v>0</v>
      </c>
      <c r="AG876" s="13">
        <f t="shared" si="3108"/>
        <v>0</v>
      </c>
      <c r="AH876" s="13">
        <f t="shared" si="3108"/>
        <v>0</v>
      </c>
      <c r="AI876" s="13">
        <f t="shared" si="3108"/>
        <v>0</v>
      </c>
      <c r="AJ876" s="13">
        <f t="shared" si="3108"/>
        <v>0</v>
      </c>
      <c r="AK876" s="13">
        <f t="shared" si="3108"/>
        <v>0</v>
      </c>
      <c r="AL876" s="13">
        <f t="shared" si="3108"/>
        <v>0</v>
      </c>
      <c r="AM876" s="13">
        <f t="shared" si="3108"/>
        <v>0</v>
      </c>
      <c r="AN876" s="13">
        <f t="shared" si="3108"/>
        <v>0</v>
      </c>
      <c r="AO876" s="13">
        <f t="shared" si="3108"/>
        <v>0</v>
      </c>
      <c r="AP876" s="13">
        <f t="shared" si="3108"/>
        <v>0</v>
      </c>
      <c r="AQ876" s="13">
        <f t="shared" si="3108"/>
        <v>0</v>
      </c>
      <c r="AR876" s="13">
        <f t="shared" si="3108"/>
        <v>0</v>
      </c>
      <c r="AS876" s="13">
        <f t="shared" si="3108"/>
        <v>0</v>
      </c>
      <c r="AT876" s="13">
        <f t="shared" si="3108"/>
        <v>0</v>
      </c>
      <c r="AU876" s="13">
        <f t="shared" si="3108"/>
        <v>0</v>
      </c>
      <c r="AV876" s="13">
        <f t="shared" si="3108"/>
        <v>0</v>
      </c>
      <c r="AW876" s="13">
        <f t="shared" si="3108"/>
        <v>0</v>
      </c>
      <c r="AX876" s="13">
        <f t="shared" si="3108"/>
        <v>0</v>
      </c>
      <c r="AY876" s="13">
        <f t="shared" si="3108"/>
        <v>0</v>
      </c>
      <c r="AZ876" s="13">
        <f t="shared" si="3108"/>
        <v>0</v>
      </c>
      <c r="BA876" s="13">
        <f t="shared" si="3108"/>
        <v>0</v>
      </c>
      <c r="BB876" s="13">
        <f t="shared" si="3108"/>
        <v>0</v>
      </c>
      <c r="BC876" s="13">
        <f t="shared" si="3108"/>
        <v>0</v>
      </c>
      <c r="BD876" s="13">
        <f t="shared" si="3108"/>
        <v>0</v>
      </c>
      <c r="BE876" s="13">
        <f t="shared" si="3108"/>
        <v>0</v>
      </c>
      <c r="BF876" s="13">
        <f t="shared" si="3108"/>
        <v>0</v>
      </c>
      <c r="BG876" s="13">
        <f t="shared" si="3108"/>
        <v>0</v>
      </c>
      <c r="BH876" s="13">
        <f t="shared" si="3108"/>
        <v>0</v>
      </c>
      <c r="BI876" s="13">
        <f t="shared" si="3108"/>
        <v>0</v>
      </c>
      <c r="BJ876" s="13">
        <f t="shared" si="3108"/>
        <v>0</v>
      </c>
      <c r="BK876" s="13">
        <f t="shared" si="3108"/>
        <v>0</v>
      </c>
      <c r="BL876" s="13">
        <f t="shared" si="3108"/>
        <v>0</v>
      </c>
      <c r="BM876" s="13">
        <f t="shared" si="3108"/>
        <v>0</v>
      </c>
      <c r="BN876" s="13">
        <f t="shared" si="3108"/>
        <v>0</v>
      </c>
      <c r="BO876" s="13">
        <f t="shared" si="3108"/>
        <v>0</v>
      </c>
    </row>
    <row r="877" spans="1:67" s="10" customFormat="1" outlineLevel="2">
      <c r="B877" s="8" t="s">
        <v>34</v>
      </c>
      <c r="L877" s="2">
        <f t="shared" ref="L877:AQ877" si="3109">IF(L$10&lt;$C873,0,$F873*L876*(1+$I873)^(L$10-$E$663))</f>
        <v>0</v>
      </c>
      <c r="M877" s="2">
        <f t="shared" si="3109"/>
        <v>0</v>
      </c>
      <c r="N877" s="2">
        <f t="shared" si="3109"/>
        <v>0</v>
      </c>
      <c r="O877" s="2">
        <f t="shared" si="3109"/>
        <v>0</v>
      </c>
      <c r="P877" s="2">
        <f t="shared" si="3109"/>
        <v>0</v>
      </c>
      <c r="Q877" s="2">
        <f t="shared" si="3109"/>
        <v>0</v>
      </c>
      <c r="R877" s="2">
        <f t="shared" si="3109"/>
        <v>0</v>
      </c>
      <c r="S877" s="2">
        <f t="shared" si="3109"/>
        <v>0</v>
      </c>
      <c r="T877" s="2">
        <f t="shared" si="3109"/>
        <v>0</v>
      </c>
      <c r="U877" s="2">
        <f t="shared" si="3109"/>
        <v>0</v>
      </c>
      <c r="V877" s="2">
        <f t="shared" si="3109"/>
        <v>0</v>
      </c>
      <c r="W877" s="2">
        <f t="shared" si="3109"/>
        <v>0</v>
      </c>
      <c r="X877" s="2">
        <f t="shared" si="3109"/>
        <v>0</v>
      </c>
      <c r="Y877" s="2">
        <f t="shared" si="3109"/>
        <v>0</v>
      </c>
      <c r="Z877" s="2">
        <f t="shared" si="3109"/>
        <v>0</v>
      </c>
      <c r="AA877" s="2">
        <f t="shared" si="3109"/>
        <v>0</v>
      </c>
      <c r="AB877" s="2">
        <f t="shared" si="3109"/>
        <v>0</v>
      </c>
      <c r="AC877" s="2">
        <f t="shared" si="3109"/>
        <v>0</v>
      </c>
      <c r="AD877" s="2">
        <f t="shared" si="3109"/>
        <v>0</v>
      </c>
      <c r="AE877" s="2">
        <f t="shared" si="3109"/>
        <v>0</v>
      </c>
      <c r="AF877" s="2">
        <f t="shared" si="3109"/>
        <v>0</v>
      </c>
      <c r="AG877" s="2">
        <f t="shared" si="3109"/>
        <v>0</v>
      </c>
      <c r="AH877" s="2">
        <f t="shared" si="3109"/>
        <v>0</v>
      </c>
      <c r="AI877" s="2">
        <f t="shared" si="3109"/>
        <v>0</v>
      </c>
      <c r="AJ877" s="2">
        <f t="shared" si="3109"/>
        <v>0</v>
      </c>
      <c r="AK877" s="2">
        <f t="shared" si="3109"/>
        <v>0</v>
      </c>
      <c r="AL877" s="2">
        <f t="shared" si="3109"/>
        <v>0</v>
      </c>
      <c r="AM877" s="2">
        <f t="shared" si="3109"/>
        <v>0</v>
      </c>
      <c r="AN877" s="2">
        <f t="shared" si="3109"/>
        <v>0</v>
      </c>
      <c r="AO877" s="2">
        <f t="shared" si="3109"/>
        <v>0</v>
      </c>
      <c r="AP877" s="2">
        <f t="shared" si="3109"/>
        <v>0</v>
      </c>
      <c r="AQ877" s="2">
        <f t="shared" si="3109"/>
        <v>0</v>
      </c>
      <c r="AR877" s="2">
        <f t="shared" ref="AR877:BO877" si="3110">IF(AR$10&lt;$C873,0,$F873*AR876*(1+$I873)^(AR$10-$E$663))</f>
        <v>0</v>
      </c>
      <c r="AS877" s="2">
        <f t="shared" si="3110"/>
        <v>0</v>
      </c>
      <c r="AT877" s="2">
        <f t="shared" si="3110"/>
        <v>0</v>
      </c>
      <c r="AU877" s="2">
        <f t="shared" si="3110"/>
        <v>0</v>
      </c>
      <c r="AV877" s="2">
        <f t="shared" si="3110"/>
        <v>0</v>
      </c>
      <c r="AW877" s="2">
        <f t="shared" si="3110"/>
        <v>0</v>
      </c>
      <c r="AX877" s="2">
        <f t="shared" si="3110"/>
        <v>0</v>
      </c>
      <c r="AY877" s="2">
        <f t="shared" si="3110"/>
        <v>0</v>
      </c>
      <c r="AZ877" s="2">
        <f t="shared" si="3110"/>
        <v>0</v>
      </c>
      <c r="BA877" s="2">
        <f t="shared" si="3110"/>
        <v>0</v>
      </c>
      <c r="BB877" s="2">
        <f t="shared" si="3110"/>
        <v>0</v>
      </c>
      <c r="BC877" s="2">
        <f t="shared" si="3110"/>
        <v>0</v>
      </c>
      <c r="BD877" s="2">
        <f t="shared" si="3110"/>
        <v>0</v>
      </c>
      <c r="BE877" s="2">
        <f t="shared" si="3110"/>
        <v>0</v>
      </c>
      <c r="BF877" s="2">
        <f t="shared" si="3110"/>
        <v>0</v>
      </c>
      <c r="BG877" s="2">
        <f t="shared" si="3110"/>
        <v>0</v>
      </c>
      <c r="BH877" s="2">
        <f t="shared" si="3110"/>
        <v>0</v>
      </c>
      <c r="BI877" s="2">
        <f t="shared" si="3110"/>
        <v>0</v>
      </c>
      <c r="BJ877" s="2">
        <f t="shared" si="3110"/>
        <v>0</v>
      </c>
      <c r="BK877" s="2">
        <f t="shared" si="3110"/>
        <v>0</v>
      </c>
      <c r="BL877" s="2">
        <f t="shared" si="3110"/>
        <v>0</v>
      </c>
      <c r="BM877" s="2">
        <f t="shared" si="3110"/>
        <v>0</v>
      </c>
      <c r="BN877" s="2">
        <f t="shared" si="3110"/>
        <v>0</v>
      </c>
      <c r="BO877" s="2">
        <f t="shared" si="3110"/>
        <v>0</v>
      </c>
    </row>
    <row r="878" spans="1:67" s="10" customFormat="1" outlineLevel="2">
      <c r="B878" s="8"/>
    </row>
    <row r="879" spans="1:67" s="10" customFormat="1" outlineLevel="2">
      <c r="B879" s="8" t="s">
        <v>35</v>
      </c>
      <c r="I879" s="152" t="str">
        <f>INDEX(Projects,A873,Projects!R$1)</f>
        <v>ExGT</v>
      </c>
      <c r="L879" s="2">
        <f t="shared" ref="L879:BO879" si="3111">SUM(L874,L877)</f>
        <v>595</v>
      </c>
      <c r="M879" s="2">
        <f t="shared" si="3111"/>
        <v>609.875</v>
      </c>
      <c r="N879" s="2">
        <f t="shared" si="3111"/>
        <v>625.12187499999993</v>
      </c>
      <c r="O879" s="2">
        <f t="shared" si="3111"/>
        <v>640.74992187499993</v>
      </c>
      <c r="P879" s="2">
        <f t="shared" si="3111"/>
        <v>656.7686699218749</v>
      </c>
      <c r="Q879" s="2">
        <f t="shared" si="3111"/>
        <v>673.18788666992168</v>
      </c>
      <c r="R879" s="2">
        <f t="shared" si="3111"/>
        <v>690.0175838366697</v>
      </c>
      <c r="S879" s="2">
        <f t="shared" si="3111"/>
        <v>707.26802343258646</v>
      </c>
      <c r="T879" s="2">
        <f t="shared" si="3111"/>
        <v>724.94972401840107</v>
      </c>
      <c r="U879" s="2">
        <f t="shared" si="3111"/>
        <v>743.07346711886089</v>
      </c>
      <c r="V879" s="2">
        <f t="shared" si="3111"/>
        <v>761.65030379683242</v>
      </c>
      <c r="W879" s="2">
        <f t="shared" si="3111"/>
        <v>780.69156139175323</v>
      </c>
      <c r="X879" s="2">
        <f t="shared" si="3111"/>
        <v>800.20885042654697</v>
      </c>
      <c r="Y879" s="2">
        <f t="shared" si="3111"/>
        <v>820.21407168721066</v>
      </c>
      <c r="Z879" s="2">
        <f t="shared" si="3111"/>
        <v>840.7194234793908</v>
      </c>
      <c r="AA879" s="2">
        <f t="shared" si="3111"/>
        <v>861.73740906637579</v>
      </c>
      <c r="AB879" s="2">
        <f t="shared" si="3111"/>
        <v>883.2808442930351</v>
      </c>
      <c r="AC879" s="2">
        <f t="shared" si="3111"/>
        <v>0</v>
      </c>
      <c r="AD879" s="2">
        <f t="shared" si="3111"/>
        <v>0</v>
      </c>
      <c r="AE879" s="2">
        <f t="shared" si="3111"/>
        <v>0</v>
      </c>
      <c r="AF879" s="2">
        <f t="shared" si="3111"/>
        <v>0</v>
      </c>
      <c r="AG879" s="2">
        <f t="shared" si="3111"/>
        <v>0</v>
      </c>
      <c r="AH879" s="2">
        <f t="shared" si="3111"/>
        <v>0</v>
      </c>
      <c r="AI879" s="2">
        <f t="shared" si="3111"/>
        <v>0</v>
      </c>
      <c r="AJ879" s="2">
        <f t="shared" si="3111"/>
        <v>0</v>
      </c>
      <c r="AK879" s="2">
        <f t="shared" si="3111"/>
        <v>0</v>
      </c>
      <c r="AL879" s="2">
        <f t="shared" si="3111"/>
        <v>0</v>
      </c>
      <c r="AM879" s="2">
        <f t="shared" si="3111"/>
        <v>0</v>
      </c>
      <c r="AN879" s="2">
        <f t="shared" si="3111"/>
        <v>0</v>
      </c>
      <c r="AO879" s="2">
        <f t="shared" si="3111"/>
        <v>0</v>
      </c>
      <c r="AP879" s="2">
        <f t="shared" si="3111"/>
        <v>0</v>
      </c>
      <c r="AQ879" s="2">
        <f t="shared" si="3111"/>
        <v>0</v>
      </c>
      <c r="AR879" s="2">
        <f t="shared" si="3111"/>
        <v>0</v>
      </c>
      <c r="AS879" s="2">
        <f t="shared" si="3111"/>
        <v>0</v>
      </c>
      <c r="AT879" s="2">
        <f t="shared" si="3111"/>
        <v>0</v>
      </c>
      <c r="AU879" s="2">
        <f t="shared" si="3111"/>
        <v>0</v>
      </c>
      <c r="AV879" s="2">
        <f t="shared" si="3111"/>
        <v>0</v>
      </c>
      <c r="AW879" s="2">
        <f t="shared" si="3111"/>
        <v>0</v>
      </c>
      <c r="AX879" s="2">
        <f t="shared" si="3111"/>
        <v>0</v>
      </c>
      <c r="AY879" s="2">
        <f t="shared" si="3111"/>
        <v>0</v>
      </c>
      <c r="AZ879" s="2">
        <f t="shared" si="3111"/>
        <v>0</v>
      </c>
      <c r="BA879" s="2">
        <f t="shared" si="3111"/>
        <v>0</v>
      </c>
      <c r="BB879" s="2">
        <f t="shared" si="3111"/>
        <v>0</v>
      </c>
      <c r="BC879" s="2">
        <f t="shared" si="3111"/>
        <v>0</v>
      </c>
      <c r="BD879" s="2">
        <f t="shared" si="3111"/>
        <v>0</v>
      </c>
      <c r="BE879" s="2">
        <f t="shared" si="3111"/>
        <v>0</v>
      </c>
      <c r="BF879" s="2">
        <f t="shared" si="3111"/>
        <v>0</v>
      </c>
      <c r="BG879" s="2">
        <f t="shared" si="3111"/>
        <v>0</v>
      </c>
      <c r="BH879" s="2">
        <f t="shared" si="3111"/>
        <v>0</v>
      </c>
      <c r="BI879" s="2">
        <f t="shared" si="3111"/>
        <v>0</v>
      </c>
      <c r="BJ879" s="2">
        <f t="shared" si="3111"/>
        <v>0</v>
      </c>
      <c r="BK879" s="2">
        <f t="shared" si="3111"/>
        <v>0</v>
      </c>
      <c r="BL879" s="2">
        <f t="shared" si="3111"/>
        <v>0</v>
      </c>
      <c r="BM879" s="2">
        <f t="shared" si="3111"/>
        <v>0</v>
      </c>
      <c r="BN879" s="2">
        <f t="shared" si="3111"/>
        <v>0</v>
      </c>
      <c r="BO879" s="2">
        <f t="shared" si="3111"/>
        <v>0</v>
      </c>
    </row>
    <row r="880" spans="1:67" s="10" customFormat="1" outlineLevel="2">
      <c r="B880" s="8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</row>
    <row r="881" spans="2:67" s="10" customFormat="1" outlineLevel="2">
      <c r="B881" s="8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</row>
    <row r="882" spans="2:67" outlineLevel="1">
      <c r="B882" s="1" t="s">
        <v>36</v>
      </c>
      <c r="C882" s="10"/>
      <c r="D882" s="10"/>
      <c r="E882" s="10"/>
      <c r="J882" s="2">
        <f>NPV($C$4,M882:BO882)+L882</f>
        <v>258938.98882894721</v>
      </c>
      <c r="L882" s="2">
        <f>SUM(L665,L673,L681,L689,L697,L705,L713,L721,L729,L737,L745,L753,L761,L769,L777,L785,L793,L801,L809,L817,L825,L833,L841,L849,L857,L865,L873)</f>
        <v>22834.022939300536</v>
      </c>
      <c r="M882" s="2">
        <f t="shared" ref="M882:BO882" si="3112">SUM(M665,M673,M681,M689,M697,M705,M713,M721,M729,M737,M745,M753,M761,M769,M777,M785,M793,M801,M809,M817,M825,M833,M841,M849,M857,M865,M873)</f>
        <v>23870.304702930451</v>
      </c>
      <c r="N882" s="2">
        <f t="shared" si="3112"/>
        <v>24898.286310722349</v>
      </c>
      <c r="O882" s="2">
        <f t="shared" si="3112"/>
        <v>25607.55953330444</v>
      </c>
      <c r="P882" s="2">
        <f t="shared" si="3112"/>
        <v>27136.39836172264</v>
      </c>
      <c r="Q882" s="2">
        <f t="shared" si="3112"/>
        <v>26673.672575114229</v>
      </c>
      <c r="R882" s="2">
        <f t="shared" si="3112"/>
        <v>25495.297173755618</v>
      </c>
      <c r="S882" s="2">
        <f t="shared" si="3112"/>
        <v>26132.663663179286</v>
      </c>
      <c r="T882" s="2">
        <f t="shared" si="3112"/>
        <v>26785.986957832676</v>
      </c>
      <c r="U882" s="2">
        <f t="shared" si="3112"/>
        <v>13380.090075337848</v>
      </c>
      <c r="V882" s="2">
        <f t="shared" si="3112"/>
        <v>8992.983502517709</v>
      </c>
      <c r="W882" s="2">
        <f t="shared" si="3112"/>
        <v>9217.8891471836196</v>
      </c>
      <c r="X882" s="2">
        <f t="shared" si="3112"/>
        <v>9448.3655492044527</v>
      </c>
      <c r="Y882" s="2">
        <f t="shared" si="3112"/>
        <v>9684.7392022284894</v>
      </c>
      <c r="Z882" s="2">
        <f t="shared" si="3112"/>
        <v>6099.5640545350452</v>
      </c>
      <c r="AA882" s="2">
        <f t="shared" si="3112"/>
        <v>6253.4952757025021</v>
      </c>
      <c r="AB882" s="2">
        <f t="shared" si="3112"/>
        <v>6413.1935255014723</v>
      </c>
      <c r="AC882" s="2">
        <f t="shared" si="3112"/>
        <v>5675.5598567803363</v>
      </c>
      <c r="AD882" s="2">
        <f t="shared" si="3112"/>
        <v>5821.0211123302597</v>
      </c>
      <c r="AE882" s="2">
        <f t="shared" si="3112"/>
        <v>5970.0212507288898</v>
      </c>
      <c r="AF882" s="2">
        <f t="shared" si="3112"/>
        <v>6200.2709327324428</v>
      </c>
      <c r="AG882" s="2">
        <f t="shared" si="3112"/>
        <v>7215.0867081612405</v>
      </c>
      <c r="AH882" s="2">
        <f t="shared" si="3112"/>
        <v>7400.007202624105</v>
      </c>
      <c r="AI882" s="2">
        <f t="shared" si="3112"/>
        <v>7589.4785127493897</v>
      </c>
      <c r="AJ882" s="2">
        <f t="shared" si="3112"/>
        <v>7870.157637964332</v>
      </c>
      <c r="AK882" s="2">
        <f t="shared" si="3112"/>
        <v>9015.9012689116316</v>
      </c>
      <c r="AL882" s="2">
        <f t="shared" si="3112"/>
        <v>9246.1686051217876</v>
      </c>
      <c r="AM882" s="2">
        <f t="shared" si="3112"/>
        <v>9574.5110554571474</v>
      </c>
      <c r="AN882" s="2">
        <f t="shared" si="3112"/>
        <v>10834.037391515023</v>
      </c>
      <c r="AO882" s="2">
        <f t="shared" si="3112"/>
        <v>11112.306579260934</v>
      </c>
      <c r="AP882" s="2">
        <f t="shared" si="3112"/>
        <v>11395.533206715631</v>
      </c>
      <c r="AQ882" s="2">
        <f t="shared" si="3112"/>
        <v>11787.6439416294</v>
      </c>
      <c r="AR882" s="2">
        <f t="shared" si="3112"/>
        <v>13205.793157172517</v>
      </c>
      <c r="AS882" s="2">
        <f t="shared" si="3112"/>
        <v>13545.676742735273</v>
      </c>
      <c r="AT882" s="2">
        <f t="shared" si="3112"/>
        <v>13891.400652993121</v>
      </c>
      <c r="AU882" s="2">
        <f t="shared" si="3112"/>
        <v>14246.436647282357</v>
      </c>
      <c r="AV882" s="2">
        <f t="shared" si="3112"/>
        <v>14610.303233523086</v>
      </c>
      <c r="AW882" s="2">
        <f t="shared" si="3112"/>
        <v>15103.133168584762</v>
      </c>
      <c r="AX882" s="2">
        <f t="shared" si="3112"/>
        <v>16783.434094435612</v>
      </c>
      <c r="AY882" s="2">
        <f t="shared" si="3112"/>
        <v>17213.524544254506</v>
      </c>
      <c r="AZ882" s="2">
        <f t="shared" si="3112"/>
        <v>17653.385599082787</v>
      </c>
      <c r="BA882" s="2">
        <f t="shared" si="3112"/>
        <v>18108.927532438953</v>
      </c>
      <c r="BB882" s="2">
        <f t="shared" si="3112"/>
        <v>18707.613145086747</v>
      </c>
      <c r="BC882" s="2">
        <f t="shared" si="3112"/>
        <v>20648.570465828321</v>
      </c>
      <c r="BD882" s="2">
        <f t="shared" si="3112"/>
        <v>21175.099181935228</v>
      </c>
      <c r="BE882" s="2">
        <f t="shared" si="3112"/>
        <v>21725.111710295547</v>
      </c>
      <c r="BF882" s="2">
        <f t="shared" si="3112"/>
        <v>22284.047590819398</v>
      </c>
      <c r="BG882" s="2">
        <f t="shared" si="3112"/>
        <v>22857.411844513394</v>
      </c>
      <c r="BH882" s="2">
        <f t="shared" si="3112"/>
        <v>24157.259078534324</v>
      </c>
      <c r="BI882" s="2">
        <f t="shared" si="3112"/>
        <v>32491.314163974799</v>
      </c>
      <c r="BJ882" s="2">
        <f t="shared" si="3112"/>
        <v>31590.497206159132</v>
      </c>
      <c r="BK882" s="2">
        <f t="shared" si="3112"/>
        <v>32402.120914384512</v>
      </c>
      <c r="BL882" s="2">
        <f t="shared" si="3112"/>
        <v>33055.47286492183</v>
      </c>
      <c r="BM882" s="2">
        <f t="shared" si="3112"/>
        <v>32047.369361703928</v>
      </c>
      <c r="BN882" s="2">
        <f t="shared" si="3112"/>
        <v>32873.689599177465</v>
      </c>
      <c r="BO882" s="2">
        <f t="shared" si="3112"/>
        <v>33721.951422495717</v>
      </c>
    </row>
    <row r="883" spans="2:67" outlineLevel="1">
      <c r="B883" s="10"/>
      <c r="C883" s="10"/>
      <c r="D883" s="10"/>
      <c r="E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</row>
    <row r="884" spans="2:67" outlineLevel="1">
      <c r="B884" s="3" t="s">
        <v>45</v>
      </c>
      <c r="C884" s="10"/>
      <c r="D884" s="10"/>
      <c r="E884" s="10"/>
      <c r="J884" s="2">
        <f>NPV($C$4,M884:BO884)+L884</f>
        <v>3090508.1973681794</v>
      </c>
      <c r="L884" s="151">
        <f>+'Exhibit 14'!G19</f>
        <v>68451.41</v>
      </c>
      <c r="M884" s="151">
        <f>+'Exhibit 14'!H19</f>
        <v>71733.2</v>
      </c>
      <c r="N884" s="151">
        <f>+'Exhibit 14'!I19</f>
        <v>72852.87</v>
      </c>
      <c r="O884" s="151">
        <f>+'Exhibit 14'!J19</f>
        <v>73651.34</v>
      </c>
      <c r="P884" s="151">
        <f>+'Exhibit 14'!K19</f>
        <v>75273.03</v>
      </c>
      <c r="Q884" s="151">
        <f>+'Exhibit 14'!L19</f>
        <v>201594</v>
      </c>
      <c r="R884" s="151">
        <f>+'Exhibit 14'!M19</f>
        <v>324685.3</v>
      </c>
      <c r="S884" s="151">
        <f>+'Exhibit 14'!N19</f>
        <v>320807.3</v>
      </c>
      <c r="T884" s="151">
        <f>+'Exhibit 14'!O19</f>
        <v>320016.2</v>
      </c>
      <c r="U884" s="151">
        <f>+'Exhibit 14'!P19</f>
        <v>302129.59999999998</v>
      </c>
      <c r="V884" s="151">
        <f>+'Exhibit 14'!Q19</f>
        <v>296393.90000000002</v>
      </c>
      <c r="W884" s="151">
        <f>+'Exhibit 14'!R19</f>
        <v>289330.3</v>
      </c>
      <c r="X884" s="151">
        <f>+'Exhibit 14'!S19</f>
        <v>288048.5</v>
      </c>
      <c r="Y884" s="151">
        <f>+'Exhibit 14'!T19</f>
        <v>283687.40000000002</v>
      </c>
      <c r="Z884" s="151">
        <f>+'Exhibit 14'!U19</f>
        <v>279241.7</v>
      </c>
      <c r="AA884" s="151">
        <f>+'Exhibit 14'!V19</f>
        <v>274459</v>
      </c>
      <c r="AB884" s="151">
        <f>+'Exhibit 14'!W19</f>
        <v>270066.8</v>
      </c>
      <c r="AC884" s="151">
        <f>+'Exhibit 14'!X19</f>
        <v>254434.7</v>
      </c>
      <c r="AD884" s="151">
        <f>+'Exhibit 14'!Y19</f>
        <v>251653.8</v>
      </c>
      <c r="AE884" s="151">
        <f>+'Exhibit 14'!Z19</f>
        <v>248890.8</v>
      </c>
      <c r="AF884" s="151">
        <f>+'Exhibit 14'!AA19</f>
        <v>246223.4</v>
      </c>
      <c r="AG884" s="151">
        <f>+'Exhibit 14'!AB19</f>
        <v>246451.3</v>
      </c>
      <c r="AH884" s="151">
        <f>+'Exhibit 14'!AC19</f>
        <v>241673.60000000001</v>
      </c>
      <c r="AI884" s="151">
        <f>+'Exhibit 14'!AD19</f>
        <v>239012</v>
      </c>
      <c r="AJ884" s="151">
        <f>+'Exhibit 14'!AE19</f>
        <v>236819.8</v>
      </c>
      <c r="AK884" s="151">
        <f>+'Exhibit 14'!AF19</f>
        <v>234785.6</v>
      </c>
      <c r="AL884" s="151">
        <f>+'Exhibit 14'!AG19</f>
        <v>234585.2</v>
      </c>
      <c r="AM884" s="151">
        <f>+'Exhibit 14'!AH19</f>
        <v>229759.4</v>
      </c>
      <c r="AN884" s="151">
        <f>+'Exhibit 14'!AI19</f>
        <v>228253.2</v>
      </c>
      <c r="AO884" s="151">
        <f>+'Exhibit 14'!AJ19</f>
        <v>225783.4</v>
      </c>
      <c r="AP884" s="151">
        <f>+'Exhibit 14'!AK19</f>
        <v>223338</v>
      </c>
      <c r="AQ884" s="151">
        <f>+'Exhibit 14'!AL19</f>
        <v>223703</v>
      </c>
      <c r="AR884" s="151">
        <f>+'Exhibit 14'!AM19</f>
        <v>219748.7</v>
      </c>
      <c r="AS884" s="151">
        <f>+'Exhibit 14'!AN19</f>
        <v>217418.7</v>
      </c>
      <c r="AT884" s="151">
        <f>+'Exhibit 14'!AO19</f>
        <v>215579.1</v>
      </c>
      <c r="AU884" s="151">
        <f>+'Exhibit 14'!AP19</f>
        <v>212843.4</v>
      </c>
      <c r="AV884" s="151">
        <f>+'Exhibit 14'!AQ19</f>
        <v>213636.2</v>
      </c>
      <c r="AW884" s="151">
        <f>+'Exhibit 14'!AR19</f>
        <v>208510.5</v>
      </c>
      <c r="AX884" s="151">
        <f>+'Exhibit 14'!AS19</f>
        <v>207629.9</v>
      </c>
      <c r="AY884" s="151">
        <f>+'Exhibit 14'!AT19</f>
        <v>205522.7</v>
      </c>
      <c r="AZ884" s="151">
        <f>+'Exhibit 14'!AU19</f>
        <v>203450</v>
      </c>
      <c r="BA884" s="151">
        <f>+'Exhibit 14'!AV19</f>
        <v>204849.7</v>
      </c>
      <c r="BB884" s="151">
        <f>+'Exhibit 14'!AW19</f>
        <v>199552.1</v>
      </c>
      <c r="BC884" s="151">
        <f>+'Exhibit 14'!AX19</f>
        <v>199055.5</v>
      </c>
      <c r="BD884" s="151">
        <f>+'Exhibit 14'!AY19</f>
        <v>197763.20000000001</v>
      </c>
      <c r="BE884" s="151">
        <f>+'Exhibit 14'!AZ19</f>
        <v>195337.1</v>
      </c>
      <c r="BF884" s="151">
        <f>+'Exhibit 14'!BA19</f>
        <v>197423.7</v>
      </c>
      <c r="BG884" s="151">
        <f>+'Exhibit 14'!BB19</f>
        <v>191785.4</v>
      </c>
      <c r="BH884" s="151">
        <f>+'Exhibit 14'!BC19</f>
        <v>190784.5</v>
      </c>
      <c r="BI884" s="151">
        <f>+'Exhibit 14'!BD19</f>
        <v>196852.4</v>
      </c>
      <c r="BJ884" s="151">
        <f>+'Exhibit 14'!BE19</f>
        <v>193713.3</v>
      </c>
      <c r="BK884" s="151">
        <f>+'Exhibit 14'!BF19</f>
        <v>196714.5</v>
      </c>
      <c r="BL884" s="151">
        <f>+'Exhibit 14'!BG19</f>
        <v>190798.7</v>
      </c>
      <c r="BM884" s="151">
        <f>+'Exhibit 14'!BH19</f>
        <v>187649.3</v>
      </c>
      <c r="BN884" s="151">
        <f>+'Exhibit 14'!BI19</f>
        <v>187127.8</v>
      </c>
      <c r="BO884" s="151">
        <f>+'Exhibit 14'!BJ19</f>
        <v>155976</v>
      </c>
    </row>
    <row r="885" spans="2:67" outlineLevel="1">
      <c r="B885" s="3" t="s">
        <v>37</v>
      </c>
      <c r="C885" s="10"/>
      <c r="D885" s="10"/>
      <c r="E885" s="10"/>
      <c r="J885" s="2">
        <f>NPV($C$4,M885:BO885)+L885</f>
        <v>-2831569.5354019832</v>
      </c>
      <c r="L885" s="151">
        <f>-'Thermal O&amp;M'!B55</f>
        <v>-45617.392211914063</v>
      </c>
      <c r="M885" s="151">
        <f>-'Thermal O&amp;M'!C55</f>
        <v>-47862.886596679688</v>
      </c>
      <c r="N885" s="151">
        <f>-'Thermal O&amp;M'!D55</f>
        <v>-47954.59033203125</v>
      </c>
      <c r="O885" s="151">
        <f>-'Thermal O&amp;M'!E55</f>
        <v>-48043.773803710938</v>
      </c>
      <c r="P885" s="151">
        <f>-'Thermal O&amp;M'!F55</f>
        <v>-48136.630615234375</v>
      </c>
      <c r="Q885" s="151">
        <f>-'Thermal O&amp;M'!G55</f>
        <v>-174920.31359863281</v>
      </c>
      <c r="R885" s="151">
        <f>-'Thermal O&amp;M'!H55</f>
        <v>-299190.11608886719</v>
      </c>
      <c r="S885" s="151">
        <f>-'Thermal O&amp;M'!I55</f>
        <v>-294674.65393066406</v>
      </c>
      <c r="T885" s="151">
        <f>-'Thermal O&amp;M'!J55</f>
        <v>-293230.18676757813</v>
      </c>
      <c r="U885" s="151">
        <f>-'Thermal O&amp;M'!K55</f>
        <v>-288749.52661132813</v>
      </c>
      <c r="V885" s="151">
        <f>-'Thermal O&amp;M'!L55</f>
        <v>-287400.97241210938</v>
      </c>
      <c r="W885" s="151">
        <f>-'Thermal O&amp;M'!M55</f>
        <v>-280112.50845336914</v>
      </c>
      <c r="X885" s="151">
        <f>-'Thermal O&amp;M'!N55</f>
        <v>-278600.12829589844</v>
      </c>
      <c r="Y885" s="151">
        <f>-'Thermal O&amp;M'!O55</f>
        <v>-274002.69348144531</v>
      </c>
      <c r="Z885" s="151">
        <f>-'Thermal O&amp;M'!P55</f>
        <v>-273142.15270996094</v>
      </c>
      <c r="AA885" s="151">
        <f>-'Thermal O&amp;M'!Q55</f>
        <v>-268205.51525878906</v>
      </c>
      <c r="AB885" s="151">
        <f>-'Thermal O&amp;M'!R55</f>
        <v>-263653.66186523438</v>
      </c>
      <c r="AC885" s="151">
        <f>-'Thermal O&amp;M'!S55</f>
        <v>-248759.15258789063</v>
      </c>
      <c r="AD885" s="151">
        <f>-'Thermal O&amp;M'!T55</f>
        <v>-245832.7490234375</v>
      </c>
      <c r="AE885" s="151">
        <f>-'Thermal O&amp;M'!U55</f>
        <v>-242920.80151367188</v>
      </c>
      <c r="AF885" s="151">
        <f>-'Thermal O&amp;M'!V55</f>
        <v>-240023.30798339844</v>
      </c>
      <c r="AG885" s="151">
        <f>-'Thermal O&amp;M'!W55</f>
        <v>-239236.21960449219</v>
      </c>
      <c r="AH885" s="151">
        <f>-'Thermal O&amp;M'!X55</f>
        <v>-234273.60375976563</v>
      </c>
      <c r="AI885" s="151">
        <f>-'Thermal O&amp;M'!Y55</f>
        <v>-231422.50500488281</v>
      </c>
      <c r="AJ885" s="151">
        <f>-'Thermal O&amp;M'!Z55</f>
        <v>-228949.86596679688</v>
      </c>
      <c r="AK885" s="151">
        <f>-'Thermal O&amp;M'!AA55</f>
        <v>-225769.66357421875</v>
      </c>
      <c r="AL885" s="151">
        <f>-'Thermal O&amp;M'!AB55</f>
        <v>-225338.98645019531</v>
      </c>
      <c r="AM885" s="151">
        <f>-'Thermal O&amp;M'!AC55</f>
        <v>-220184.837890625</v>
      </c>
      <c r="AN885" s="151">
        <f>-'Thermal O&amp;M'!AD55</f>
        <v>-217419.18933105469</v>
      </c>
      <c r="AO885" s="151">
        <f>-'Thermal O&amp;M'!AE55</f>
        <v>-214671.07385253906</v>
      </c>
      <c r="AP885" s="151">
        <f>-'Thermal O&amp;M'!AF55</f>
        <v>-211942.47985839844</v>
      </c>
      <c r="AQ885" s="151">
        <f>-'Thermal O&amp;M'!AG55</f>
        <v>-211915.39538574219</v>
      </c>
      <c r="AR885" s="151">
        <f>-'Thermal O&amp;M'!AH55</f>
        <v>-206542.93872070313</v>
      </c>
      <c r="AS885" s="151">
        <f>-'Thermal O&amp;M'!AI55</f>
        <v>-203873.01501464844</v>
      </c>
      <c r="AT885" s="151">
        <f>-'Thermal O&amp;M'!AJ55</f>
        <v>-201687.70727539063</v>
      </c>
      <c r="AU885" s="151">
        <f>-'Thermal O&amp;M'!AK55</f>
        <v>-198596.94250488281</v>
      </c>
      <c r="AV885" s="151">
        <f>-'Thermal O&amp;M'!AL55</f>
        <v>-199025.857421875</v>
      </c>
      <c r="AW885" s="151">
        <f>-'Thermal O&amp;M'!AM55</f>
        <v>-193407.32299804688</v>
      </c>
      <c r="AX885" s="151">
        <f>-'Thermal O&amp;M'!AN55</f>
        <v>-190846.43872070313</v>
      </c>
      <c r="AY885" s="151">
        <f>-'Thermal O&amp;M'!AO55</f>
        <v>-188309.21411132813</v>
      </c>
      <c r="AZ885" s="151">
        <f>-'Thermal O&amp;M'!AP55</f>
        <v>-185796.62158203125</v>
      </c>
      <c r="BA885" s="151">
        <f>-'Thermal O&amp;M'!AQ55</f>
        <v>-186740.720703125</v>
      </c>
      <c r="BB885" s="151">
        <f>-'Thermal O&amp;M'!AR55</f>
        <v>-180844.48193359375</v>
      </c>
      <c r="BC885" s="151">
        <f>-'Thermal O&amp;M'!AS55</f>
        <v>-178406.96240234375</v>
      </c>
      <c r="BD885" s="151">
        <f>-'Thermal O&amp;M'!AT55</f>
        <v>-176588.12670898438</v>
      </c>
      <c r="BE885" s="151">
        <f>-'Thermal O&amp;M'!AU55</f>
        <v>-173612.03930664063</v>
      </c>
      <c r="BF885" s="151">
        <f>-'Thermal O&amp;M'!AV55</f>
        <v>-175139.64404296875</v>
      </c>
      <c r="BG885" s="151">
        <f>-'Thermal O&amp;M'!AW55</f>
        <v>-168928.044921875</v>
      </c>
      <c r="BH885" s="151">
        <f>-'Thermal O&amp;M'!AX55</f>
        <v>-166629.19018554688</v>
      </c>
      <c r="BI885" s="151">
        <f>-'Thermal O&amp;M'!AY55</f>
        <v>-164361.1171875</v>
      </c>
      <c r="BJ885" s="151">
        <f>-'Thermal O&amp;M'!AZ55</f>
        <v>-162122.8427734375</v>
      </c>
      <c r="BK885" s="151">
        <f>-'Thermal O&amp;M'!BA55</f>
        <v>-164312.41430664063</v>
      </c>
      <c r="BL885" s="151">
        <f>-'Thermal O&amp;M'!BB55</f>
        <v>-157742.7705078125</v>
      </c>
      <c r="BM885" s="151">
        <f>-'Thermal O&amp;M'!BC55</f>
        <v>-155601.98168945313</v>
      </c>
      <c r="BN885" s="151">
        <f>-'Thermal O&amp;M'!BD55</f>
        <v>-154254.11669921875</v>
      </c>
      <c r="BO885" s="151">
        <f>-'Thermal O&amp;M'!BE55</f>
        <v>-122254.0654296875</v>
      </c>
    </row>
    <row r="886" spans="2:67" outlineLevel="1">
      <c r="B886" s="10" t="s">
        <v>38</v>
      </c>
      <c r="C886" s="10"/>
      <c r="D886" s="10"/>
      <c r="E886" s="10"/>
      <c r="J886" s="2">
        <f>NPV($C$4,M886:BO886)+L886</f>
        <v>258938.6619661953</v>
      </c>
      <c r="L886" s="2">
        <f>L884+L885</f>
        <v>22834.017788085941</v>
      </c>
      <c r="M886" s="2">
        <f t="shared" ref="M886:BO886" si="3113">M884+M885</f>
        <v>23870.31340332031</v>
      </c>
      <c r="N886" s="2">
        <f t="shared" si="3113"/>
        <v>24898.279667968745</v>
      </c>
      <c r="O886" s="2">
        <f t="shared" si="3113"/>
        <v>25607.566196289059</v>
      </c>
      <c r="P886" s="2">
        <f t="shared" si="3113"/>
        <v>27136.399384765624</v>
      </c>
      <c r="Q886" s="2">
        <f t="shared" si="3113"/>
        <v>26673.686401367188</v>
      </c>
      <c r="R886" s="2">
        <f t="shared" si="3113"/>
        <v>25495.183911132801</v>
      </c>
      <c r="S886" s="2">
        <f t="shared" si="3113"/>
        <v>26132.646069335926</v>
      </c>
      <c r="T886" s="2">
        <f t="shared" si="3113"/>
        <v>26786.013232421887</v>
      </c>
      <c r="U886" s="2">
        <f t="shared" si="3113"/>
        <v>13380.073388671852</v>
      </c>
      <c r="V886" s="2">
        <f t="shared" si="3113"/>
        <v>8992.9275878906483</v>
      </c>
      <c r="W886" s="2">
        <f t="shared" si="3113"/>
        <v>9217.7915466308477</v>
      </c>
      <c r="X886" s="2">
        <f t="shared" si="3113"/>
        <v>9448.3717041015625</v>
      </c>
      <c r="Y886" s="2">
        <f t="shared" si="3113"/>
        <v>9684.7065185547108</v>
      </c>
      <c r="Z886" s="2">
        <f t="shared" si="3113"/>
        <v>6099.5472900390741</v>
      </c>
      <c r="AA886" s="2">
        <f t="shared" si="3113"/>
        <v>6253.4847412109375</v>
      </c>
      <c r="AB886" s="2">
        <f t="shared" si="3113"/>
        <v>6413.1381347656134</v>
      </c>
      <c r="AC886" s="2">
        <f t="shared" si="3113"/>
        <v>5675.5474121093866</v>
      </c>
      <c r="AD886" s="2">
        <f t="shared" si="3113"/>
        <v>5821.0509765624884</v>
      </c>
      <c r="AE886" s="2">
        <f t="shared" si="3113"/>
        <v>5969.9984863281134</v>
      </c>
      <c r="AF886" s="2">
        <f t="shared" si="3113"/>
        <v>6200.0920166015567</v>
      </c>
      <c r="AG886" s="2">
        <f t="shared" si="3113"/>
        <v>7215.0803955078009</v>
      </c>
      <c r="AH886" s="2">
        <f t="shared" si="3113"/>
        <v>7399.9962402343808</v>
      </c>
      <c r="AI886" s="2">
        <f t="shared" si="3113"/>
        <v>7589.4949951171875</v>
      </c>
      <c r="AJ886" s="2">
        <f t="shared" si="3113"/>
        <v>7869.9340332031134</v>
      </c>
      <c r="AK886" s="2">
        <f t="shared" si="3113"/>
        <v>9015.9364257812558</v>
      </c>
      <c r="AL886" s="2">
        <f t="shared" si="3113"/>
        <v>9246.2135498046991</v>
      </c>
      <c r="AM886" s="2">
        <f t="shared" si="3113"/>
        <v>9574.5621093749942</v>
      </c>
      <c r="AN886" s="2">
        <f t="shared" si="3113"/>
        <v>10834.010668945324</v>
      </c>
      <c r="AO886" s="2">
        <f t="shared" si="3113"/>
        <v>11112.326147460932</v>
      </c>
      <c r="AP886" s="2">
        <f t="shared" si="3113"/>
        <v>11395.520141601563</v>
      </c>
      <c r="AQ886" s="2">
        <f t="shared" si="3113"/>
        <v>11787.604614257813</v>
      </c>
      <c r="AR886" s="2">
        <f t="shared" si="3113"/>
        <v>13205.761279296887</v>
      </c>
      <c r="AS886" s="2">
        <f t="shared" si="3113"/>
        <v>13545.684985351574</v>
      </c>
      <c r="AT886" s="2">
        <f t="shared" si="3113"/>
        <v>13891.392724609381</v>
      </c>
      <c r="AU886" s="2">
        <f t="shared" si="3113"/>
        <v>14246.457495117182</v>
      </c>
      <c r="AV886" s="2">
        <f t="shared" si="3113"/>
        <v>14610.342578125012</v>
      </c>
      <c r="AW886" s="2">
        <f t="shared" si="3113"/>
        <v>15103.177001953125</v>
      </c>
      <c r="AX886" s="2">
        <f t="shared" si="3113"/>
        <v>16783.461279296869</v>
      </c>
      <c r="AY886" s="2">
        <f t="shared" si="3113"/>
        <v>17213.485888671887</v>
      </c>
      <c r="AZ886" s="2">
        <f t="shared" si="3113"/>
        <v>17653.37841796875</v>
      </c>
      <c r="BA886" s="2">
        <f t="shared" si="3113"/>
        <v>18108.979296875012</v>
      </c>
      <c r="BB886" s="2">
        <f t="shared" si="3113"/>
        <v>18707.618066406256</v>
      </c>
      <c r="BC886" s="2">
        <f t="shared" si="3113"/>
        <v>20648.53759765625</v>
      </c>
      <c r="BD886" s="2">
        <f t="shared" si="3113"/>
        <v>21175.073291015637</v>
      </c>
      <c r="BE886" s="2">
        <f t="shared" si="3113"/>
        <v>21725.060693359381</v>
      </c>
      <c r="BF886" s="2">
        <f t="shared" si="3113"/>
        <v>22284.055957031262</v>
      </c>
      <c r="BG886" s="2">
        <f t="shared" si="3113"/>
        <v>22857.355078124994</v>
      </c>
      <c r="BH886" s="2">
        <f t="shared" si="3113"/>
        <v>24155.309814453125</v>
      </c>
      <c r="BI886" s="2">
        <f t="shared" si="3113"/>
        <v>32491.282812499994</v>
      </c>
      <c r="BJ886" s="2">
        <f t="shared" si="3113"/>
        <v>31590.457226562488</v>
      </c>
      <c r="BK886" s="2">
        <f t="shared" si="3113"/>
        <v>32402.085693359375</v>
      </c>
      <c r="BL886" s="2">
        <f t="shared" si="3113"/>
        <v>33055.929492187512</v>
      </c>
      <c r="BM886" s="2">
        <f t="shared" si="3113"/>
        <v>32047.318310546863</v>
      </c>
      <c r="BN886" s="2">
        <f t="shared" si="3113"/>
        <v>32873.683300781238</v>
      </c>
      <c r="BO886" s="2">
        <f t="shared" si="3113"/>
        <v>33721.9345703125</v>
      </c>
    </row>
    <row r="887" spans="2:67" outlineLevel="1">
      <c r="B887" s="10"/>
      <c r="C887" s="10"/>
      <c r="D887" s="10"/>
      <c r="E887" s="10"/>
      <c r="L887" s="10"/>
      <c r="M887" s="10"/>
      <c r="N887" s="10"/>
      <c r="O887" s="10"/>
      <c r="P887" s="10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</row>
    <row r="888" spans="2:67" outlineLevel="1">
      <c r="B888" s="10" t="s">
        <v>39</v>
      </c>
      <c r="C888" s="10"/>
      <c r="D888" s="10"/>
      <c r="E888" s="10"/>
      <c r="J888" s="2">
        <f>NPV($C$4,M888:BO888)+L888</f>
        <v>0.32686275185160168</v>
      </c>
      <c r="L888" s="2">
        <f>+L882-L886</f>
        <v>5.1512145946617238E-3</v>
      </c>
      <c r="M888" s="2">
        <f t="shared" ref="M888:BO888" si="3114">+M882-M886</f>
        <v>-8.7003898588591255E-3</v>
      </c>
      <c r="N888" s="2">
        <f t="shared" si="3114"/>
        <v>6.642753603955498E-3</v>
      </c>
      <c r="O888" s="2">
        <f t="shared" si="3114"/>
        <v>-6.6629846187424846E-3</v>
      </c>
      <c r="P888" s="2">
        <f t="shared" si="3114"/>
        <v>-1.0230429834336974E-3</v>
      </c>
      <c r="Q888" s="2">
        <f t="shared" si="3114"/>
        <v>-1.3826252958097029E-2</v>
      </c>
      <c r="R888" s="2">
        <f t="shared" si="3114"/>
        <v>0.11326262281727395</v>
      </c>
      <c r="S888" s="2">
        <f t="shared" si="3114"/>
        <v>1.7593843360373285E-2</v>
      </c>
      <c r="T888" s="2">
        <f t="shared" si="3114"/>
        <v>-2.6274589210515842E-2</v>
      </c>
      <c r="U888" s="2">
        <f t="shared" si="3114"/>
        <v>1.6686665996530792E-2</v>
      </c>
      <c r="V888" s="2">
        <f t="shared" si="3114"/>
        <v>5.5914627060701605E-2</v>
      </c>
      <c r="W888" s="2">
        <f t="shared" si="3114"/>
        <v>9.7600552771837101E-2</v>
      </c>
      <c r="X888" s="2">
        <f t="shared" si="3114"/>
        <v>-6.1548971098090988E-3</v>
      </c>
      <c r="Y888" s="2">
        <f t="shared" si="3114"/>
        <v>3.2683673778592492E-2</v>
      </c>
      <c r="Z888" s="2">
        <f t="shared" si="3114"/>
        <v>1.6764495971074211E-2</v>
      </c>
      <c r="AA888" s="2">
        <f t="shared" si="3114"/>
        <v>1.0534491564612836E-2</v>
      </c>
      <c r="AB888" s="2">
        <f t="shared" si="3114"/>
        <v>5.5390735858964035E-2</v>
      </c>
      <c r="AC888" s="2">
        <f t="shared" si="3114"/>
        <v>1.2444670949662395E-2</v>
      </c>
      <c r="AD888" s="2">
        <f t="shared" si="3114"/>
        <v>-2.986423222864687E-2</v>
      </c>
      <c r="AE888" s="2">
        <f t="shared" si="3114"/>
        <v>2.2764400776395632E-2</v>
      </c>
      <c r="AF888" s="2">
        <f t="shared" si="3114"/>
        <v>0.17891613088613667</v>
      </c>
      <c r="AG888" s="2">
        <f t="shared" si="3114"/>
        <v>6.3126534396360512E-3</v>
      </c>
      <c r="AH888" s="2">
        <f t="shared" si="3114"/>
        <v>1.0962389724227251E-2</v>
      </c>
      <c r="AI888" s="2">
        <f t="shared" si="3114"/>
        <v>-1.648236779783474E-2</v>
      </c>
      <c r="AJ888" s="2">
        <f t="shared" si="3114"/>
        <v>0.22360476121866668</v>
      </c>
      <c r="AK888" s="2">
        <f t="shared" si="3114"/>
        <v>-3.5156869624188403E-2</v>
      </c>
      <c r="AL888" s="2">
        <f t="shared" si="3114"/>
        <v>-4.4944682911591372E-2</v>
      </c>
      <c r="AM888" s="2">
        <f t="shared" si="3114"/>
        <v>-5.1053917846729746E-2</v>
      </c>
      <c r="AN888" s="2">
        <f t="shared" si="3114"/>
        <v>2.6722569698904408E-2</v>
      </c>
      <c r="AO888" s="2">
        <f t="shared" si="3114"/>
        <v>-1.9568199997593183E-2</v>
      </c>
      <c r="AP888" s="2">
        <f t="shared" si="3114"/>
        <v>1.3065114068012917E-2</v>
      </c>
      <c r="AQ888" s="2">
        <f t="shared" si="3114"/>
        <v>3.9327371587205562E-2</v>
      </c>
      <c r="AR888" s="2">
        <f t="shared" si="3114"/>
        <v>3.1877875630016206E-2</v>
      </c>
      <c r="AS888" s="2">
        <f t="shared" si="3114"/>
        <v>-8.2426163007767173E-3</v>
      </c>
      <c r="AT888" s="2">
        <f t="shared" si="3114"/>
        <v>7.9283837403636426E-3</v>
      </c>
      <c r="AU888" s="2">
        <f t="shared" si="3114"/>
        <v>-2.0847834824962774E-2</v>
      </c>
      <c r="AV888" s="2">
        <f t="shared" si="3114"/>
        <v>-3.9344601926131872E-2</v>
      </c>
      <c r="AW888" s="2">
        <f t="shared" si="3114"/>
        <v>-4.3833368363266345E-2</v>
      </c>
      <c r="AX888" s="2">
        <f t="shared" si="3114"/>
        <v>-2.7184861257410375E-2</v>
      </c>
      <c r="AY888" s="2">
        <f t="shared" si="3114"/>
        <v>3.8655582618957851E-2</v>
      </c>
      <c r="AZ888" s="2">
        <f t="shared" si="3114"/>
        <v>7.1811140369391069E-3</v>
      </c>
      <c r="BA888" s="2">
        <f t="shared" si="3114"/>
        <v>-5.1764436058874708E-2</v>
      </c>
      <c r="BB888" s="2">
        <f t="shared" si="3114"/>
        <v>-4.9213195088668726E-3</v>
      </c>
      <c r="BC888" s="2">
        <f t="shared" si="3114"/>
        <v>3.286817207117565E-2</v>
      </c>
      <c r="BD888" s="2">
        <f t="shared" si="3114"/>
        <v>2.5890919590892736E-2</v>
      </c>
      <c r="BE888" s="2">
        <f t="shared" si="3114"/>
        <v>5.1016936165979132E-2</v>
      </c>
      <c r="BF888" s="2">
        <f t="shared" si="3114"/>
        <v>-8.3662118631764315E-3</v>
      </c>
      <c r="BG888" s="2">
        <f t="shared" si="3114"/>
        <v>5.6766388399410062E-2</v>
      </c>
      <c r="BH888" s="2">
        <f t="shared" si="3114"/>
        <v>1.9492640811986348</v>
      </c>
      <c r="BI888" s="2">
        <f t="shared" si="3114"/>
        <v>3.1351474804978352E-2</v>
      </c>
      <c r="BJ888" s="2">
        <f t="shared" si="3114"/>
        <v>3.99795966441161E-2</v>
      </c>
      <c r="BK888" s="2">
        <f t="shared" si="3114"/>
        <v>3.5221025136706885E-2</v>
      </c>
      <c r="BL888" s="2">
        <f t="shared" si="3114"/>
        <v>-0.45662726568116341</v>
      </c>
      <c r="BM888" s="2">
        <f t="shared" si="3114"/>
        <v>5.1051157064648578E-2</v>
      </c>
      <c r="BN888" s="2">
        <f t="shared" si="3114"/>
        <v>6.2983962270664051E-3</v>
      </c>
      <c r="BO888" s="2">
        <f t="shared" si="3114"/>
        <v>1.6852183216542471E-2</v>
      </c>
    </row>
    <row r="889" spans="2:67" s="10" customFormat="1" outlineLevel="1">
      <c r="J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</row>
    <row r="890" spans="2:67" s="10" customFormat="1" outlineLevel="1">
      <c r="B890" s="238" t="s">
        <v>323</v>
      </c>
      <c r="J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</row>
    <row r="891" spans="2:67" s="10" customFormat="1" outlineLevel="1">
      <c r="B891" s="235" t="s">
        <v>70</v>
      </c>
      <c r="J891" s="2">
        <f t="shared" ref="J891:J898" si="3115">NPV($C$4,M891:BO891)+L891</f>
        <v>0</v>
      </c>
      <c r="L891" s="2">
        <f t="shared" ref="L891:U897" si="3116">SUMIF($I$665:$I$881,$B891,L$665:L$881)</f>
        <v>0</v>
      </c>
      <c r="M891" s="2">
        <f t="shared" si="3116"/>
        <v>0</v>
      </c>
      <c r="N891" s="2">
        <f t="shared" si="3116"/>
        <v>0</v>
      </c>
      <c r="O891" s="2">
        <f t="shared" si="3116"/>
        <v>0</v>
      </c>
      <c r="P891" s="2">
        <f t="shared" si="3116"/>
        <v>0</v>
      </c>
      <c r="Q891" s="2">
        <f t="shared" si="3116"/>
        <v>0</v>
      </c>
      <c r="R891" s="2">
        <f t="shared" si="3116"/>
        <v>0</v>
      </c>
      <c r="S891" s="2">
        <f t="shared" si="3116"/>
        <v>0</v>
      </c>
      <c r="T891" s="2">
        <f t="shared" si="3116"/>
        <v>0</v>
      </c>
      <c r="U891" s="2">
        <f t="shared" si="3116"/>
        <v>0</v>
      </c>
      <c r="V891" s="2">
        <f t="shared" ref="V891:AE897" si="3117">SUMIF($I$665:$I$881,$B891,V$665:V$881)</f>
        <v>0</v>
      </c>
      <c r="W891" s="2">
        <f t="shared" si="3117"/>
        <v>0</v>
      </c>
      <c r="X891" s="2">
        <f t="shared" si="3117"/>
        <v>0</v>
      </c>
      <c r="Y891" s="2">
        <f t="shared" si="3117"/>
        <v>0</v>
      </c>
      <c r="Z891" s="2">
        <f t="shared" si="3117"/>
        <v>0</v>
      </c>
      <c r="AA891" s="2">
        <f t="shared" si="3117"/>
        <v>0</v>
      </c>
      <c r="AB891" s="2">
        <f t="shared" si="3117"/>
        <v>0</v>
      </c>
      <c r="AC891" s="2">
        <f t="shared" si="3117"/>
        <v>0</v>
      </c>
      <c r="AD891" s="2">
        <f t="shared" si="3117"/>
        <v>0</v>
      </c>
      <c r="AE891" s="2">
        <f t="shared" si="3117"/>
        <v>0</v>
      </c>
      <c r="AF891" s="2">
        <f t="shared" ref="AF891:AO897" si="3118">SUMIF($I$665:$I$881,$B891,AF$665:AF$881)</f>
        <v>0</v>
      </c>
      <c r="AG891" s="2">
        <f t="shared" si="3118"/>
        <v>0</v>
      </c>
      <c r="AH891" s="2">
        <f t="shared" si="3118"/>
        <v>0</v>
      </c>
      <c r="AI891" s="2">
        <f t="shared" si="3118"/>
        <v>0</v>
      </c>
      <c r="AJ891" s="2">
        <f t="shared" si="3118"/>
        <v>0</v>
      </c>
      <c r="AK891" s="2">
        <f t="shared" si="3118"/>
        <v>0</v>
      </c>
      <c r="AL891" s="2">
        <f t="shared" si="3118"/>
        <v>0</v>
      </c>
      <c r="AM891" s="2">
        <f t="shared" si="3118"/>
        <v>0</v>
      </c>
      <c r="AN891" s="2">
        <f t="shared" si="3118"/>
        <v>0</v>
      </c>
      <c r="AO891" s="2">
        <f t="shared" si="3118"/>
        <v>0</v>
      </c>
      <c r="AP891" s="2">
        <f t="shared" ref="AP891:AY897" si="3119">SUMIF($I$665:$I$881,$B891,AP$665:AP$881)</f>
        <v>0</v>
      </c>
      <c r="AQ891" s="2">
        <f t="shared" si="3119"/>
        <v>0</v>
      </c>
      <c r="AR891" s="2">
        <f t="shared" si="3119"/>
        <v>0</v>
      </c>
      <c r="AS891" s="2">
        <f t="shared" si="3119"/>
        <v>0</v>
      </c>
      <c r="AT891" s="2">
        <f t="shared" si="3119"/>
        <v>0</v>
      </c>
      <c r="AU891" s="2">
        <f t="shared" si="3119"/>
        <v>0</v>
      </c>
      <c r="AV891" s="2">
        <f t="shared" si="3119"/>
        <v>0</v>
      </c>
      <c r="AW891" s="2">
        <f t="shared" si="3119"/>
        <v>0</v>
      </c>
      <c r="AX891" s="2">
        <f t="shared" si="3119"/>
        <v>0</v>
      </c>
      <c r="AY891" s="2">
        <f t="shared" si="3119"/>
        <v>0</v>
      </c>
      <c r="AZ891" s="2">
        <f t="shared" ref="AZ891:BI897" si="3120">SUMIF($I$665:$I$881,$B891,AZ$665:AZ$881)</f>
        <v>0</v>
      </c>
      <c r="BA891" s="2">
        <f t="shared" si="3120"/>
        <v>0</v>
      </c>
      <c r="BB891" s="2">
        <f t="shared" si="3120"/>
        <v>0</v>
      </c>
      <c r="BC891" s="2">
        <f t="shared" si="3120"/>
        <v>0</v>
      </c>
      <c r="BD891" s="2">
        <f t="shared" si="3120"/>
        <v>0</v>
      </c>
      <c r="BE891" s="2">
        <f t="shared" si="3120"/>
        <v>0</v>
      </c>
      <c r="BF891" s="2">
        <f t="shared" si="3120"/>
        <v>0</v>
      </c>
      <c r="BG891" s="2">
        <f t="shared" si="3120"/>
        <v>0</v>
      </c>
      <c r="BH891" s="2">
        <f t="shared" si="3120"/>
        <v>0</v>
      </c>
      <c r="BI891" s="2">
        <f t="shared" si="3120"/>
        <v>0</v>
      </c>
      <c r="BJ891" s="2">
        <f t="shared" ref="BJ891:BO897" si="3121">SUMIF($I$665:$I$881,$B891,BJ$665:BJ$881)</f>
        <v>0</v>
      </c>
      <c r="BK891" s="2">
        <f t="shared" si="3121"/>
        <v>0</v>
      </c>
      <c r="BL891" s="2">
        <f t="shared" si="3121"/>
        <v>0</v>
      </c>
      <c r="BM891" s="2">
        <f t="shared" si="3121"/>
        <v>0</v>
      </c>
      <c r="BN891" s="2">
        <f t="shared" si="3121"/>
        <v>0</v>
      </c>
      <c r="BO891" s="2">
        <f t="shared" si="3121"/>
        <v>0</v>
      </c>
    </row>
    <row r="892" spans="2:67" s="10" customFormat="1" outlineLevel="1">
      <c r="B892" s="235" t="s">
        <v>312</v>
      </c>
      <c r="J892" s="2">
        <f t="shared" si="3115"/>
        <v>218486.94385863881</v>
      </c>
      <c r="L892" s="2">
        <f t="shared" si="3116"/>
        <v>21644.022939300536</v>
      </c>
      <c r="M892" s="2">
        <f t="shared" si="3116"/>
        <v>22650.554702930451</v>
      </c>
      <c r="N892" s="2">
        <f t="shared" si="3116"/>
        <v>23648.042560722348</v>
      </c>
      <c r="O892" s="2">
        <f t="shared" si="3116"/>
        <v>24270.260889550038</v>
      </c>
      <c r="P892" s="2">
        <f t="shared" si="3116"/>
        <v>25109.891043611598</v>
      </c>
      <c r="Q892" s="2">
        <f t="shared" si="3116"/>
        <v>24621.525973807078</v>
      </c>
      <c r="R892" s="2">
        <f t="shared" si="3116"/>
        <v>23476.079952612505</v>
      </c>
      <c r="S892" s="2">
        <f t="shared" si="3116"/>
        <v>24062.969298426939</v>
      </c>
      <c r="T892" s="2">
        <f t="shared" si="3116"/>
        <v>24664.549869251685</v>
      </c>
      <c r="U892" s="2">
        <f t="shared" si="3116"/>
        <v>11205.58962734427</v>
      </c>
      <c r="V892" s="2">
        <f t="shared" si="3117"/>
        <v>6763.966731533551</v>
      </c>
      <c r="W892" s="2">
        <f t="shared" si="3117"/>
        <v>6933.0658998218896</v>
      </c>
      <c r="X892" s="2">
        <f t="shared" si="3117"/>
        <v>7106.3925473174359</v>
      </c>
      <c r="Y892" s="2">
        <f t="shared" si="3117"/>
        <v>7284.052361000372</v>
      </c>
      <c r="Z892" s="2">
        <f t="shared" si="3117"/>
        <v>4479.1270124868388</v>
      </c>
      <c r="AA892" s="2">
        <f t="shared" si="3117"/>
        <v>4591.1051877990103</v>
      </c>
      <c r="AB892" s="2">
        <f t="shared" si="3117"/>
        <v>4705.8828174939854</v>
      </c>
      <c r="AC892" s="2">
        <f t="shared" si="3117"/>
        <v>4823.5298879313341</v>
      </c>
      <c r="AD892" s="2">
        <f t="shared" si="3117"/>
        <v>4944.1181351296173</v>
      </c>
      <c r="AE892" s="2">
        <f t="shared" si="3117"/>
        <v>5067.7210885078584</v>
      </c>
      <c r="AF892" s="2">
        <f t="shared" si="3118"/>
        <v>5194.414115720554</v>
      </c>
      <c r="AG892" s="2">
        <f t="shared" si="3118"/>
        <v>5324.2744686135675</v>
      </c>
      <c r="AH892" s="2">
        <f t="shared" si="3118"/>
        <v>5457.3813303289062</v>
      </c>
      <c r="AI892" s="2">
        <f t="shared" si="3118"/>
        <v>5593.8158635871287</v>
      </c>
      <c r="AJ892" s="2">
        <f t="shared" si="3118"/>
        <v>5733.6612601768065</v>
      </c>
      <c r="AK892" s="2">
        <f t="shared" si="3118"/>
        <v>5877.002791681226</v>
      </c>
      <c r="AL892" s="2">
        <f t="shared" si="3118"/>
        <v>6023.9278614732566</v>
      </c>
      <c r="AM892" s="2">
        <f t="shared" si="3118"/>
        <v>6174.5260580100876</v>
      </c>
      <c r="AN892" s="2">
        <f t="shared" si="3118"/>
        <v>6328.8892094603389</v>
      </c>
      <c r="AO892" s="2">
        <f t="shared" si="3118"/>
        <v>6487.1114396968487</v>
      </c>
      <c r="AP892" s="2">
        <f t="shared" si="3119"/>
        <v>6649.2892256892683</v>
      </c>
      <c r="AQ892" s="2">
        <f t="shared" si="3119"/>
        <v>6815.5214563315012</v>
      </c>
      <c r="AR892" s="2">
        <f t="shared" si="3119"/>
        <v>6985.9094927397873</v>
      </c>
      <c r="AS892" s="2">
        <f t="shared" si="3119"/>
        <v>7160.5572300582817</v>
      </c>
      <c r="AT892" s="2">
        <f t="shared" si="3119"/>
        <v>7339.571160809739</v>
      </c>
      <c r="AU892" s="2">
        <f t="shared" si="3119"/>
        <v>7523.0604398299811</v>
      </c>
      <c r="AV892" s="2">
        <f t="shared" si="3119"/>
        <v>7711.1369508257312</v>
      </c>
      <c r="AW892" s="2">
        <f t="shared" si="3119"/>
        <v>7903.915374596374</v>
      </c>
      <c r="AX892" s="2">
        <f t="shared" si="3119"/>
        <v>8101.5132589612813</v>
      </c>
      <c r="AY892" s="2">
        <f t="shared" si="3119"/>
        <v>8304.0510904353141</v>
      </c>
      <c r="AZ892" s="2">
        <f t="shared" si="3120"/>
        <v>8511.6523676961951</v>
      </c>
      <c r="BA892" s="2">
        <f t="shared" si="3120"/>
        <v>8724.4436768886007</v>
      </c>
      <c r="BB892" s="2">
        <f t="shared" si="3120"/>
        <v>8942.5547688108145</v>
      </c>
      <c r="BC892" s="2">
        <f t="shared" si="3120"/>
        <v>9166.1186380310864</v>
      </c>
      <c r="BD892" s="2">
        <f t="shared" si="3120"/>
        <v>9395.2716039818606</v>
      </c>
      <c r="BE892" s="2">
        <f t="shared" si="3120"/>
        <v>9630.1533940814079</v>
      </c>
      <c r="BF892" s="2">
        <f t="shared" si="3120"/>
        <v>9870.9072289334417</v>
      </c>
      <c r="BG892" s="2">
        <f t="shared" si="3120"/>
        <v>10117.679909656779</v>
      </c>
      <c r="BH892" s="2">
        <f t="shared" si="3120"/>
        <v>10370.621907398197</v>
      </c>
      <c r="BI892" s="2">
        <f t="shared" si="3120"/>
        <v>10629.887455083152</v>
      </c>
      <c r="BJ892" s="2">
        <f t="shared" si="3121"/>
        <v>10895.63464146023</v>
      </c>
      <c r="BK892" s="2">
        <f t="shared" si="3121"/>
        <v>11168.025507496737</v>
      </c>
      <c r="BL892" s="2">
        <f t="shared" si="3121"/>
        <v>11447.226145184153</v>
      </c>
      <c r="BM892" s="2">
        <f t="shared" si="3121"/>
        <v>11733.406798813758</v>
      </c>
      <c r="BN892" s="2">
        <f t="shared" si="3121"/>
        <v>12026.741968784099</v>
      </c>
      <c r="BO892" s="2">
        <f t="shared" si="3121"/>
        <v>12327.410518003702</v>
      </c>
    </row>
    <row r="893" spans="2:67" s="10" customFormat="1" outlineLevel="1">
      <c r="B893" s="235" t="s">
        <v>316</v>
      </c>
      <c r="J893" s="2">
        <f t="shared" si="3115"/>
        <v>0</v>
      </c>
      <c r="L893" s="2">
        <f t="shared" si="3116"/>
        <v>0</v>
      </c>
      <c r="M893" s="2">
        <f t="shared" si="3116"/>
        <v>0</v>
      </c>
      <c r="N893" s="2">
        <f t="shared" si="3116"/>
        <v>0</v>
      </c>
      <c r="O893" s="2">
        <f t="shared" si="3116"/>
        <v>0</v>
      </c>
      <c r="P893" s="2">
        <f t="shared" si="3116"/>
        <v>0</v>
      </c>
      <c r="Q893" s="2">
        <f t="shared" si="3116"/>
        <v>0</v>
      </c>
      <c r="R893" s="2">
        <f t="shared" si="3116"/>
        <v>0</v>
      </c>
      <c r="S893" s="2">
        <f t="shared" si="3116"/>
        <v>0</v>
      </c>
      <c r="T893" s="2">
        <f t="shared" si="3116"/>
        <v>0</v>
      </c>
      <c r="U893" s="2">
        <f t="shared" si="3116"/>
        <v>0</v>
      </c>
      <c r="V893" s="2">
        <f t="shared" si="3117"/>
        <v>0</v>
      </c>
      <c r="W893" s="2">
        <f t="shared" si="3117"/>
        <v>0</v>
      </c>
      <c r="X893" s="2">
        <f t="shared" si="3117"/>
        <v>0</v>
      </c>
      <c r="Y893" s="2">
        <f t="shared" si="3117"/>
        <v>0</v>
      </c>
      <c r="Z893" s="2">
        <f t="shared" si="3117"/>
        <v>0</v>
      </c>
      <c r="AA893" s="2">
        <f t="shared" si="3117"/>
        <v>0</v>
      </c>
      <c r="AB893" s="2">
        <f t="shared" si="3117"/>
        <v>0</v>
      </c>
      <c r="AC893" s="2">
        <f t="shared" si="3117"/>
        <v>0</v>
      </c>
      <c r="AD893" s="2">
        <f t="shared" si="3117"/>
        <v>0</v>
      </c>
      <c r="AE893" s="2">
        <f t="shared" si="3117"/>
        <v>0</v>
      </c>
      <c r="AF893" s="2">
        <f t="shared" si="3118"/>
        <v>0</v>
      </c>
      <c r="AG893" s="2">
        <f t="shared" si="3118"/>
        <v>0</v>
      </c>
      <c r="AH893" s="2">
        <f t="shared" si="3118"/>
        <v>0</v>
      </c>
      <c r="AI893" s="2">
        <f t="shared" si="3118"/>
        <v>0</v>
      </c>
      <c r="AJ893" s="2">
        <f t="shared" si="3118"/>
        <v>0</v>
      </c>
      <c r="AK893" s="2">
        <f t="shared" si="3118"/>
        <v>0</v>
      </c>
      <c r="AL893" s="2">
        <f t="shared" si="3118"/>
        <v>0</v>
      </c>
      <c r="AM893" s="2">
        <f t="shared" si="3118"/>
        <v>0</v>
      </c>
      <c r="AN893" s="2">
        <f t="shared" si="3118"/>
        <v>0</v>
      </c>
      <c r="AO893" s="2">
        <f t="shared" si="3118"/>
        <v>0</v>
      </c>
      <c r="AP893" s="2">
        <f t="shared" si="3119"/>
        <v>0</v>
      </c>
      <c r="AQ893" s="2">
        <f t="shared" si="3119"/>
        <v>0</v>
      </c>
      <c r="AR893" s="2">
        <f t="shared" si="3119"/>
        <v>0</v>
      </c>
      <c r="AS893" s="2">
        <f t="shared" si="3119"/>
        <v>0</v>
      </c>
      <c r="AT893" s="2">
        <f t="shared" si="3119"/>
        <v>0</v>
      </c>
      <c r="AU893" s="2">
        <f t="shared" si="3119"/>
        <v>0</v>
      </c>
      <c r="AV893" s="2">
        <f t="shared" si="3119"/>
        <v>0</v>
      </c>
      <c r="AW893" s="2">
        <f t="shared" si="3119"/>
        <v>0</v>
      </c>
      <c r="AX893" s="2">
        <f t="shared" si="3119"/>
        <v>0</v>
      </c>
      <c r="AY893" s="2">
        <f t="shared" si="3119"/>
        <v>0</v>
      </c>
      <c r="AZ893" s="2">
        <f t="shared" si="3120"/>
        <v>0</v>
      </c>
      <c r="BA893" s="2">
        <f t="shared" si="3120"/>
        <v>0</v>
      </c>
      <c r="BB893" s="2">
        <f t="shared" si="3120"/>
        <v>0</v>
      </c>
      <c r="BC893" s="2">
        <f t="shared" si="3120"/>
        <v>0</v>
      </c>
      <c r="BD893" s="2">
        <f t="shared" si="3120"/>
        <v>0</v>
      </c>
      <c r="BE893" s="2">
        <f t="shared" si="3120"/>
        <v>0</v>
      </c>
      <c r="BF893" s="2">
        <f t="shared" si="3120"/>
        <v>0</v>
      </c>
      <c r="BG893" s="2">
        <f t="shared" si="3120"/>
        <v>0</v>
      </c>
      <c r="BH893" s="2">
        <f t="shared" si="3120"/>
        <v>0</v>
      </c>
      <c r="BI893" s="2">
        <f t="shared" si="3120"/>
        <v>0</v>
      </c>
      <c r="BJ893" s="2">
        <f t="shared" si="3121"/>
        <v>0</v>
      </c>
      <c r="BK893" s="2">
        <f t="shared" si="3121"/>
        <v>0</v>
      </c>
      <c r="BL893" s="2">
        <f t="shared" si="3121"/>
        <v>0</v>
      </c>
      <c r="BM893" s="2">
        <f t="shared" si="3121"/>
        <v>0</v>
      </c>
      <c r="BN893" s="2">
        <f t="shared" si="3121"/>
        <v>0</v>
      </c>
      <c r="BO893" s="2">
        <f t="shared" si="3121"/>
        <v>0</v>
      </c>
    </row>
    <row r="894" spans="2:67" s="10" customFormat="1" outlineLevel="1">
      <c r="B894" s="235" t="s">
        <v>207</v>
      </c>
      <c r="J894" s="2">
        <f t="shared" si="3115"/>
        <v>24679.83246790952</v>
      </c>
      <c r="L894" s="2">
        <f t="shared" si="3116"/>
        <v>0</v>
      </c>
      <c r="M894" s="2">
        <f t="shared" si="3116"/>
        <v>0</v>
      </c>
      <c r="N894" s="2">
        <f t="shared" si="3116"/>
        <v>0</v>
      </c>
      <c r="O894" s="2">
        <f t="shared" si="3116"/>
        <v>55.79880000439789</v>
      </c>
      <c r="P894" s="2">
        <f t="shared" si="3116"/>
        <v>712.96997826728989</v>
      </c>
      <c r="Q894" s="2">
        <f t="shared" si="3116"/>
        <v>705.77082796730542</v>
      </c>
      <c r="R894" s="2">
        <f t="shared" si="3116"/>
        <v>639.1820534697714</v>
      </c>
      <c r="S894" s="2">
        <f t="shared" si="3116"/>
        <v>655.15831788717833</v>
      </c>
      <c r="T894" s="2">
        <f t="shared" si="3116"/>
        <v>671.53764054418468</v>
      </c>
      <c r="U894" s="2">
        <f t="shared" si="3116"/>
        <v>688.35351375585776</v>
      </c>
      <c r="V894" s="2">
        <f t="shared" si="3117"/>
        <v>705.71616339049388</v>
      </c>
      <c r="W894" s="2">
        <f t="shared" si="3117"/>
        <v>723.4401245782235</v>
      </c>
      <c r="X894" s="2">
        <f t="shared" si="3117"/>
        <v>741.55530103392289</v>
      </c>
      <c r="Y894" s="2">
        <f t="shared" si="3117"/>
        <v>760.25869785369525</v>
      </c>
      <c r="Z894" s="2">
        <f t="shared" si="3117"/>
        <v>779.71761856881596</v>
      </c>
      <c r="AA894" s="2">
        <f t="shared" si="3117"/>
        <v>800.65267883711579</v>
      </c>
      <c r="AB894" s="2">
        <f t="shared" si="3117"/>
        <v>824.02986371445115</v>
      </c>
      <c r="AC894" s="2">
        <f t="shared" si="3117"/>
        <v>852.02996884900233</v>
      </c>
      <c r="AD894" s="2">
        <f t="shared" si="3117"/>
        <v>876.902977200642</v>
      </c>
      <c r="AE894" s="2">
        <f t="shared" si="3117"/>
        <v>902.30016222103143</v>
      </c>
      <c r="AF894" s="2">
        <f t="shared" si="3118"/>
        <v>1005.856817011889</v>
      </c>
      <c r="AG894" s="2">
        <f t="shared" si="3118"/>
        <v>1890.8122395476728</v>
      </c>
      <c r="AH894" s="2">
        <f t="shared" si="3118"/>
        <v>1942.6258722951984</v>
      </c>
      <c r="AI894" s="2">
        <f t="shared" si="3118"/>
        <v>1995.662649162261</v>
      </c>
      <c r="AJ894" s="2">
        <f t="shared" si="3118"/>
        <v>2136.4963777875259</v>
      </c>
      <c r="AK894" s="2">
        <f t="shared" si="3118"/>
        <v>3138.8984772304057</v>
      </c>
      <c r="AL894" s="2">
        <f t="shared" si="3118"/>
        <v>3222.24074364853</v>
      </c>
      <c r="AM894" s="2">
        <f t="shared" si="3118"/>
        <v>3399.9849974470603</v>
      </c>
      <c r="AN894" s="2">
        <f t="shared" si="3118"/>
        <v>4505.1481820546833</v>
      </c>
      <c r="AO894" s="2">
        <f t="shared" si="3118"/>
        <v>4625.1951395640845</v>
      </c>
      <c r="AP894" s="2">
        <f t="shared" si="3119"/>
        <v>4746.2439810263613</v>
      </c>
      <c r="AQ894" s="2">
        <f t="shared" si="3119"/>
        <v>4972.1224852978985</v>
      </c>
      <c r="AR894" s="2">
        <f t="shared" si="3119"/>
        <v>6219.8836644327303</v>
      </c>
      <c r="AS894" s="2">
        <f t="shared" si="3119"/>
        <v>6385.1195126769917</v>
      </c>
      <c r="AT894" s="2">
        <f t="shared" si="3119"/>
        <v>6551.8294921833822</v>
      </c>
      <c r="AU894" s="2">
        <f t="shared" si="3119"/>
        <v>6723.3762074523756</v>
      </c>
      <c r="AV894" s="2">
        <f t="shared" si="3119"/>
        <v>6899.1662826973543</v>
      </c>
      <c r="AW894" s="2">
        <f t="shared" si="3119"/>
        <v>7199.2177939883877</v>
      </c>
      <c r="AX894" s="2">
        <f t="shared" si="3119"/>
        <v>8681.9208354743314</v>
      </c>
      <c r="AY894" s="2">
        <f t="shared" si="3119"/>
        <v>8909.4734538191933</v>
      </c>
      <c r="AZ894" s="2">
        <f t="shared" si="3120"/>
        <v>9141.73323138659</v>
      </c>
      <c r="BA894" s="2">
        <f t="shared" si="3120"/>
        <v>9384.4838555503538</v>
      </c>
      <c r="BB894" s="2">
        <f t="shared" si="3120"/>
        <v>9765.0583762759343</v>
      </c>
      <c r="BC894" s="2">
        <f t="shared" si="3120"/>
        <v>11482.451827797235</v>
      </c>
      <c r="BD894" s="2">
        <f t="shared" si="3120"/>
        <v>11779.827577953365</v>
      </c>
      <c r="BE894" s="2">
        <f t="shared" si="3120"/>
        <v>12094.958316214137</v>
      </c>
      <c r="BF894" s="2">
        <f t="shared" si="3120"/>
        <v>12413.140361885957</v>
      </c>
      <c r="BG894" s="2">
        <f t="shared" si="3120"/>
        <v>12739.731934856616</v>
      </c>
      <c r="BH894" s="2">
        <f t="shared" si="3120"/>
        <v>13025.335314508284</v>
      </c>
      <c r="BI894" s="2">
        <f t="shared" si="3120"/>
        <v>12919.692705190539</v>
      </c>
      <c r="BJ894" s="2">
        <f t="shared" si="3121"/>
        <v>11515.554601494645</v>
      </c>
      <c r="BK894" s="2">
        <f t="shared" si="3121"/>
        <v>11810.485496835512</v>
      </c>
      <c r="BL894" s="2">
        <f t="shared" si="3121"/>
        <v>11940.689762169799</v>
      </c>
      <c r="BM894" s="2">
        <f t="shared" si="3121"/>
        <v>10382.08105341862</v>
      </c>
      <c r="BN894" s="2">
        <f t="shared" si="3121"/>
        <v>10649.996855002437</v>
      </c>
      <c r="BO894" s="2">
        <f t="shared" si="3121"/>
        <v>10925.446776771958</v>
      </c>
    </row>
    <row r="895" spans="2:67" s="10" customFormat="1" outlineLevel="1">
      <c r="B895" s="236" t="s">
        <v>209</v>
      </c>
      <c r="J895" s="2">
        <f t="shared" si="3115"/>
        <v>2044.3546682801421</v>
      </c>
      <c r="L895" s="2">
        <f t="shared" si="3116"/>
        <v>0</v>
      </c>
      <c r="M895" s="2">
        <f t="shared" si="3116"/>
        <v>0</v>
      </c>
      <c r="N895" s="2">
        <f t="shared" si="3116"/>
        <v>0</v>
      </c>
      <c r="O895" s="2">
        <f t="shared" si="3116"/>
        <v>0</v>
      </c>
      <c r="P895" s="2">
        <f t="shared" si="3116"/>
        <v>0</v>
      </c>
      <c r="Q895" s="2">
        <f t="shared" si="3116"/>
        <v>0</v>
      </c>
      <c r="R895" s="2">
        <f t="shared" si="3116"/>
        <v>0</v>
      </c>
      <c r="S895" s="2">
        <f t="shared" si="3116"/>
        <v>0</v>
      </c>
      <c r="T895" s="2">
        <f t="shared" si="3116"/>
        <v>0</v>
      </c>
      <c r="U895" s="2">
        <f t="shared" si="3116"/>
        <v>0</v>
      </c>
      <c r="V895" s="2">
        <f t="shared" si="3117"/>
        <v>0</v>
      </c>
      <c r="W895" s="2">
        <f t="shared" si="3117"/>
        <v>0</v>
      </c>
      <c r="X895" s="2">
        <f t="shared" si="3117"/>
        <v>0</v>
      </c>
      <c r="Y895" s="2">
        <f t="shared" si="3117"/>
        <v>0</v>
      </c>
      <c r="Z895" s="2">
        <f t="shared" si="3117"/>
        <v>0</v>
      </c>
      <c r="AA895" s="2">
        <f t="shared" si="3117"/>
        <v>0</v>
      </c>
      <c r="AB895" s="2">
        <f t="shared" si="3117"/>
        <v>0</v>
      </c>
      <c r="AC895" s="2">
        <f t="shared" si="3117"/>
        <v>0</v>
      </c>
      <c r="AD895" s="2">
        <f t="shared" si="3117"/>
        <v>0</v>
      </c>
      <c r="AE895" s="2">
        <f t="shared" si="3117"/>
        <v>0</v>
      </c>
      <c r="AF895" s="2">
        <f t="shared" si="3118"/>
        <v>0</v>
      </c>
      <c r="AG895" s="2">
        <f t="shared" si="3118"/>
        <v>0</v>
      </c>
      <c r="AH895" s="2">
        <f t="shared" si="3118"/>
        <v>0</v>
      </c>
      <c r="AI895" s="2">
        <f t="shared" si="3118"/>
        <v>0</v>
      </c>
      <c r="AJ895" s="2">
        <f t="shared" si="3118"/>
        <v>0</v>
      </c>
      <c r="AK895" s="2">
        <f t="shared" si="3118"/>
        <v>0</v>
      </c>
      <c r="AL895" s="2">
        <f t="shared" si="3118"/>
        <v>0</v>
      </c>
      <c r="AM895" s="2">
        <f t="shared" si="3118"/>
        <v>0</v>
      </c>
      <c r="AN895" s="2">
        <f t="shared" si="3118"/>
        <v>0</v>
      </c>
      <c r="AO895" s="2">
        <f t="shared" si="3118"/>
        <v>0</v>
      </c>
      <c r="AP895" s="2">
        <f t="shared" si="3119"/>
        <v>0</v>
      </c>
      <c r="AQ895" s="2">
        <f t="shared" si="3119"/>
        <v>0</v>
      </c>
      <c r="AR895" s="2">
        <f t="shared" si="3119"/>
        <v>0</v>
      </c>
      <c r="AS895" s="2">
        <f t="shared" si="3119"/>
        <v>0</v>
      </c>
      <c r="AT895" s="2">
        <f t="shared" si="3119"/>
        <v>0</v>
      </c>
      <c r="AU895" s="2">
        <f t="shared" si="3119"/>
        <v>0</v>
      </c>
      <c r="AV895" s="2">
        <f t="shared" si="3119"/>
        <v>0</v>
      </c>
      <c r="AW895" s="2">
        <f t="shared" si="3119"/>
        <v>0</v>
      </c>
      <c r="AX895" s="2">
        <f t="shared" si="3119"/>
        <v>0</v>
      </c>
      <c r="AY895" s="2">
        <f t="shared" si="3119"/>
        <v>0</v>
      </c>
      <c r="AZ895" s="2">
        <f t="shared" si="3120"/>
        <v>0</v>
      </c>
      <c r="BA895" s="2">
        <f t="shared" si="3120"/>
        <v>0</v>
      </c>
      <c r="BB895" s="2">
        <f t="shared" si="3120"/>
        <v>0</v>
      </c>
      <c r="BC895" s="2">
        <f t="shared" si="3120"/>
        <v>0</v>
      </c>
      <c r="BD895" s="2">
        <f t="shared" si="3120"/>
        <v>0</v>
      </c>
      <c r="BE895" s="2">
        <f t="shared" si="3120"/>
        <v>0</v>
      </c>
      <c r="BF895" s="2">
        <f t="shared" si="3120"/>
        <v>0</v>
      </c>
      <c r="BG895" s="2">
        <f t="shared" si="3120"/>
        <v>0</v>
      </c>
      <c r="BH895" s="2">
        <f t="shared" si="3120"/>
        <v>761.30185662784208</v>
      </c>
      <c r="BI895" s="2">
        <f t="shared" si="3120"/>
        <v>8941.7340037011054</v>
      </c>
      <c r="BJ895" s="2">
        <f t="shared" si="3121"/>
        <v>9179.3079632042591</v>
      </c>
      <c r="BK895" s="2">
        <f t="shared" si="3121"/>
        <v>9423.6099100522624</v>
      </c>
      <c r="BL895" s="2">
        <f t="shared" si="3121"/>
        <v>9667.5569575678746</v>
      </c>
      <c r="BM895" s="2">
        <f t="shared" si="3121"/>
        <v>9931.8815094715519</v>
      </c>
      <c r="BN895" s="2">
        <f t="shared" si="3121"/>
        <v>10196.950775390924</v>
      </c>
      <c r="BO895" s="2">
        <f t="shared" si="3121"/>
        <v>10469.094127720055</v>
      </c>
    </row>
    <row r="896" spans="2:67" s="10" customFormat="1" outlineLevel="1">
      <c r="B896" s="235" t="s">
        <v>317</v>
      </c>
      <c r="J896" s="2">
        <f t="shared" si="3115"/>
        <v>0</v>
      </c>
      <c r="L896" s="2">
        <f t="shared" si="3116"/>
        <v>0</v>
      </c>
      <c r="M896" s="2">
        <f t="shared" si="3116"/>
        <v>0</v>
      </c>
      <c r="N896" s="2">
        <f t="shared" si="3116"/>
        <v>0</v>
      </c>
      <c r="O896" s="2">
        <f t="shared" si="3116"/>
        <v>0</v>
      </c>
      <c r="P896" s="2">
        <f t="shared" si="3116"/>
        <v>0</v>
      </c>
      <c r="Q896" s="2">
        <f t="shared" si="3116"/>
        <v>0</v>
      </c>
      <c r="R896" s="2">
        <f t="shared" si="3116"/>
        <v>0</v>
      </c>
      <c r="S896" s="2">
        <f t="shared" si="3116"/>
        <v>0</v>
      </c>
      <c r="T896" s="2">
        <f t="shared" si="3116"/>
        <v>0</v>
      </c>
      <c r="U896" s="2">
        <f t="shared" si="3116"/>
        <v>0</v>
      </c>
      <c r="V896" s="2">
        <f t="shared" si="3117"/>
        <v>0</v>
      </c>
      <c r="W896" s="2">
        <f t="shared" si="3117"/>
        <v>0</v>
      </c>
      <c r="X896" s="2">
        <f t="shared" si="3117"/>
        <v>0</v>
      </c>
      <c r="Y896" s="2">
        <f t="shared" si="3117"/>
        <v>0</v>
      </c>
      <c r="Z896" s="2">
        <f t="shared" si="3117"/>
        <v>0</v>
      </c>
      <c r="AA896" s="2">
        <f t="shared" si="3117"/>
        <v>0</v>
      </c>
      <c r="AB896" s="2">
        <f t="shared" si="3117"/>
        <v>0</v>
      </c>
      <c r="AC896" s="2">
        <f t="shared" si="3117"/>
        <v>0</v>
      </c>
      <c r="AD896" s="2">
        <f t="shared" si="3117"/>
        <v>0</v>
      </c>
      <c r="AE896" s="2">
        <f t="shared" si="3117"/>
        <v>0</v>
      </c>
      <c r="AF896" s="2">
        <f t="shared" si="3118"/>
        <v>0</v>
      </c>
      <c r="AG896" s="2">
        <f t="shared" si="3118"/>
        <v>0</v>
      </c>
      <c r="AH896" s="2">
        <f t="shared" si="3118"/>
        <v>0</v>
      </c>
      <c r="AI896" s="2">
        <f t="shared" si="3118"/>
        <v>0</v>
      </c>
      <c r="AJ896" s="2">
        <f t="shared" si="3118"/>
        <v>0</v>
      </c>
      <c r="AK896" s="2">
        <f t="shared" si="3118"/>
        <v>0</v>
      </c>
      <c r="AL896" s="2">
        <f t="shared" si="3118"/>
        <v>0</v>
      </c>
      <c r="AM896" s="2">
        <f t="shared" si="3118"/>
        <v>0</v>
      </c>
      <c r="AN896" s="2">
        <f t="shared" si="3118"/>
        <v>0</v>
      </c>
      <c r="AO896" s="2">
        <f t="shared" si="3118"/>
        <v>0</v>
      </c>
      <c r="AP896" s="2">
        <f t="shared" si="3119"/>
        <v>0</v>
      </c>
      <c r="AQ896" s="2">
        <f t="shared" si="3119"/>
        <v>0</v>
      </c>
      <c r="AR896" s="2">
        <f t="shared" si="3119"/>
        <v>0</v>
      </c>
      <c r="AS896" s="2">
        <f t="shared" si="3119"/>
        <v>0</v>
      </c>
      <c r="AT896" s="2">
        <f t="shared" si="3119"/>
        <v>0</v>
      </c>
      <c r="AU896" s="2">
        <f t="shared" si="3119"/>
        <v>0</v>
      </c>
      <c r="AV896" s="2">
        <f t="shared" si="3119"/>
        <v>0</v>
      </c>
      <c r="AW896" s="2">
        <f t="shared" si="3119"/>
        <v>0</v>
      </c>
      <c r="AX896" s="2">
        <f t="shared" si="3119"/>
        <v>0</v>
      </c>
      <c r="AY896" s="2">
        <f t="shared" si="3119"/>
        <v>0</v>
      </c>
      <c r="AZ896" s="2">
        <f t="shared" si="3120"/>
        <v>0</v>
      </c>
      <c r="BA896" s="2">
        <f t="shared" si="3120"/>
        <v>0</v>
      </c>
      <c r="BB896" s="2">
        <f t="shared" si="3120"/>
        <v>0</v>
      </c>
      <c r="BC896" s="2">
        <f t="shared" si="3120"/>
        <v>0</v>
      </c>
      <c r="BD896" s="2">
        <f t="shared" si="3120"/>
        <v>0</v>
      </c>
      <c r="BE896" s="2">
        <f t="shared" si="3120"/>
        <v>0</v>
      </c>
      <c r="BF896" s="2">
        <f t="shared" si="3120"/>
        <v>0</v>
      </c>
      <c r="BG896" s="2">
        <f t="shared" si="3120"/>
        <v>0</v>
      </c>
      <c r="BH896" s="2">
        <f t="shared" si="3120"/>
        <v>0</v>
      </c>
      <c r="BI896" s="2">
        <f t="shared" si="3120"/>
        <v>0</v>
      </c>
      <c r="BJ896" s="2">
        <f t="shared" si="3121"/>
        <v>0</v>
      </c>
      <c r="BK896" s="2">
        <f t="shared" si="3121"/>
        <v>0</v>
      </c>
      <c r="BL896" s="2">
        <f t="shared" si="3121"/>
        <v>0</v>
      </c>
      <c r="BM896" s="2">
        <f t="shared" si="3121"/>
        <v>0</v>
      </c>
      <c r="BN896" s="2">
        <f t="shared" si="3121"/>
        <v>0</v>
      </c>
      <c r="BO896" s="2">
        <f t="shared" si="3121"/>
        <v>0</v>
      </c>
    </row>
    <row r="897" spans="1:70" s="10" customFormat="1" outlineLevel="1">
      <c r="B897" s="235" t="s">
        <v>208</v>
      </c>
      <c r="J897" s="2">
        <f t="shared" si="3115"/>
        <v>13727.857834118608</v>
      </c>
      <c r="L897" s="2">
        <f t="shared" si="3116"/>
        <v>1190</v>
      </c>
      <c r="M897" s="2">
        <f t="shared" si="3116"/>
        <v>1219.75</v>
      </c>
      <c r="N897" s="2">
        <f t="shared" si="3116"/>
        <v>1250.2437499999999</v>
      </c>
      <c r="O897" s="2">
        <f t="shared" si="3116"/>
        <v>1281.4998437499999</v>
      </c>
      <c r="P897" s="2">
        <f t="shared" si="3116"/>
        <v>1313.5373398437498</v>
      </c>
      <c r="Q897" s="2">
        <f t="shared" si="3116"/>
        <v>1346.3757733398434</v>
      </c>
      <c r="R897" s="2">
        <f t="shared" si="3116"/>
        <v>1380.0351676733394</v>
      </c>
      <c r="S897" s="2">
        <f t="shared" si="3116"/>
        <v>1414.5360468651729</v>
      </c>
      <c r="T897" s="2">
        <f t="shared" si="3116"/>
        <v>1449.8994480368021</v>
      </c>
      <c r="U897" s="2">
        <f t="shared" si="3116"/>
        <v>1486.1469342377218</v>
      </c>
      <c r="V897" s="2">
        <f t="shared" si="3117"/>
        <v>1523.3006075936648</v>
      </c>
      <c r="W897" s="2">
        <f t="shared" si="3117"/>
        <v>1561.3831227835065</v>
      </c>
      <c r="X897" s="2">
        <f t="shared" si="3117"/>
        <v>1600.4177008530939</v>
      </c>
      <c r="Y897" s="2">
        <f t="shared" si="3117"/>
        <v>1640.4281433744213</v>
      </c>
      <c r="Z897" s="2">
        <f t="shared" si="3117"/>
        <v>840.7194234793908</v>
      </c>
      <c r="AA897" s="2">
        <f t="shared" si="3117"/>
        <v>861.73740906637579</v>
      </c>
      <c r="AB897" s="2">
        <f t="shared" si="3117"/>
        <v>883.2808442930351</v>
      </c>
      <c r="AC897" s="2">
        <f t="shared" si="3117"/>
        <v>0</v>
      </c>
      <c r="AD897" s="2">
        <f t="shared" si="3117"/>
        <v>0</v>
      </c>
      <c r="AE897" s="2">
        <f t="shared" si="3117"/>
        <v>0</v>
      </c>
      <c r="AF897" s="2">
        <f t="shared" si="3118"/>
        <v>0</v>
      </c>
      <c r="AG897" s="2">
        <f t="shared" si="3118"/>
        <v>0</v>
      </c>
      <c r="AH897" s="2">
        <f t="shared" si="3118"/>
        <v>0</v>
      </c>
      <c r="AI897" s="2">
        <f t="shared" si="3118"/>
        <v>0</v>
      </c>
      <c r="AJ897" s="2">
        <f t="shared" si="3118"/>
        <v>0</v>
      </c>
      <c r="AK897" s="2">
        <f t="shared" si="3118"/>
        <v>0</v>
      </c>
      <c r="AL897" s="2">
        <f t="shared" si="3118"/>
        <v>0</v>
      </c>
      <c r="AM897" s="2">
        <f t="shared" si="3118"/>
        <v>0</v>
      </c>
      <c r="AN897" s="2">
        <f t="shared" si="3118"/>
        <v>0</v>
      </c>
      <c r="AO897" s="2">
        <f t="shared" si="3118"/>
        <v>0</v>
      </c>
      <c r="AP897" s="2">
        <f t="shared" si="3119"/>
        <v>0</v>
      </c>
      <c r="AQ897" s="2">
        <f t="shared" si="3119"/>
        <v>0</v>
      </c>
      <c r="AR897" s="2">
        <f t="shared" si="3119"/>
        <v>0</v>
      </c>
      <c r="AS897" s="2">
        <f t="shared" si="3119"/>
        <v>0</v>
      </c>
      <c r="AT897" s="2">
        <f t="shared" si="3119"/>
        <v>0</v>
      </c>
      <c r="AU897" s="2">
        <f t="shared" si="3119"/>
        <v>0</v>
      </c>
      <c r="AV897" s="2">
        <f t="shared" si="3119"/>
        <v>0</v>
      </c>
      <c r="AW897" s="2">
        <f t="shared" si="3119"/>
        <v>0</v>
      </c>
      <c r="AX897" s="2">
        <f t="shared" si="3119"/>
        <v>0</v>
      </c>
      <c r="AY897" s="2">
        <f t="shared" si="3119"/>
        <v>0</v>
      </c>
      <c r="AZ897" s="2">
        <f t="shared" si="3120"/>
        <v>0</v>
      </c>
      <c r="BA897" s="2">
        <f t="shared" si="3120"/>
        <v>0</v>
      </c>
      <c r="BB897" s="2">
        <f t="shared" si="3120"/>
        <v>0</v>
      </c>
      <c r="BC897" s="2">
        <f t="shared" si="3120"/>
        <v>0</v>
      </c>
      <c r="BD897" s="2">
        <f t="shared" si="3120"/>
        <v>0</v>
      </c>
      <c r="BE897" s="2">
        <f t="shared" si="3120"/>
        <v>0</v>
      </c>
      <c r="BF897" s="2">
        <f t="shared" si="3120"/>
        <v>0</v>
      </c>
      <c r="BG897" s="2">
        <f t="shared" si="3120"/>
        <v>0</v>
      </c>
      <c r="BH897" s="2">
        <f t="shared" si="3120"/>
        <v>0</v>
      </c>
      <c r="BI897" s="2">
        <f t="shared" si="3120"/>
        <v>0</v>
      </c>
      <c r="BJ897" s="2">
        <f t="shared" si="3121"/>
        <v>0</v>
      </c>
      <c r="BK897" s="2">
        <f t="shared" si="3121"/>
        <v>0</v>
      </c>
      <c r="BL897" s="2">
        <f t="shared" si="3121"/>
        <v>0</v>
      </c>
      <c r="BM897" s="2">
        <f t="shared" si="3121"/>
        <v>0</v>
      </c>
      <c r="BN897" s="2">
        <f t="shared" si="3121"/>
        <v>0</v>
      </c>
      <c r="BO897" s="2">
        <f t="shared" si="3121"/>
        <v>0</v>
      </c>
    </row>
    <row r="898" spans="1:70" s="10" customFormat="1" ht="13.5" outlineLevel="1" thickBot="1">
      <c r="B898" s="236" t="s">
        <v>322</v>
      </c>
      <c r="J898" s="239">
        <f t="shared" si="3115"/>
        <v>258938.98882894716</v>
      </c>
      <c r="L898" s="239">
        <f>SUM(L891:L897)</f>
        <v>22834.022939300536</v>
      </c>
      <c r="M898" s="239">
        <f t="shared" ref="M898:BE898" si="3122">SUM(M891:M897)</f>
        <v>23870.304702930451</v>
      </c>
      <c r="N898" s="239">
        <f t="shared" si="3122"/>
        <v>24898.286310722349</v>
      </c>
      <c r="O898" s="239">
        <f t="shared" si="3122"/>
        <v>25607.559533304437</v>
      </c>
      <c r="P898" s="239">
        <f t="shared" si="3122"/>
        <v>27136.39836172264</v>
      </c>
      <c r="Q898" s="239">
        <f t="shared" si="3122"/>
        <v>26673.672575114229</v>
      </c>
      <c r="R898" s="239">
        <f t="shared" si="3122"/>
        <v>25495.297173755618</v>
      </c>
      <c r="S898" s="239">
        <f t="shared" si="3122"/>
        <v>26132.66366317929</v>
      </c>
      <c r="T898" s="239">
        <f t="shared" si="3122"/>
        <v>26785.986957832672</v>
      </c>
      <c r="U898" s="239">
        <f t="shared" si="3122"/>
        <v>13380.09007533785</v>
      </c>
      <c r="V898" s="239">
        <f t="shared" si="3122"/>
        <v>8992.983502517709</v>
      </c>
      <c r="W898" s="239">
        <f t="shared" si="3122"/>
        <v>9217.8891471836196</v>
      </c>
      <c r="X898" s="239">
        <f t="shared" si="3122"/>
        <v>9448.3655492044527</v>
      </c>
      <c r="Y898" s="239">
        <f t="shared" si="3122"/>
        <v>9684.7392022284894</v>
      </c>
      <c r="Z898" s="239">
        <f t="shared" si="3122"/>
        <v>6099.5640545350452</v>
      </c>
      <c r="AA898" s="239">
        <f t="shared" si="3122"/>
        <v>6253.4952757025021</v>
      </c>
      <c r="AB898" s="239">
        <f t="shared" si="3122"/>
        <v>6413.1935255014723</v>
      </c>
      <c r="AC898" s="239">
        <f t="shared" si="3122"/>
        <v>5675.5598567803363</v>
      </c>
      <c r="AD898" s="239">
        <f t="shared" si="3122"/>
        <v>5821.0211123302597</v>
      </c>
      <c r="AE898" s="239">
        <f t="shared" si="3122"/>
        <v>5970.0212507288898</v>
      </c>
      <c r="AF898" s="239">
        <f t="shared" si="3122"/>
        <v>6200.2709327324428</v>
      </c>
      <c r="AG898" s="239">
        <f t="shared" si="3122"/>
        <v>7215.0867081612405</v>
      </c>
      <c r="AH898" s="239">
        <f t="shared" si="3122"/>
        <v>7400.007202624105</v>
      </c>
      <c r="AI898" s="239">
        <f t="shared" si="3122"/>
        <v>7589.4785127493897</v>
      </c>
      <c r="AJ898" s="239">
        <f t="shared" si="3122"/>
        <v>7870.157637964332</v>
      </c>
      <c r="AK898" s="239">
        <f t="shared" si="3122"/>
        <v>9015.9012689116316</v>
      </c>
      <c r="AL898" s="239">
        <f t="shared" si="3122"/>
        <v>9246.1686051217876</v>
      </c>
      <c r="AM898" s="239">
        <f t="shared" si="3122"/>
        <v>9574.5110554571474</v>
      </c>
      <c r="AN898" s="239">
        <f t="shared" si="3122"/>
        <v>10834.037391515023</v>
      </c>
      <c r="AO898" s="239">
        <f t="shared" si="3122"/>
        <v>11112.306579260934</v>
      </c>
      <c r="AP898" s="239">
        <f t="shared" si="3122"/>
        <v>11395.533206715631</v>
      </c>
      <c r="AQ898" s="239">
        <f t="shared" si="3122"/>
        <v>11787.6439416294</v>
      </c>
      <c r="AR898" s="239">
        <f t="shared" si="3122"/>
        <v>13205.793157172517</v>
      </c>
      <c r="AS898" s="239">
        <f t="shared" si="3122"/>
        <v>13545.676742735273</v>
      </c>
      <c r="AT898" s="239">
        <f t="shared" si="3122"/>
        <v>13891.400652993121</v>
      </c>
      <c r="AU898" s="239">
        <f t="shared" si="3122"/>
        <v>14246.436647282357</v>
      </c>
      <c r="AV898" s="239">
        <f t="shared" si="3122"/>
        <v>14610.303233523086</v>
      </c>
      <c r="AW898" s="239">
        <f t="shared" si="3122"/>
        <v>15103.133168584762</v>
      </c>
      <c r="AX898" s="239">
        <f t="shared" si="3122"/>
        <v>16783.434094435612</v>
      </c>
      <c r="AY898" s="239">
        <f t="shared" si="3122"/>
        <v>17213.524544254506</v>
      </c>
      <c r="AZ898" s="239">
        <f t="shared" si="3122"/>
        <v>17653.385599082787</v>
      </c>
      <c r="BA898" s="239">
        <f t="shared" si="3122"/>
        <v>18108.927532438953</v>
      </c>
      <c r="BB898" s="239">
        <f t="shared" si="3122"/>
        <v>18707.613145086747</v>
      </c>
      <c r="BC898" s="239">
        <f t="shared" si="3122"/>
        <v>20648.570465828321</v>
      </c>
      <c r="BD898" s="239">
        <f t="shared" si="3122"/>
        <v>21175.099181935228</v>
      </c>
      <c r="BE898" s="239">
        <f t="shared" si="3122"/>
        <v>21725.111710295547</v>
      </c>
      <c r="BF898" s="239">
        <f t="shared" ref="BF898:BO898" si="3123">SUM(BF891:BF897)</f>
        <v>22284.047590819398</v>
      </c>
      <c r="BG898" s="239">
        <f t="shared" si="3123"/>
        <v>22857.411844513394</v>
      </c>
      <c r="BH898" s="239">
        <f t="shared" si="3123"/>
        <v>24157.25907853432</v>
      </c>
      <c r="BI898" s="239">
        <f t="shared" si="3123"/>
        <v>32491.314163974796</v>
      </c>
      <c r="BJ898" s="239">
        <f t="shared" si="3123"/>
        <v>31590.497206159132</v>
      </c>
      <c r="BK898" s="239">
        <f t="shared" si="3123"/>
        <v>32402.120914384512</v>
      </c>
      <c r="BL898" s="239">
        <f t="shared" si="3123"/>
        <v>33055.47286492183</v>
      </c>
      <c r="BM898" s="239">
        <f t="shared" si="3123"/>
        <v>32047.369361703932</v>
      </c>
      <c r="BN898" s="239">
        <f t="shared" si="3123"/>
        <v>32873.689599177465</v>
      </c>
      <c r="BO898" s="239">
        <f t="shared" si="3123"/>
        <v>33721.951422495717</v>
      </c>
    </row>
    <row r="899" spans="1:70" s="10" customFormat="1" outlineLevel="1">
      <c r="J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</row>
    <row r="900" spans="1:70">
      <c r="A900"/>
      <c r="B900" s="26" t="s">
        <v>206</v>
      </c>
      <c r="C900" s="10"/>
      <c r="D900" s="10"/>
      <c r="E900" s="10"/>
      <c r="J900" s="2">
        <f>NPV($C$4,M900:BO900)+L900</f>
        <v>1320530.4712349458</v>
      </c>
      <c r="L900" s="103">
        <f>L918</f>
        <v>197607.98672739463</v>
      </c>
      <c r="M900" s="103">
        <f t="shared" ref="M900:BO900" si="3124">M918</f>
        <v>243193.84378984739</v>
      </c>
      <c r="N900" s="103">
        <f t="shared" si="3124"/>
        <v>278784.010091</v>
      </c>
      <c r="O900" s="103">
        <f t="shared" si="3124"/>
        <v>286653.58434</v>
      </c>
      <c r="P900" s="103">
        <f t="shared" si="3124"/>
        <v>325225.16226000007</v>
      </c>
      <c r="Q900" s="103">
        <f t="shared" si="3124"/>
        <v>205382.14593</v>
      </c>
      <c r="R900" s="103">
        <f t="shared" si="3124"/>
        <v>82.539004912799996</v>
      </c>
      <c r="S900" s="103">
        <f t="shared" si="3124"/>
        <v>84.045888089399995</v>
      </c>
      <c r="T900" s="103">
        <f t="shared" si="3124"/>
        <v>87.4101189987</v>
      </c>
      <c r="U900" s="103">
        <f t="shared" si="3124"/>
        <v>86.929794827100011</v>
      </c>
      <c r="V900" s="103">
        <f t="shared" si="3124"/>
        <v>115.7794456</v>
      </c>
      <c r="W900" s="103">
        <f t="shared" si="3124"/>
        <v>173.54281307999997</v>
      </c>
      <c r="X900" s="103">
        <f t="shared" si="3124"/>
        <v>204.03369039999998</v>
      </c>
      <c r="Y900" s="103">
        <f t="shared" si="3124"/>
        <v>244.06283400000001</v>
      </c>
      <c r="Z900" s="103">
        <f t="shared" si="3124"/>
        <v>261.803451</v>
      </c>
      <c r="AA900" s="103">
        <f t="shared" si="3124"/>
        <v>357.18421749999999</v>
      </c>
      <c r="AB900" s="103">
        <f t="shared" si="3124"/>
        <v>554.73776250000003</v>
      </c>
      <c r="AC900" s="103">
        <f t="shared" si="3124"/>
        <v>905.36741549999999</v>
      </c>
      <c r="AD900" s="103">
        <f t="shared" si="3124"/>
        <v>1117.3366656000001</v>
      </c>
      <c r="AE900" s="103">
        <f t="shared" si="3124"/>
        <v>1324.7016572</v>
      </c>
      <c r="AF900" s="103">
        <f t="shared" si="3124"/>
        <v>1528.7787713999999</v>
      </c>
      <c r="AG900" s="103">
        <f t="shared" si="3124"/>
        <v>1910.3751365000001</v>
      </c>
      <c r="AH900" s="103">
        <f t="shared" si="3124"/>
        <v>2173.2907457000001</v>
      </c>
      <c r="AI900" s="103">
        <f t="shared" si="3124"/>
        <v>2435.3672349999997</v>
      </c>
      <c r="AJ900" s="103">
        <f t="shared" si="3124"/>
        <v>2740.7689500000001</v>
      </c>
      <c r="AK900" s="103">
        <f t="shared" si="3124"/>
        <v>3181.6864799999998</v>
      </c>
      <c r="AL900" s="103">
        <f t="shared" si="3124"/>
        <v>3461.7114000000001</v>
      </c>
      <c r="AM900" s="103">
        <f t="shared" si="3124"/>
        <v>3779.3474880000003</v>
      </c>
      <c r="AN900" s="103">
        <f t="shared" si="3124"/>
        <v>4214.1406529999995</v>
      </c>
      <c r="AO900" s="103">
        <f t="shared" si="3124"/>
        <v>4620.1391039999999</v>
      </c>
      <c r="AP900" s="103">
        <f t="shared" si="3124"/>
        <v>4932.9357479999999</v>
      </c>
      <c r="AQ900" s="103">
        <f t="shared" si="3124"/>
        <v>5287.0212979999997</v>
      </c>
      <c r="AR900" s="103">
        <f t="shared" si="3124"/>
        <v>5722.7815920000003</v>
      </c>
      <c r="AS900" s="103">
        <f t="shared" si="3124"/>
        <v>6224.1547399999999</v>
      </c>
      <c r="AT900" s="103">
        <f t="shared" si="3124"/>
        <v>6635.6735920000001</v>
      </c>
      <c r="AU900" s="103">
        <f t="shared" si="3124"/>
        <v>7062.0562060000002</v>
      </c>
      <c r="AV900" s="103">
        <f t="shared" si="3124"/>
        <v>7499.9093520000006</v>
      </c>
      <c r="AW900" s="103">
        <f t="shared" si="3124"/>
        <v>8040.9276719999989</v>
      </c>
      <c r="AX900" s="103">
        <f t="shared" si="3124"/>
        <v>8598.0070400000004</v>
      </c>
      <c r="AY900" s="103">
        <f t="shared" si="3124"/>
        <v>9158.3570659999987</v>
      </c>
      <c r="AZ900" s="103">
        <f t="shared" si="3124"/>
        <v>9709.172152000001</v>
      </c>
      <c r="BA900" s="103">
        <f t="shared" si="3124"/>
        <v>10421.382213999999</v>
      </c>
      <c r="BB900" s="103">
        <f t="shared" si="3124"/>
        <v>11111.325134000001</v>
      </c>
      <c r="BC900" s="103">
        <f t="shared" si="3124"/>
        <v>11792.056779999999</v>
      </c>
      <c r="BD900" s="103">
        <f t="shared" si="3124"/>
        <v>12394.53397</v>
      </c>
      <c r="BE900" s="103">
        <f t="shared" si="3124"/>
        <v>13381.484618999999</v>
      </c>
      <c r="BF900" s="103">
        <f t="shared" si="3124"/>
        <v>14200.479071999998</v>
      </c>
      <c r="BG900" s="103">
        <f t="shared" si="3124"/>
        <v>15078.154368</v>
      </c>
      <c r="BH900" s="103">
        <f t="shared" si="3124"/>
        <v>15653.050725000001</v>
      </c>
      <c r="BI900" s="103">
        <f t="shared" si="3124"/>
        <v>15783.353625</v>
      </c>
      <c r="BJ900" s="103">
        <f t="shared" si="3124"/>
        <v>16728.968836</v>
      </c>
      <c r="BK900" s="103">
        <f t="shared" si="3124"/>
        <v>17716.757213999997</v>
      </c>
      <c r="BL900" s="103">
        <f t="shared" si="3124"/>
        <v>18457.462169999999</v>
      </c>
      <c r="BM900" s="103">
        <f t="shared" si="3124"/>
        <v>19834.263647000003</v>
      </c>
      <c r="BN900" s="103">
        <f t="shared" si="3124"/>
        <v>20980.002136000003</v>
      </c>
      <c r="BO900" s="103">
        <f t="shared" si="3124"/>
        <v>22176.251824999999</v>
      </c>
    </row>
    <row r="901" spans="1:70" s="10" customFormat="1" outlineLevel="1">
      <c r="B901" s="26" t="s">
        <v>216</v>
      </c>
      <c r="L901" s="34"/>
    </row>
    <row r="902" spans="1:70" outlineLevel="1">
      <c r="A902"/>
      <c r="B902" s="3" t="s">
        <v>214</v>
      </c>
      <c r="C902" s="10"/>
      <c r="D902" s="10"/>
      <c r="L902" s="99">
        <v>0.98041666666666671</v>
      </c>
      <c r="M902" s="99">
        <v>0.93874999999999986</v>
      </c>
      <c r="N902" s="99">
        <v>0.89</v>
      </c>
      <c r="O902" s="99">
        <v>0.91500000000000004</v>
      </c>
      <c r="P902" s="99">
        <v>0.95500000000000007</v>
      </c>
      <c r="Q902" s="99">
        <v>0.995</v>
      </c>
      <c r="R902" s="99">
        <v>1.0249999999999999</v>
      </c>
      <c r="S902" s="99">
        <v>1.05</v>
      </c>
      <c r="T902" s="99">
        <v>1.085</v>
      </c>
      <c r="U902" s="99">
        <v>1.115</v>
      </c>
      <c r="V902" s="99">
        <v>1.145</v>
      </c>
      <c r="W902" s="99">
        <v>1.18</v>
      </c>
      <c r="X902" s="99">
        <v>1.2050000000000001</v>
      </c>
      <c r="Y902" s="99">
        <v>1.23</v>
      </c>
      <c r="Z902" s="99">
        <v>1.2550000000000001</v>
      </c>
      <c r="AA902" s="99">
        <v>1.28</v>
      </c>
      <c r="AB902" s="99">
        <v>1.3049999999999999</v>
      </c>
      <c r="AC902" s="99">
        <v>1.33</v>
      </c>
      <c r="AD902" s="99">
        <v>1.355</v>
      </c>
      <c r="AE902" s="99">
        <v>1.3800000000000001</v>
      </c>
      <c r="AF902" s="99">
        <v>1.41</v>
      </c>
      <c r="AG902" s="99">
        <v>1.4350000000000001</v>
      </c>
      <c r="AH902" s="99">
        <v>1.4650000000000001</v>
      </c>
      <c r="AI902" s="99">
        <v>1.4950000000000001</v>
      </c>
      <c r="AJ902" s="99">
        <v>1.5250000000000001</v>
      </c>
      <c r="AK902" s="99">
        <v>1.5549999999999999</v>
      </c>
      <c r="AL902" s="99">
        <v>1.585</v>
      </c>
      <c r="AM902" s="99">
        <v>1.62</v>
      </c>
      <c r="AN902" s="99">
        <v>1.6500000000000001</v>
      </c>
      <c r="AO902" s="99">
        <v>1.6850000000000001</v>
      </c>
      <c r="AP902" s="99">
        <v>1.7150000000000001</v>
      </c>
      <c r="AQ902" s="99">
        <v>1.75</v>
      </c>
      <c r="AR902" s="99">
        <v>1.7850000000000001</v>
      </c>
      <c r="AS902" s="99">
        <v>1.82</v>
      </c>
      <c r="AT902" s="99">
        <v>1.86</v>
      </c>
      <c r="AU902" s="99">
        <v>1.895</v>
      </c>
      <c r="AV902" s="99">
        <v>1.9350000000000001</v>
      </c>
      <c r="AW902" s="99">
        <v>1.97</v>
      </c>
      <c r="AX902" s="99">
        <v>2.0100000000000002</v>
      </c>
      <c r="AY902" s="99">
        <v>2.0499999999999998</v>
      </c>
      <c r="AZ902" s="99">
        <v>2.0950000000000002</v>
      </c>
      <c r="BA902" s="99">
        <v>2.1350000000000002</v>
      </c>
      <c r="BB902" s="99">
        <v>2.1750000000000003</v>
      </c>
      <c r="BC902" s="99">
        <v>2.2200000000000002</v>
      </c>
      <c r="BD902" s="99">
        <v>2.2650000000000001</v>
      </c>
      <c r="BE902" s="99">
        <v>2.31</v>
      </c>
      <c r="BF902" s="99">
        <v>2.355</v>
      </c>
      <c r="BG902" s="99">
        <v>2.4050000000000002</v>
      </c>
      <c r="BH902" s="99">
        <v>2.4500000000000002</v>
      </c>
      <c r="BI902" s="99">
        <v>2.5</v>
      </c>
      <c r="BJ902" s="99">
        <v>2.5500000000000003</v>
      </c>
      <c r="BK902" s="99">
        <v>2.6</v>
      </c>
      <c r="BL902" s="99">
        <v>2.6550000000000002</v>
      </c>
      <c r="BM902" s="99">
        <v>2.7050000000000001</v>
      </c>
      <c r="BN902" s="99">
        <v>2.7600000000000002</v>
      </c>
      <c r="BO902" s="99">
        <v>2.8149999999999999</v>
      </c>
      <c r="BP902" s="88"/>
      <c r="BQ902" s="88"/>
      <c r="BR902" s="88"/>
    </row>
    <row r="903" spans="1:70" outlineLevel="1">
      <c r="A903"/>
      <c r="B903" s="3" t="s">
        <v>215</v>
      </c>
      <c r="C903" s="88">
        <v>158.98699999999999</v>
      </c>
      <c r="D903" s="10"/>
      <c r="L903" s="98">
        <f>ROUND(+L902*$C903,1)</f>
        <v>155.9</v>
      </c>
      <c r="M903" s="98">
        <f>ROUND(+M902*$C903,1)</f>
        <v>149.19999999999999</v>
      </c>
      <c r="N903" s="98">
        <f t="shared" ref="N903:BO903" si="3125">ROUND(+N902*$C903,1)</f>
        <v>141.5</v>
      </c>
      <c r="O903" s="98">
        <f t="shared" si="3125"/>
        <v>145.5</v>
      </c>
      <c r="P903" s="98">
        <f t="shared" si="3125"/>
        <v>151.80000000000001</v>
      </c>
      <c r="Q903" s="98">
        <f t="shared" si="3125"/>
        <v>158.19999999999999</v>
      </c>
      <c r="R903" s="98">
        <f t="shared" si="3125"/>
        <v>163</v>
      </c>
      <c r="S903" s="98">
        <f t="shared" si="3125"/>
        <v>166.9</v>
      </c>
      <c r="T903" s="98">
        <f t="shared" si="3125"/>
        <v>172.5</v>
      </c>
      <c r="U903" s="98">
        <f t="shared" si="3125"/>
        <v>177.3</v>
      </c>
      <c r="V903" s="98">
        <f t="shared" si="3125"/>
        <v>182</v>
      </c>
      <c r="W903" s="98">
        <f t="shared" si="3125"/>
        <v>187.6</v>
      </c>
      <c r="X903" s="98">
        <f t="shared" si="3125"/>
        <v>191.6</v>
      </c>
      <c r="Y903" s="98">
        <f t="shared" si="3125"/>
        <v>195.6</v>
      </c>
      <c r="Z903" s="98">
        <f t="shared" si="3125"/>
        <v>199.5</v>
      </c>
      <c r="AA903" s="98">
        <f t="shared" si="3125"/>
        <v>203.5</v>
      </c>
      <c r="AB903" s="98">
        <f t="shared" si="3125"/>
        <v>207.5</v>
      </c>
      <c r="AC903" s="98">
        <f t="shared" si="3125"/>
        <v>211.5</v>
      </c>
      <c r="AD903" s="98">
        <f t="shared" si="3125"/>
        <v>215.4</v>
      </c>
      <c r="AE903" s="98">
        <f t="shared" si="3125"/>
        <v>219.4</v>
      </c>
      <c r="AF903" s="98">
        <f t="shared" si="3125"/>
        <v>224.2</v>
      </c>
      <c r="AG903" s="98">
        <f t="shared" si="3125"/>
        <v>228.1</v>
      </c>
      <c r="AH903" s="98">
        <f t="shared" si="3125"/>
        <v>232.9</v>
      </c>
      <c r="AI903" s="98">
        <f t="shared" si="3125"/>
        <v>237.7</v>
      </c>
      <c r="AJ903" s="98">
        <f t="shared" si="3125"/>
        <v>242.5</v>
      </c>
      <c r="AK903" s="98">
        <f t="shared" si="3125"/>
        <v>247.2</v>
      </c>
      <c r="AL903" s="98">
        <f t="shared" si="3125"/>
        <v>252</v>
      </c>
      <c r="AM903" s="98">
        <f t="shared" si="3125"/>
        <v>257.60000000000002</v>
      </c>
      <c r="AN903" s="98">
        <f t="shared" si="3125"/>
        <v>262.3</v>
      </c>
      <c r="AO903" s="98">
        <f t="shared" si="3125"/>
        <v>267.89999999999998</v>
      </c>
      <c r="AP903" s="98">
        <f t="shared" si="3125"/>
        <v>272.7</v>
      </c>
      <c r="AQ903" s="98">
        <f t="shared" si="3125"/>
        <v>278.2</v>
      </c>
      <c r="AR903" s="98">
        <f t="shared" si="3125"/>
        <v>283.8</v>
      </c>
      <c r="AS903" s="98">
        <f t="shared" si="3125"/>
        <v>289.39999999999998</v>
      </c>
      <c r="AT903" s="98">
        <f t="shared" si="3125"/>
        <v>295.7</v>
      </c>
      <c r="AU903" s="98">
        <f t="shared" si="3125"/>
        <v>301.3</v>
      </c>
      <c r="AV903" s="98">
        <f t="shared" si="3125"/>
        <v>307.60000000000002</v>
      </c>
      <c r="AW903" s="98">
        <f t="shared" si="3125"/>
        <v>313.2</v>
      </c>
      <c r="AX903" s="98">
        <f t="shared" si="3125"/>
        <v>319.60000000000002</v>
      </c>
      <c r="AY903" s="98">
        <f t="shared" si="3125"/>
        <v>325.89999999999998</v>
      </c>
      <c r="AZ903" s="98">
        <f t="shared" si="3125"/>
        <v>333.1</v>
      </c>
      <c r="BA903" s="98">
        <f t="shared" si="3125"/>
        <v>339.4</v>
      </c>
      <c r="BB903" s="98">
        <f t="shared" si="3125"/>
        <v>345.8</v>
      </c>
      <c r="BC903" s="98">
        <f t="shared" si="3125"/>
        <v>353</v>
      </c>
      <c r="BD903" s="98">
        <f t="shared" si="3125"/>
        <v>360.1</v>
      </c>
      <c r="BE903" s="98">
        <f t="shared" si="3125"/>
        <v>367.3</v>
      </c>
      <c r="BF903" s="98">
        <f t="shared" si="3125"/>
        <v>374.4</v>
      </c>
      <c r="BG903" s="98">
        <f t="shared" si="3125"/>
        <v>382.4</v>
      </c>
      <c r="BH903" s="98">
        <f t="shared" si="3125"/>
        <v>389.5</v>
      </c>
      <c r="BI903" s="98">
        <f t="shared" si="3125"/>
        <v>397.5</v>
      </c>
      <c r="BJ903" s="98">
        <f t="shared" si="3125"/>
        <v>405.4</v>
      </c>
      <c r="BK903" s="98">
        <f t="shared" si="3125"/>
        <v>413.4</v>
      </c>
      <c r="BL903" s="98">
        <f t="shared" si="3125"/>
        <v>422.1</v>
      </c>
      <c r="BM903" s="98">
        <f t="shared" si="3125"/>
        <v>430.1</v>
      </c>
      <c r="BN903" s="98">
        <f t="shared" si="3125"/>
        <v>438.8</v>
      </c>
      <c r="BO903" s="98">
        <f t="shared" si="3125"/>
        <v>447.5</v>
      </c>
    </row>
    <row r="904" spans="1:70" outlineLevel="1">
      <c r="A904"/>
      <c r="B904" s="10"/>
      <c r="C904" s="10"/>
      <c r="D904" s="10"/>
      <c r="E904" s="10"/>
      <c r="L904" s="35"/>
      <c r="M904" s="3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</row>
    <row r="905" spans="1:70" outlineLevel="1">
      <c r="A905"/>
      <c r="B905" s="3" t="s">
        <v>222</v>
      </c>
      <c r="C905" s="10"/>
      <c r="D905" s="10"/>
      <c r="E905" s="10"/>
      <c r="L905" s="100">
        <f>+'Fuel Cost'!B49</f>
        <v>15.177250000000001</v>
      </c>
      <c r="M905" s="100">
        <f>+'Fuel Cost'!C49</f>
        <v>22.61544</v>
      </c>
      <c r="N905" s="100">
        <f>+'Fuel Cost'!D49</f>
        <v>39.049610000000001</v>
      </c>
      <c r="O905" s="100">
        <f>+'Fuel Cost'!E49</f>
        <v>41.956270000000004</v>
      </c>
      <c r="P905" s="100">
        <f>+'Fuel Cost'!F49</f>
        <v>51.851140000000001</v>
      </c>
      <c r="Q905" s="100">
        <f>+'Fuel Cost'!G49</f>
        <v>41.259700000000002</v>
      </c>
      <c r="R905" s="100">
        <f>+'Fuel Cost'!H49</f>
        <v>0.2300884</v>
      </c>
      <c r="S905" s="100">
        <f>+'Fuel Cost'!I49</f>
        <v>0.2252979</v>
      </c>
      <c r="T905" s="100">
        <f>+'Fuel Cost'!J49</f>
        <v>0.2260385</v>
      </c>
      <c r="U905" s="100">
        <f>+'Fuel Cost'!K49</f>
        <v>0.3976228</v>
      </c>
      <c r="V905" s="100">
        <f>+'Fuel Cost'!L49</f>
        <v>0.63615080000000002</v>
      </c>
      <c r="W905" s="100">
        <f>+'Fuel Cost'!M49</f>
        <v>0.92506829999999995</v>
      </c>
      <c r="X905" s="100">
        <f>+'Fuel Cost'!N49</f>
        <v>1.064894</v>
      </c>
      <c r="Y905" s="100">
        <f>+'Fuel Cost'!O49</f>
        <v>1.247765</v>
      </c>
      <c r="Z905" s="100">
        <f>+'Fuel Cost'!P49</f>
        <v>1.312298</v>
      </c>
      <c r="AA905" s="100">
        <f>+'Fuel Cost'!Q49</f>
        <v>1.7552049999999999</v>
      </c>
      <c r="AB905" s="100">
        <f>+'Fuel Cost'!R49</f>
        <v>2.673435</v>
      </c>
      <c r="AC905" s="100">
        <f>+'Fuel Cost'!S49</f>
        <v>4.280697</v>
      </c>
      <c r="AD905" s="100">
        <f>+'Fuel Cost'!T49</f>
        <v>5.1872639999999999</v>
      </c>
      <c r="AE905" s="100">
        <f>+'Fuel Cost'!U49</f>
        <v>6.0378379999999998</v>
      </c>
      <c r="AF905" s="100">
        <f>+'Fuel Cost'!V49</f>
        <v>6.8188170000000001</v>
      </c>
      <c r="AG905" s="100">
        <f>+'Fuel Cost'!W49</f>
        <v>8.3751650000000009</v>
      </c>
      <c r="AH905" s="100">
        <f>+'Fuel Cost'!X49</f>
        <v>9.3314330000000005</v>
      </c>
      <c r="AI905" s="100">
        <f>+'Fuel Cost'!Y49</f>
        <v>10.24555</v>
      </c>
      <c r="AJ905" s="100">
        <f>+'Fuel Cost'!Z49</f>
        <v>11.30214</v>
      </c>
      <c r="AK905" s="100">
        <f>+'Fuel Cost'!AA49</f>
        <v>12.870900000000001</v>
      </c>
      <c r="AL905" s="100">
        <f>+'Fuel Cost'!AB49</f>
        <v>13.73695</v>
      </c>
      <c r="AM905" s="100">
        <f>+'Fuel Cost'!AC49</f>
        <v>14.671379999999999</v>
      </c>
      <c r="AN905" s="100">
        <f>+'Fuel Cost'!AD49</f>
        <v>16.066109999999998</v>
      </c>
      <c r="AO905" s="100">
        <f>+'Fuel Cost'!AE49</f>
        <v>17.245760000000001</v>
      </c>
      <c r="AP905" s="100">
        <f>+'Fuel Cost'!AF49</f>
        <v>18.08924</v>
      </c>
      <c r="AQ905" s="100">
        <f>+'Fuel Cost'!AG49</f>
        <v>19.004390000000001</v>
      </c>
      <c r="AR905" s="100">
        <f>+'Fuel Cost'!AH49</f>
        <v>20.164840000000002</v>
      </c>
      <c r="AS905" s="100">
        <f>+'Fuel Cost'!AI49</f>
        <v>21.507100000000001</v>
      </c>
      <c r="AT905" s="100">
        <f>+'Fuel Cost'!AJ49</f>
        <v>22.440560000000001</v>
      </c>
      <c r="AU905" s="100">
        <f>+'Fuel Cost'!AK49</f>
        <v>23.43862</v>
      </c>
      <c r="AV905" s="100">
        <f>+'Fuel Cost'!AL49</f>
        <v>24.382020000000001</v>
      </c>
      <c r="AW905" s="100">
        <f>+'Fuel Cost'!AM49</f>
        <v>25.673459999999999</v>
      </c>
      <c r="AX905" s="100">
        <f>+'Fuel Cost'!AN49</f>
        <v>26.9024</v>
      </c>
      <c r="AY905" s="100">
        <f>+'Fuel Cost'!AO49</f>
        <v>28.101739999999999</v>
      </c>
      <c r="AZ905" s="100">
        <f>+'Fuel Cost'!AP49</f>
        <v>29.147919999999999</v>
      </c>
      <c r="BA905" s="100">
        <f>+'Fuel Cost'!AQ49</f>
        <v>30.705310000000001</v>
      </c>
      <c r="BB905" s="100">
        <f>+'Fuel Cost'!AR49</f>
        <v>32.13223</v>
      </c>
      <c r="BC905" s="100">
        <f>+'Fuel Cost'!AS49</f>
        <v>33.405259999999998</v>
      </c>
      <c r="BD905" s="100">
        <f>+'Fuel Cost'!AT49</f>
        <v>34.419699999999999</v>
      </c>
      <c r="BE905" s="100">
        <f>+'Fuel Cost'!AU49</f>
        <v>36.432029999999997</v>
      </c>
      <c r="BF905" s="100">
        <f>+'Fuel Cost'!AV49</f>
        <v>37.928629999999998</v>
      </c>
      <c r="BG905" s="100">
        <f>+'Fuel Cost'!AW49</f>
        <v>39.430320000000002</v>
      </c>
      <c r="BH905" s="100">
        <f>+'Fuel Cost'!AX49</f>
        <v>40.187550000000002</v>
      </c>
      <c r="BI905" s="100">
        <f>+'Fuel Cost'!AY49</f>
        <v>39.70655</v>
      </c>
      <c r="BJ905" s="100">
        <f>+'Fuel Cost'!AZ49</f>
        <v>41.265340000000002</v>
      </c>
      <c r="BK905" s="100">
        <f>+'Fuel Cost'!BA49</f>
        <v>42.856209999999997</v>
      </c>
      <c r="BL905" s="100">
        <f>+'Fuel Cost'!BB49</f>
        <v>43.727699999999999</v>
      </c>
      <c r="BM905" s="100">
        <f>+'Fuel Cost'!BC49</f>
        <v>46.115470000000002</v>
      </c>
      <c r="BN905" s="100">
        <f>+'Fuel Cost'!BD49</f>
        <v>47.812220000000003</v>
      </c>
      <c r="BO905" s="100">
        <f>+'Fuel Cost'!BE49</f>
        <v>49.555869999999999</v>
      </c>
    </row>
    <row r="906" spans="1:70" outlineLevel="1">
      <c r="A906"/>
      <c r="B906" s="10" t="s">
        <v>217</v>
      </c>
      <c r="C906" s="10"/>
      <c r="D906" s="10"/>
      <c r="E906" s="10"/>
      <c r="L906" s="2">
        <f t="shared" ref="L906:AQ906" si="3126">L903*L905</f>
        <v>2366.1332750000001</v>
      </c>
      <c r="M906" s="2">
        <f t="shared" si="3126"/>
        <v>3374.2236479999997</v>
      </c>
      <c r="N906" s="2">
        <f t="shared" si="3126"/>
        <v>5525.5198150000006</v>
      </c>
      <c r="O906" s="2">
        <f t="shared" si="3126"/>
        <v>6104.6372850000007</v>
      </c>
      <c r="P906" s="2">
        <f t="shared" si="3126"/>
        <v>7871.0030520000009</v>
      </c>
      <c r="Q906" s="2">
        <f t="shared" si="3126"/>
        <v>6527.2845399999997</v>
      </c>
      <c r="R906" s="2">
        <f t="shared" si="3126"/>
        <v>37.504409199999998</v>
      </c>
      <c r="S906" s="2">
        <f t="shared" si="3126"/>
        <v>37.602219509999998</v>
      </c>
      <c r="T906" s="2">
        <f t="shared" si="3126"/>
        <v>38.991641250000001</v>
      </c>
      <c r="U906" s="2">
        <f t="shared" si="3126"/>
        <v>70.498522440000002</v>
      </c>
      <c r="V906" s="2">
        <f t="shared" si="3126"/>
        <v>115.7794456</v>
      </c>
      <c r="W906" s="2">
        <f t="shared" si="3126"/>
        <v>173.54281307999997</v>
      </c>
      <c r="X906" s="2">
        <f t="shared" si="3126"/>
        <v>204.03369039999998</v>
      </c>
      <c r="Y906" s="2">
        <f t="shared" si="3126"/>
        <v>244.06283400000001</v>
      </c>
      <c r="Z906" s="2">
        <f t="shared" si="3126"/>
        <v>261.803451</v>
      </c>
      <c r="AA906" s="2">
        <f t="shared" si="3126"/>
        <v>357.18421749999999</v>
      </c>
      <c r="AB906" s="2">
        <f t="shared" si="3126"/>
        <v>554.73776250000003</v>
      </c>
      <c r="AC906" s="2">
        <f t="shared" si="3126"/>
        <v>905.36741549999999</v>
      </c>
      <c r="AD906" s="2">
        <f t="shared" si="3126"/>
        <v>1117.3366656000001</v>
      </c>
      <c r="AE906" s="2">
        <f t="shared" si="3126"/>
        <v>1324.7016572</v>
      </c>
      <c r="AF906" s="2">
        <f t="shared" si="3126"/>
        <v>1528.7787713999999</v>
      </c>
      <c r="AG906" s="2">
        <f t="shared" si="3126"/>
        <v>1910.3751365000001</v>
      </c>
      <c r="AH906" s="2">
        <f t="shared" si="3126"/>
        <v>2173.2907457000001</v>
      </c>
      <c r="AI906" s="2">
        <f t="shared" si="3126"/>
        <v>2435.3672349999997</v>
      </c>
      <c r="AJ906" s="2">
        <f t="shared" si="3126"/>
        <v>2740.7689500000001</v>
      </c>
      <c r="AK906" s="2">
        <f t="shared" si="3126"/>
        <v>3181.6864799999998</v>
      </c>
      <c r="AL906" s="2">
        <f t="shared" si="3126"/>
        <v>3461.7114000000001</v>
      </c>
      <c r="AM906" s="2">
        <f t="shared" si="3126"/>
        <v>3779.3474880000003</v>
      </c>
      <c r="AN906" s="2">
        <f t="shared" si="3126"/>
        <v>4214.1406529999995</v>
      </c>
      <c r="AO906" s="2">
        <f t="shared" si="3126"/>
        <v>4620.1391039999999</v>
      </c>
      <c r="AP906" s="2">
        <f t="shared" si="3126"/>
        <v>4932.9357479999999</v>
      </c>
      <c r="AQ906" s="2">
        <f t="shared" si="3126"/>
        <v>5287.0212979999997</v>
      </c>
      <c r="AR906" s="2">
        <f t="shared" ref="AR906:BO906" si="3127">AR903*AR905</f>
        <v>5722.7815920000003</v>
      </c>
      <c r="AS906" s="2">
        <f t="shared" si="3127"/>
        <v>6224.1547399999999</v>
      </c>
      <c r="AT906" s="2">
        <f t="shared" si="3127"/>
        <v>6635.6735920000001</v>
      </c>
      <c r="AU906" s="2">
        <f t="shared" si="3127"/>
        <v>7062.0562060000002</v>
      </c>
      <c r="AV906" s="2">
        <f t="shared" si="3127"/>
        <v>7499.9093520000006</v>
      </c>
      <c r="AW906" s="2">
        <f t="shared" si="3127"/>
        <v>8040.9276719999989</v>
      </c>
      <c r="AX906" s="2">
        <f t="shared" si="3127"/>
        <v>8598.0070400000004</v>
      </c>
      <c r="AY906" s="2">
        <f t="shared" si="3127"/>
        <v>9158.3570659999987</v>
      </c>
      <c r="AZ906" s="2">
        <f t="shared" si="3127"/>
        <v>9709.172152000001</v>
      </c>
      <c r="BA906" s="2">
        <f t="shared" si="3127"/>
        <v>10421.382213999999</v>
      </c>
      <c r="BB906" s="2">
        <f t="shared" si="3127"/>
        <v>11111.325134000001</v>
      </c>
      <c r="BC906" s="2">
        <f t="shared" si="3127"/>
        <v>11792.056779999999</v>
      </c>
      <c r="BD906" s="2">
        <f t="shared" si="3127"/>
        <v>12394.53397</v>
      </c>
      <c r="BE906" s="2">
        <f t="shared" si="3127"/>
        <v>13381.484618999999</v>
      </c>
      <c r="BF906" s="2">
        <f t="shared" si="3127"/>
        <v>14200.479071999998</v>
      </c>
      <c r="BG906" s="2">
        <f t="shared" si="3127"/>
        <v>15078.154368</v>
      </c>
      <c r="BH906" s="2">
        <f t="shared" si="3127"/>
        <v>15653.050725000001</v>
      </c>
      <c r="BI906" s="2">
        <f t="shared" si="3127"/>
        <v>15783.353625</v>
      </c>
      <c r="BJ906" s="2">
        <f t="shared" si="3127"/>
        <v>16728.968836</v>
      </c>
      <c r="BK906" s="2">
        <f t="shared" si="3127"/>
        <v>17716.757213999997</v>
      </c>
      <c r="BL906" s="2">
        <f t="shared" si="3127"/>
        <v>18457.462169999999</v>
      </c>
      <c r="BM906" s="2">
        <f t="shared" si="3127"/>
        <v>19834.263647000003</v>
      </c>
      <c r="BN906" s="2">
        <f t="shared" si="3127"/>
        <v>20980.002136000003</v>
      </c>
      <c r="BO906" s="2">
        <f t="shared" si="3127"/>
        <v>22176.251824999999</v>
      </c>
    </row>
    <row r="907" spans="1:70" outlineLevel="1">
      <c r="A907"/>
      <c r="B907" s="10"/>
      <c r="C907" s="10"/>
      <c r="D907" s="10"/>
      <c r="E907" s="10"/>
      <c r="L907" s="35"/>
      <c r="M907" s="3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</row>
    <row r="908" spans="1:70" outlineLevel="1">
      <c r="B908" s="26" t="s">
        <v>218</v>
      </c>
      <c r="C908" s="10"/>
      <c r="D908" s="10"/>
      <c r="E908" s="2"/>
      <c r="F908"/>
      <c r="G908"/>
    </row>
    <row r="909" spans="1:70" outlineLevel="1">
      <c r="B909" s="3" t="s">
        <v>219</v>
      </c>
      <c r="C909" s="10"/>
      <c r="D909" s="10"/>
      <c r="F909"/>
      <c r="G909"/>
      <c r="L909" s="101">
        <v>121.89863128754136</v>
      </c>
      <c r="M909" s="101">
        <v>113.70037847895509</v>
      </c>
      <c r="N909" s="101">
        <v>106.10000000000001</v>
      </c>
      <c r="O909" s="101">
        <v>107.60000000000001</v>
      </c>
      <c r="P909" s="101">
        <v>111.80000000000001</v>
      </c>
      <c r="Q909" s="101">
        <v>116.60000000000001</v>
      </c>
      <c r="R909" s="101">
        <v>119.4</v>
      </c>
      <c r="S909" s="101">
        <v>122.2</v>
      </c>
      <c r="T909" s="101">
        <v>125.4</v>
      </c>
      <c r="U909" s="101">
        <v>128.5</v>
      </c>
      <c r="V909" s="101">
        <v>130.1</v>
      </c>
      <c r="W909" s="101">
        <v>133.30000000000001</v>
      </c>
      <c r="X909" s="101">
        <v>136.4</v>
      </c>
      <c r="Y909" s="101">
        <v>139.30000000000001</v>
      </c>
      <c r="Z909" s="101">
        <v>141.9</v>
      </c>
      <c r="AA909" s="101">
        <v>144.80000000000001</v>
      </c>
      <c r="AB909" s="101">
        <v>147.4</v>
      </c>
      <c r="AC909" s="101">
        <v>150.5</v>
      </c>
      <c r="AD909" s="101">
        <v>153.30000000000001</v>
      </c>
      <c r="AE909" s="101">
        <v>156.4</v>
      </c>
      <c r="AF909" s="101">
        <v>159.5</v>
      </c>
      <c r="AG909" s="101">
        <v>162.70000000000002</v>
      </c>
      <c r="AH909" s="101">
        <v>165.9</v>
      </c>
      <c r="AI909" s="101">
        <v>169.3</v>
      </c>
      <c r="AJ909" s="101">
        <v>172.60000000000002</v>
      </c>
      <c r="AK909" s="101">
        <v>176.10000000000002</v>
      </c>
      <c r="AL909" s="101">
        <v>179.60000000000002</v>
      </c>
      <c r="AM909" s="101">
        <v>183.20000000000002</v>
      </c>
      <c r="AN909" s="101">
        <v>186.9</v>
      </c>
      <c r="AO909" s="101">
        <v>190.60000000000002</v>
      </c>
      <c r="AP909" s="101">
        <v>194.4</v>
      </c>
      <c r="AQ909" s="101">
        <v>198.3</v>
      </c>
      <c r="AR909" s="101">
        <v>202.3</v>
      </c>
      <c r="AS909" s="101">
        <v>206.3</v>
      </c>
      <c r="AT909" s="101">
        <v>210.4</v>
      </c>
      <c r="AU909" s="101">
        <v>214.70000000000002</v>
      </c>
      <c r="AV909" s="101">
        <v>218.9</v>
      </c>
      <c r="AW909" s="101">
        <v>223.3</v>
      </c>
      <c r="AX909" s="101">
        <v>227.8</v>
      </c>
      <c r="AY909" s="101">
        <v>232.4</v>
      </c>
      <c r="AZ909" s="101">
        <v>237</v>
      </c>
      <c r="BA909" s="101">
        <v>241.70000000000002</v>
      </c>
      <c r="BB909" s="101">
        <v>246.60000000000002</v>
      </c>
      <c r="BC909" s="101">
        <v>251.5</v>
      </c>
      <c r="BD909" s="101">
        <v>256.5</v>
      </c>
      <c r="BE909" s="101">
        <v>261.7</v>
      </c>
      <c r="BF909" s="101">
        <v>266.90000000000003</v>
      </c>
      <c r="BG909" s="101">
        <v>272.2</v>
      </c>
      <c r="BH909" s="101">
        <v>277.7</v>
      </c>
      <c r="BI909" s="101">
        <v>283.2</v>
      </c>
      <c r="BJ909" s="101">
        <v>288.90000000000003</v>
      </c>
      <c r="BK909" s="101">
        <v>294.7</v>
      </c>
      <c r="BL909" s="101">
        <v>300.60000000000002</v>
      </c>
      <c r="BM909" s="101">
        <v>306.60000000000002</v>
      </c>
      <c r="BN909" s="101">
        <v>312.70000000000005</v>
      </c>
      <c r="BO909" s="101">
        <v>319</v>
      </c>
    </row>
    <row r="910" spans="1:70" outlineLevel="1">
      <c r="B910" s="3" t="s">
        <v>220</v>
      </c>
      <c r="C910" s="10"/>
      <c r="D910" s="10"/>
      <c r="L910" s="101">
        <v>114.60000000000001</v>
      </c>
      <c r="M910" s="101">
        <v>107.5</v>
      </c>
      <c r="N910" s="101">
        <v>99.9</v>
      </c>
      <c r="O910" s="101">
        <v>102.4</v>
      </c>
      <c r="P910" s="101">
        <v>106.7</v>
      </c>
      <c r="Q910" s="101">
        <v>111.30000000000001</v>
      </c>
      <c r="R910" s="101">
        <v>113.7</v>
      </c>
      <c r="S910" s="101">
        <v>115.60000000000001</v>
      </c>
      <c r="T910" s="101">
        <v>116.4</v>
      </c>
      <c r="U910" s="101">
        <v>116.9</v>
      </c>
      <c r="V910" s="101">
        <v>117.9</v>
      </c>
      <c r="W910" s="101">
        <v>119.7</v>
      </c>
      <c r="X910" s="101">
        <v>121.5</v>
      </c>
      <c r="Y910" s="101">
        <v>123.10000000000001</v>
      </c>
      <c r="Z910" s="101">
        <v>125.7</v>
      </c>
      <c r="AA910" s="101">
        <v>128.6</v>
      </c>
      <c r="AB910" s="101">
        <v>131.20000000000002</v>
      </c>
      <c r="AC910" s="101">
        <v>134.20000000000002</v>
      </c>
      <c r="AD910" s="101">
        <v>137</v>
      </c>
      <c r="AE910" s="101">
        <v>139.80000000000001</v>
      </c>
      <c r="AF910" s="101">
        <v>142.6</v>
      </c>
      <c r="AG910" s="101">
        <v>145.4</v>
      </c>
      <c r="AH910" s="101">
        <v>148.30000000000001</v>
      </c>
      <c r="AI910" s="101">
        <v>151.30000000000001</v>
      </c>
      <c r="AJ910" s="101">
        <v>154.30000000000001</v>
      </c>
      <c r="AK910" s="101">
        <v>157.4</v>
      </c>
      <c r="AL910" s="101">
        <v>160.5</v>
      </c>
      <c r="AM910" s="101">
        <v>163.80000000000001</v>
      </c>
      <c r="AN910" s="101">
        <v>167</v>
      </c>
      <c r="AO910" s="101">
        <v>170.4</v>
      </c>
      <c r="AP910" s="101">
        <v>173.8</v>
      </c>
      <c r="AQ910" s="101">
        <v>177.3</v>
      </c>
      <c r="AR910" s="101">
        <v>180.8</v>
      </c>
      <c r="AS910" s="101">
        <v>184.4</v>
      </c>
      <c r="AT910" s="101">
        <v>188.10000000000002</v>
      </c>
      <c r="AU910" s="101">
        <v>191.9</v>
      </c>
      <c r="AV910" s="101">
        <v>195.70000000000002</v>
      </c>
      <c r="AW910" s="101">
        <v>199.60000000000002</v>
      </c>
      <c r="AX910" s="101">
        <v>203.60000000000002</v>
      </c>
      <c r="AY910" s="101">
        <v>207.70000000000002</v>
      </c>
      <c r="AZ910" s="101">
        <v>211.8</v>
      </c>
      <c r="BA910" s="101">
        <v>216.10000000000002</v>
      </c>
      <c r="BB910" s="101">
        <v>220.4</v>
      </c>
      <c r="BC910" s="101">
        <v>224.8</v>
      </c>
      <c r="BD910" s="101">
        <v>229.3</v>
      </c>
      <c r="BE910" s="101">
        <v>233.9</v>
      </c>
      <c r="BF910" s="101">
        <v>238.60000000000002</v>
      </c>
      <c r="BG910" s="101">
        <v>243.3</v>
      </c>
      <c r="BH910" s="101">
        <v>248.20000000000002</v>
      </c>
      <c r="BI910" s="101">
        <v>253.20000000000002</v>
      </c>
      <c r="BJ910" s="101">
        <v>258.2</v>
      </c>
      <c r="BK910" s="101">
        <v>263.40000000000003</v>
      </c>
      <c r="BL910" s="101">
        <v>268.7</v>
      </c>
      <c r="BM910" s="101">
        <v>274</v>
      </c>
      <c r="BN910" s="101">
        <v>279.5</v>
      </c>
      <c r="BO910" s="101">
        <v>285.10000000000002</v>
      </c>
    </row>
    <row r="911" spans="1:70" outlineLevel="1">
      <c r="B911" s="10"/>
      <c r="C911" s="10"/>
      <c r="D911" s="10"/>
      <c r="L911" s="10"/>
    </row>
    <row r="912" spans="1:70" s="10" customFormat="1" outlineLevel="1">
      <c r="B912" s="3" t="s">
        <v>283</v>
      </c>
      <c r="L912" s="33">
        <f t="shared" ref="L912:U912" si="3128">+L909</f>
        <v>121.89863128754136</v>
      </c>
      <c r="M912" s="33">
        <f t="shared" si="3128"/>
        <v>113.70037847895509</v>
      </c>
      <c r="N912" s="33">
        <f t="shared" si="3128"/>
        <v>106.10000000000001</v>
      </c>
      <c r="O912" s="33">
        <f t="shared" si="3128"/>
        <v>107.60000000000001</v>
      </c>
      <c r="P912" s="33">
        <f t="shared" si="3128"/>
        <v>111.80000000000001</v>
      </c>
      <c r="Q912" s="33">
        <f t="shared" si="3128"/>
        <v>116.60000000000001</v>
      </c>
      <c r="R912" s="33">
        <f t="shared" si="3128"/>
        <v>119.4</v>
      </c>
      <c r="S912" s="33">
        <f t="shared" si="3128"/>
        <v>122.2</v>
      </c>
      <c r="T912" s="33">
        <f t="shared" si="3128"/>
        <v>125.4</v>
      </c>
      <c r="U912" s="33">
        <f t="shared" si="3128"/>
        <v>128.5</v>
      </c>
      <c r="V912" s="98"/>
      <c r="W912" s="98"/>
      <c r="X912" s="98"/>
      <c r="Y912" s="98"/>
      <c r="Z912" s="98"/>
      <c r="AA912" s="98"/>
      <c r="AB912" s="98"/>
      <c r="AC912" s="98"/>
      <c r="AD912" s="98"/>
      <c r="AE912" s="98"/>
      <c r="AF912" s="98"/>
    </row>
    <row r="913" spans="2:67" s="10" customFormat="1" outlineLevel="1">
      <c r="B913" s="3" t="s">
        <v>284</v>
      </c>
      <c r="L913" s="207">
        <v>0.32400000000000001</v>
      </c>
      <c r="M913" s="207">
        <v>0.33100000000000002</v>
      </c>
      <c r="N913" s="207">
        <v>0.33800000000000002</v>
      </c>
      <c r="O913" s="207">
        <v>0.34499999999999997</v>
      </c>
      <c r="P913" s="207">
        <v>0.35199999999999998</v>
      </c>
      <c r="Q913" s="207">
        <v>0.35899999999999999</v>
      </c>
      <c r="R913" s="207">
        <v>0.36699999999999999</v>
      </c>
      <c r="S913" s="207">
        <v>0.374</v>
      </c>
      <c r="T913" s="207">
        <v>0.38100000000000001</v>
      </c>
      <c r="U913" s="207">
        <v>0.38900000000000001</v>
      </c>
      <c r="V913" s="207"/>
      <c r="W913" s="207"/>
      <c r="X913" s="207"/>
      <c r="Y913" s="207"/>
      <c r="Z913" s="207"/>
      <c r="AA913" s="207"/>
      <c r="AB913" s="207"/>
      <c r="AC913" s="207"/>
      <c r="AD913" s="207"/>
      <c r="AE913" s="207"/>
      <c r="AF913" s="207"/>
      <c r="AG913" s="207"/>
      <c r="AH913" s="207"/>
      <c r="AI913" s="207"/>
      <c r="AJ913" s="207"/>
    </row>
    <row r="914" spans="2:67" s="10" customFormat="1" outlineLevel="1">
      <c r="B914" s="3"/>
      <c r="L914" s="208">
        <f>+L912+L913</f>
        <v>122.22263128754136</v>
      </c>
      <c r="M914" s="208">
        <f t="shared" ref="M914:U914" si="3129">+M912+M913</f>
        <v>114.03137847895509</v>
      </c>
      <c r="N914" s="208">
        <f t="shared" si="3129"/>
        <v>106.438</v>
      </c>
      <c r="O914" s="208">
        <f t="shared" si="3129"/>
        <v>107.94500000000001</v>
      </c>
      <c r="P914" s="208">
        <f t="shared" si="3129"/>
        <v>112.15200000000002</v>
      </c>
      <c r="Q914" s="208">
        <f t="shared" si="3129"/>
        <v>116.959</v>
      </c>
      <c r="R914" s="208">
        <f t="shared" si="3129"/>
        <v>119.76700000000001</v>
      </c>
      <c r="S914" s="208">
        <f t="shared" si="3129"/>
        <v>122.574</v>
      </c>
      <c r="T914" s="208">
        <f t="shared" si="3129"/>
        <v>125.78100000000001</v>
      </c>
      <c r="U914" s="208">
        <f t="shared" si="3129"/>
        <v>128.88900000000001</v>
      </c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  <c r="AF914" s="33"/>
      <c r="AG914" s="33"/>
      <c r="AH914" s="33"/>
      <c r="AI914" s="33"/>
      <c r="AJ914" s="33"/>
    </row>
    <row r="915" spans="2:67" outlineLevel="1">
      <c r="B915" s="3" t="s">
        <v>222</v>
      </c>
      <c r="L915" s="101">
        <f>+'Fuel Cost'!B62</f>
        <v>1597.4280000000001</v>
      </c>
      <c r="M915" s="101">
        <f>+'Fuel Cost'!C62</f>
        <v>2103.1019999999999</v>
      </c>
      <c r="N915" s="101">
        <f>+'Fuel Cost'!D62</f>
        <v>2567.3020000000001</v>
      </c>
      <c r="O915" s="101">
        <f>+'Fuel Cost'!E62</f>
        <v>2598.9989999999998</v>
      </c>
      <c r="P915" s="101">
        <f>+'Fuel Cost'!F62</f>
        <v>2829.6790000000001</v>
      </c>
      <c r="Q915" s="101">
        <f>+'Fuel Cost'!G62</f>
        <v>1700.21</v>
      </c>
      <c r="R915" s="101">
        <f>+'Fuel Cost'!H62</f>
        <v>0.37601839999999997</v>
      </c>
      <c r="S915" s="101">
        <f>+'Fuel Cost'!I62</f>
        <v>0.37890309999999999</v>
      </c>
      <c r="T915" s="101">
        <f>+'Fuel Cost'!J62</f>
        <v>0.38494270000000003</v>
      </c>
      <c r="U915" s="101">
        <f>+'Fuel Cost'!K62</f>
        <v>0.12748390000000001</v>
      </c>
      <c r="V915" s="98"/>
      <c r="W915" s="98"/>
      <c r="X915" s="98"/>
      <c r="Y915" s="98"/>
      <c r="Z915" s="98"/>
      <c r="AA915" s="98"/>
      <c r="AB915" s="98"/>
      <c r="AC915" s="98"/>
      <c r="AD915" s="98"/>
      <c r="AE915" s="98"/>
      <c r="AF915" s="98"/>
    </row>
    <row r="916" spans="2:67" outlineLevel="1">
      <c r="B916" s="3" t="s">
        <v>221</v>
      </c>
      <c r="L916" s="2">
        <f t="shared" ref="L916:Q916" si="3130">L914*L915</f>
        <v>195241.85345239463</v>
      </c>
      <c r="M916" s="2">
        <f t="shared" si="3130"/>
        <v>239819.62014184738</v>
      </c>
      <c r="N916" s="2">
        <f t="shared" si="3130"/>
        <v>273258.490276</v>
      </c>
      <c r="O916" s="2">
        <f t="shared" si="3130"/>
        <v>280548.947055</v>
      </c>
      <c r="P916" s="2">
        <f t="shared" si="3130"/>
        <v>317354.15920800006</v>
      </c>
      <c r="Q916" s="2">
        <f t="shared" si="3130"/>
        <v>198854.86139000001</v>
      </c>
      <c r="R916" s="2">
        <f t="shared" ref="R916:U916" si="3131">R914*R915</f>
        <v>45.034595712799998</v>
      </c>
      <c r="S916" s="2">
        <f t="shared" si="3131"/>
        <v>46.443668579399997</v>
      </c>
      <c r="T916" s="2">
        <f t="shared" si="3131"/>
        <v>48.418477748700006</v>
      </c>
      <c r="U916" s="2">
        <f t="shared" si="3131"/>
        <v>16.431272387100002</v>
      </c>
    </row>
    <row r="917" spans="2:67" outlineLevel="1"/>
    <row r="918" spans="2:67" outlineLevel="1">
      <c r="B918" s="102" t="s">
        <v>223</v>
      </c>
      <c r="J918" s="2">
        <f>NPV($C$4,M918:BO918)+L918</f>
        <v>1320530.4712349458</v>
      </c>
      <c r="L918" s="2">
        <f t="shared" ref="L918:AQ918" si="3132">SUM(L906,L916)</f>
        <v>197607.98672739463</v>
      </c>
      <c r="M918" s="2">
        <f t="shared" si="3132"/>
        <v>243193.84378984739</v>
      </c>
      <c r="N918" s="2">
        <f t="shared" si="3132"/>
        <v>278784.010091</v>
      </c>
      <c r="O918" s="2">
        <f t="shared" si="3132"/>
        <v>286653.58434</v>
      </c>
      <c r="P918" s="2">
        <f t="shared" si="3132"/>
        <v>325225.16226000007</v>
      </c>
      <c r="Q918" s="2">
        <f t="shared" si="3132"/>
        <v>205382.14593</v>
      </c>
      <c r="R918" s="2">
        <f t="shared" si="3132"/>
        <v>82.539004912799996</v>
      </c>
      <c r="S918" s="2">
        <f t="shared" si="3132"/>
        <v>84.045888089399995</v>
      </c>
      <c r="T918" s="2">
        <f t="shared" si="3132"/>
        <v>87.4101189987</v>
      </c>
      <c r="U918" s="2">
        <f t="shared" si="3132"/>
        <v>86.929794827100011</v>
      </c>
      <c r="V918" s="2">
        <f t="shared" si="3132"/>
        <v>115.7794456</v>
      </c>
      <c r="W918" s="2">
        <f t="shared" si="3132"/>
        <v>173.54281307999997</v>
      </c>
      <c r="X918" s="2">
        <f t="shared" si="3132"/>
        <v>204.03369039999998</v>
      </c>
      <c r="Y918" s="2">
        <f t="shared" si="3132"/>
        <v>244.06283400000001</v>
      </c>
      <c r="Z918" s="2">
        <f t="shared" si="3132"/>
        <v>261.803451</v>
      </c>
      <c r="AA918" s="2">
        <f t="shared" si="3132"/>
        <v>357.18421749999999</v>
      </c>
      <c r="AB918" s="2">
        <f t="shared" si="3132"/>
        <v>554.73776250000003</v>
      </c>
      <c r="AC918" s="2">
        <f t="shared" si="3132"/>
        <v>905.36741549999999</v>
      </c>
      <c r="AD918" s="2">
        <f t="shared" si="3132"/>
        <v>1117.3366656000001</v>
      </c>
      <c r="AE918" s="2">
        <f t="shared" si="3132"/>
        <v>1324.7016572</v>
      </c>
      <c r="AF918" s="2">
        <f t="shared" si="3132"/>
        <v>1528.7787713999999</v>
      </c>
      <c r="AG918" s="2">
        <f t="shared" si="3132"/>
        <v>1910.3751365000001</v>
      </c>
      <c r="AH918" s="2">
        <f t="shared" si="3132"/>
        <v>2173.2907457000001</v>
      </c>
      <c r="AI918" s="2">
        <f t="shared" si="3132"/>
        <v>2435.3672349999997</v>
      </c>
      <c r="AJ918" s="2">
        <f t="shared" si="3132"/>
        <v>2740.7689500000001</v>
      </c>
      <c r="AK918" s="2">
        <f t="shared" si="3132"/>
        <v>3181.6864799999998</v>
      </c>
      <c r="AL918" s="2">
        <f t="shared" si="3132"/>
        <v>3461.7114000000001</v>
      </c>
      <c r="AM918" s="2">
        <f t="shared" si="3132"/>
        <v>3779.3474880000003</v>
      </c>
      <c r="AN918" s="2">
        <f t="shared" si="3132"/>
        <v>4214.1406529999995</v>
      </c>
      <c r="AO918" s="2">
        <f t="shared" si="3132"/>
        <v>4620.1391039999999</v>
      </c>
      <c r="AP918" s="2">
        <f t="shared" si="3132"/>
        <v>4932.9357479999999</v>
      </c>
      <c r="AQ918" s="2">
        <f t="shared" si="3132"/>
        <v>5287.0212979999997</v>
      </c>
      <c r="AR918" s="2">
        <f t="shared" ref="AR918:BO918" si="3133">SUM(AR906,AR916)</f>
        <v>5722.7815920000003</v>
      </c>
      <c r="AS918" s="2">
        <f t="shared" si="3133"/>
        <v>6224.1547399999999</v>
      </c>
      <c r="AT918" s="2">
        <f t="shared" si="3133"/>
        <v>6635.6735920000001</v>
      </c>
      <c r="AU918" s="2">
        <f t="shared" si="3133"/>
        <v>7062.0562060000002</v>
      </c>
      <c r="AV918" s="2">
        <f t="shared" si="3133"/>
        <v>7499.9093520000006</v>
      </c>
      <c r="AW918" s="2">
        <f t="shared" si="3133"/>
        <v>8040.9276719999989</v>
      </c>
      <c r="AX918" s="2">
        <f t="shared" si="3133"/>
        <v>8598.0070400000004</v>
      </c>
      <c r="AY918" s="2">
        <f t="shared" si="3133"/>
        <v>9158.3570659999987</v>
      </c>
      <c r="AZ918" s="2">
        <f t="shared" si="3133"/>
        <v>9709.172152000001</v>
      </c>
      <c r="BA918" s="2">
        <f t="shared" si="3133"/>
        <v>10421.382213999999</v>
      </c>
      <c r="BB918" s="2">
        <f t="shared" si="3133"/>
        <v>11111.325134000001</v>
      </c>
      <c r="BC918" s="2">
        <f t="shared" si="3133"/>
        <v>11792.056779999999</v>
      </c>
      <c r="BD918" s="2">
        <f t="shared" si="3133"/>
        <v>12394.53397</v>
      </c>
      <c r="BE918" s="2">
        <f t="shared" si="3133"/>
        <v>13381.484618999999</v>
      </c>
      <c r="BF918" s="2">
        <f t="shared" si="3133"/>
        <v>14200.479071999998</v>
      </c>
      <c r="BG918" s="2">
        <f t="shared" si="3133"/>
        <v>15078.154368</v>
      </c>
      <c r="BH918" s="2">
        <f t="shared" si="3133"/>
        <v>15653.050725000001</v>
      </c>
      <c r="BI918" s="2">
        <f t="shared" si="3133"/>
        <v>15783.353625</v>
      </c>
      <c r="BJ918" s="2">
        <f t="shared" si="3133"/>
        <v>16728.968836</v>
      </c>
      <c r="BK918" s="2">
        <f t="shared" si="3133"/>
        <v>17716.757213999997</v>
      </c>
      <c r="BL918" s="2">
        <f t="shared" si="3133"/>
        <v>18457.462169999999</v>
      </c>
      <c r="BM918" s="2">
        <f t="shared" si="3133"/>
        <v>19834.263647000003</v>
      </c>
      <c r="BN918" s="2">
        <f t="shared" si="3133"/>
        <v>20980.002136000003</v>
      </c>
      <c r="BO918" s="2">
        <f t="shared" si="3133"/>
        <v>22176.251824999999</v>
      </c>
    </row>
    <row r="919" spans="2:67" outlineLevel="1"/>
    <row r="920" spans="2:67" outlineLevel="1">
      <c r="B920" s="3" t="s">
        <v>224</v>
      </c>
      <c r="C920" s="10"/>
      <c r="D920" s="10"/>
      <c r="E920" s="10"/>
      <c r="J920" s="2">
        <f>NPV($C$4,M920:BO920)+L920</f>
        <v>4956087.2883946951</v>
      </c>
      <c r="L920" s="151">
        <f>+'Fuel Cost'!B40</f>
        <v>202662.56380462646</v>
      </c>
      <c r="M920" s="151">
        <f>+'Fuel Cost'!C40</f>
        <v>248130.81918334961</v>
      </c>
      <c r="N920" s="151">
        <f>+'Fuel Cost'!D40</f>
        <v>283387.99264526367</v>
      </c>
      <c r="O920" s="151">
        <f>+'Fuel Cost'!E40</f>
        <v>291326.26666259766</v>
      </c>
      <c r="P920" s="151">
        <f>+'Fuel Cost'!F40</f>
        <v>330094.12660980225</v>
      </c>
      <c r="Q920" s="151">
        <f>+'Fuel Cost'!G40</f>
        <v>295090.21737670898</v>
      </c>
      <c r="R920" s="151">
        <f>+'Fuel Cost'!H40</f>
        <v>192842.23163676262</v>
      </c>
      <c r="S920" s="151">
        <f>+'Fuel Cost'!I40</f>
        <v>179006.29724633694</v>
      </c>
      <c r="T920" s="151">
        <f>+'Fuel Cost'!J40</f>
        <v>188151.7246067524</v>
      </c>
      <c r="U920" s="151">
        <f>+'Fuel Cost'!K40</f>
        <v>200143.28408956528</v>
      </c>
      <c r="V920" s="151">
        <f>+'Fuel Cost'!L40</f>
        <v>215463.90440130234</v>
      </c>
      <c r="W920" s="151">
        <f>+'Fuel Cost'!M40</f>
        <v>226577.86240720749</v>
      </c>
      <c r="X920" s="151">
        <f>+'Fuel Cost'!N40</f>
        <v>240524.08498764038</v>
      </c>
      <c r="Y920" s="151">
        <f>+'Fuel Cost'!O40</f>
        <v>253974.68870449066</v>
      </c>
      <c r="Z920" s="151">
        <f>+'Fuel Cost'!P40</f>
        <v>265976.3030834198</v>
      </c>
      <c r="AA920" s="151">
        <f>+'Fuel Cost'!Q40</f>
        <v>280789.59433174133</v>
      </c>
      <c r="AB920" s="151">
        <f>+'Fuel Cost'!R40</f>
        <v>300646.0221157074</v>
      </c>
      <c r="AC920" s="151">
        <f>+'Fuel Cost'!S40</f>
        <v>327125.48006439209</v>
      </c>
      <c r="AD920" s="151">
        <f>+'Fuel Cost'!T40</f>
        <v>342228.66679382324</v>
      </c>
      <c r="AE920" s="151">
        <f>+'Fuel Cost'!U40</f>
        <v>357722.89269256592</v>
      </c>
      <c r="AF920" s="151">
        <f>+'Fuel Cost'!V40</f>
        <v>373003.42107391357</v>
      </c>
      <c r="AG920" s="151">
        <f>+'Fuel Cost'!W40</f>
        <v>388866.74382400513</v>
      </c>
      <c r="AH920" s="151">
        <f>+'Fuel Cost'!X40</f>
        <v>405125.90031051636</v>
      </c>
      <c r="AI920" s="151">
        <f>+'Fuel Cost'!Y40</f>
        <v>421871.78901290894</v>
      </c>
      <c r="AJ920" s="151">
        <f>+'Fuel Cost'!Z40</f>
        <v>439150.35910415649</v>
      </c>
      <c r="AK920" s="151">
        <f>+'Fuel Cost'!AA40</f>
        <v>456053.11433410645</v>
      </c>
      <c r="AL920" s="151">
        <f>+'Fuel Cost'!AB40</f>
        <v>473333.33571624756</v>
      </c>
      <c r="AM920" s="151">
        <f>+'Fuel Cost'!AC40</f>
        <v>491145.25869750977</v>
      </c>
      <c r="AN920" s="151">
        <f>+'Fuel Cost'!AD40</f>
        <v>509550.36218070984</v>
      </c>
      <c r="AO920" s="151">
        <f>+'Fuel Cost'!AE40</f>
        <v>528466.88619041443</v>
      </c>
      <c r="AP920" s="151">
        <f>+'Fuel Cost'!AF40</f>
        <v>546845.78635406494</v>
      </c>
      <c r="AQ920" s="151">
        <f>+'Fuel Cost'!AG40</f>
        <v>565884.83127593994</v>
      </c>
      <c r="AR920" s="151">
        <f>+'Fuel Cost'!AH40</f>
        <v>585513.11498069763</v>
      </c>
      <c r="AS920" s="151">
        <f>+'Fuel Cost'!AI40</f>
        <v>605739.52369499207</v>
      </c>
      <c r="AT920" s="151">
        <f>+'Fuel Cost'!AJ40</f>
        <v>623976.93058204651</v>
      </c>
      <c r="AU920" s="151">
        <f>+'Fuel Cost'!AK40</f>
        <v>642694.46238708496</v>
      </c>
      <c r="AV920" s="151">
        <f>+'Fuel Cost'!AL40</f>
        <v>662066.57747268677</v>
      </c>
      <c r="AW920" s="151">
        <f>+'Fuel Cost'!AM40</f>
        <v>682084.91735076904</v>
      </c>
      <c r="AX920" s="151">
        <f>+'Fuel Cost'!AN40</f>
        <v>702643.12077140808</v>
      </c>
      <c r="AY920" s="151">
        <f>+'Fuel Cost'!AO40</f>
        <v>723846.38996887207</v>
      </c>
      <c r="AZ920" s="151">
        <f>+'Fuel Cost'!AP40</f>
        <v>745631.35134887695</v>
      </c>
      <c r="BA920" s="151">
        <f>+'Fuel Cost'!AQ40</f>
        <v>768090.20363044739</v>
      </c>
      <c r="BB920" s="151">
        <f>+'Fuel Cost'!AR40</f>
        <v>791178.0193195343</v>
      </c>
      <c r="BC920" s="151">
        <f>+'Fuel Cost'!AS40</f>
        <v>815044.22337722778</v>
      </c>
      <c r="BD920" s="151">
        <f>+'Fuel Cost'!AT40</f>
        <v>839522.16106796265</v>
      </c>
      <c r="BE920" s="151">
        <f>+'Fuel Cost'!AU40</f>
        <v>864947.57215309143</v>
      </c>
      <c r="BF920" s="151">
        <f>+'Fuel Cost'!AV40</f>
        <v>890916.39512634277</v>
      </c>
      <c r="BG920" s="151">
        <f>+'Fuel Cost'!AW40</f>
        <v>917604.38709640503</v>
      </c>
      <c r="BH920" s="151">
        <f>+'Fuel Cost'!AX40</f>
        <v>944671.9204788208</v>
      </c>
      <c r="BI920" s="151">
        <f>+'Fuel Cost'!AY40</f>
        <v>971680.4638428688</v>
      </c>
      <c r="BJ920" s="151">
        <f>+'Fuel Cost'!AZ40</f>
        <v>1000593.6771879196</v>
      </c>
      <c r="BK920" s="151">
        <f>+'Fuel Cost'!BA40</f>
        <v>1030298.4841060638</v>
      </c>
      <c r="BL920" s="151">
        <f>+'Fuel Cost'!BB40</f>
        <v>1060618.8376569748</v>
      </c>
      <c r="BM920" s="151">
        <f>+'Fuel Cost'!BC40</f>
        <v>1092119.1252422333</v>
      </c>
      <c r="BN920" s="151">
        <f>+'Fuel Cost'!BD40</f>
        <v>1124325.304693222</v>
      </c>
      <c r="BO920" s="151">
        <f>+'Fuel Cost'!BE40</f>
        <v>1157441.9897785187</v>
      </c>
    </row>
    <row r="921" spans="2:67" outlineLevel="1">
      <c r="B921" s="3" t="s">
        <v>285</v>
      </c>
      <c r="C921" s="10"/>
      <c r="D921" s="10"/>
      <c r="E921" s="10"/>
      <c r="J921" s="2">
        <f>NPV($C$4,M921:BO921)+L921</f>
        <v>-3635535.6585286874</v>
      </c>
      <c r="L921" s="151">
        <f>-'Fuel Cost'!B43</f>
        <v>-5050.259765625</v>
      </c>
      <c r="M921" s="151">
        <f>-'Fuel Cost'!C43</f>
        <v>-4931.1259765625</v>
      </c>
      <c r="N921" s="151">
        <f>-'Fuel Cost'!D43</f>
        <v>-4601.51611328125</v>
      </c>
      <c r="O921" s="151">
        <f>-'Fuel Cost'!E43</f>
        <v>-4666.57080078125</v>
      </c>
      <c r="P921" s="151">
        <f>-'Fuel Cost'!F43</f>
        <v>-4862.0869140625</v>
      </c>
      <c r="Q921" s="151">
        <f>-'Fuel Cost'!G43</f>
        <v>-89710.69091796875</v>
      </c>
      <c r="R921" s="151">
        <f>-'Fuel Cost'!H43</f>
        <v>-192757.884765625</v>
      </c>
      <c r="S921" s="151">
        <f>-'Fuel Cost'!I43</f>
        <v>-178922.24365234375</v>
      </c>
      <c r="T921" s="151">
        <f>-'Fuel Cost'!J43</f>
        <v>-188064.31298828125</v>
      </c>
      <c r="U921" s="151">
        <f>-'Fuel Cost'!K43</f>
        <v>-200056.365234375</v>
      </c>
      <c r="V921" s="151">
        <f>-'Fuel Cost'!L43</f>
        <v>-215348.09765625</v>
      </c>
      <c r="W921" s="151">
        <f>-'Fuel Cost'!M43</f>
        <v>-226404.31427001953</v>
      </c>
      <c r="X921" s="151">
        <f>-'Fuel Cost'!N43</f>
        <v>-240320.07421875</v>
      </c>
      <c r="Y921" s="151">
        <f>-'Fuel Cost'!O43</f>
        <v>-253730.6796875</v>
      </c>
      <c r="Z921" s="151">
        <f>-'Fuel Cost'!P43</f>
        <v>-265714.4609375</v>
      </c>
      <c r="AA921" s="151">
        <f>-'Fuel Cost'!Q43</f>
        <v>-280432.40625</v>
      </c>
      <c r="AB921" s="151">
        <f>-'Fuel Cost'!R43</f>
        <v>-300091.3359375</v>
      </c>
      <c r="AC921" s="151">
        <f>-'Fuel Cost'!S43</f>
        <v>-326220.3125</v>
      </c>
      <c r="AD921" s="151">
        <f>-'Fuel Cost'!T43</f>
        <v>-341111.1953125</v>
      </c>
      <c r="AE921" s="151">
        <f>-'Fuel Cost'!U43</f>
        <v>-356398.1640625</v>
      </c>
      <c r="AF921" s="151">
        <f>-'Fuel Cost'!V43</f>
        <v>-371474.8515625</v>
      </c>
      <c r="AG921" s="151">
        <f>-'Fuel Cost'!W43</f>
        <v>-386955.96875</v>
      </c>
      <c r="AH921" s="151">
        <f>-'Fuel Cost'!X43</f>
        <v>-402952.4375</v>
      </c>
      <c r="AI921" s="151">
        <f>-'Fuel Cost'!Y43</f>
        <v>-419436.59375</v>
      </c>
      <c r="AJ921" s="151">
        <f>-'Fuel Cost'!Z43</f>
        <v>-436410.109375</v>
      </c>
      <c r="AK921" s="151">
        <f>-'Fuel Cost'!AA43</f>
        <v>-452871.109375</v>
      </c>
      <c r="AL921" s="151">
        <f>-'Fuel Cost'!AB43</f>
        <v>-469871.6875</v>
      </c>
      <c r="AM921" s="151">
        <f>-'Fuel Cost'!AC43</f>
        <v>-487366.5234375</v>
      </c>
      <c r="AN921" s="151">
        <f>-'Fuel Cost'!AD43</f>
        <v>-505335.7578125</v>
      </c>
      <c r="AO921" s="151">
        <f>-'Fuel Cost'!AE43</f>
        <v>-523846.890625</v>
      </c>
      <c r="AP921" s="151">
        <f>-'Fuel Cost'!AF43</f>
        <v>-541913.53125</v>
      </c>
      <c r="AQ921" s="151">
        <f>-'Fuel Cost'!AG43</f>
        <v>-560597.328125</v>
      </c>
      <c r="AR921" s="151">
        <f>-'Fuel Cost'!AH43</f>
        <v>-579790.453125</v>
      </c>
      <c r="AS921" s="151">
        <f>-'Fuel Cost'!AI43</f>
        <v>-599516.296875</v>
      </c>
      <c r="AT921" s="151">
        <f>-'Fuel Cost'!AJ43</f>
        <v>-617340.859375</v>
      </c>
      <c r="AU921" s="151">
        <f>-'Fuel Cost'!AK43</f>
        <v>-635632.859375</v>
      </c>
      <c r="AV921" s="151">
        <f>-'Fuel Cost'!AL43</f>
        <v>-654565.65625</v>
      </c>
      <c r="AW921" s="151">
        <f>-'Fuel Cost'!AM43</f>
        <v>-674043.875</v>
      </c>
      <c r="AX921" s="151">
        <f>-'Fuel Cost'!AN43</f>
        <v>-694046.046875</v>
      </c>
      <c r="AY921" s="151">
        <f>-'Fuel Cost'!AO43</f>
        <v>-714687.296875</v>
      </c>
      <c r="AZ921" s="151">
        <f>-'Fuel Cost'!AP43</f>
        <v>-735922.78125</v>
      </c>
      <c r="BA921" s="151">
        <f>-'Fuel Cost'!AQ43</f>
        <v>-757667.765625</v>
      </c>
      <c r="BB921" s="151">
        <f>-'Fuel Cost'!AR43</f>
        <v>-780066.84375</v>
      </c>
      <c r="BC921" s="151">
        <f>-'Fuel Cost'!AS43</f>
        <v>-803253.890625</v>
      </c>
      <c r="BD921" s="151">
        <f>-'Fuel Cost'!AT43</f>
        <v>-827127.375</v>
      </c>
      <c r="BE921" s="151">
        <f>-'Fuel Cost'!AU43</f>
        <v>-851567.53125</v>
      </c>
      <c r="BF921" s="151">
        <f>-'Fuel Cost'!AV43</f>
        <v>-876715.40625</v>
      </c>
      <c r="BG921" s="151">
        <f>-'Fuel Cost'!AW43</f>
        <v>-902527.625</v>
      </c>
      <c r="BH921" s="151">
        <f>-'Fuel Cost'!AX43</f>
        <v>-929018.15625</v>
      </c>
      <c r="BI921" s="151">
        <f>-'Fuel Cost'!AY43</f>
        <v>-955898.34375</v>
      </c>
      <c r="BJ921" s="151">
        <f>-'Fuel Cost'!AZ43</f>
        <v>-983864.125</v>
      </c>
      <c r="BK921" s="151">
        <f>-'Fuel Cost'!BA43</f>
        <v>-1012583.21875</v>
      </c>
      <c r="BL921" s="151">
        <f>-'Fuel Cost'!BB43</f>
        <v>-1042161</v>
      </c>
      <c r="BM921" s="151">
        <f>-'Fuel Cost'!BC43</f>
        <v>-1072286.71875</v>
      </c>
      <c r="BN921" s="151">
        <f>-'Fuel Cost'!BD43</f>
        <v>-1103345.15625</v>
      </c>
      <c r="BO921" s="151">
        <f>-'Fuel Cost'!BE43</f>
        <v>-1135263.4375</v>
      </c>
    </row>
    <row r="922" spans="2:67" outlineLevel="1">
      <c r="B922" s="3" t="s">
        <v>332</v>
      </c>
      <c r="C922" s="10"/>
      <c r="D922" s="10"/>
      <c r="E922" s="10"/>
      <c r="J922" s="2">
        <f>NPV($C$4,M922:BO922)+L922</f>
        <v>1320551.6298660061</v>
      </c>
      <c r="L922" s="23">
        <f t="shared" ref="L922:T922" si="3134">SUM(L920:L921)</f>
        <v>197612.30403900146</v>
      </c>
      <c r="M922" s="23">
        <f t="shared" si="3134"/>
        <v>243199.69320678711</v>
      </c>
      <c r="N922" s="23">
        <f t="shared" si="3134"/>
        <v>278786.47653198242</v>
      </c>
      <c r="O922" s="23">
        <f t="shared" si="3134"/>
        <v>286659.69586181641</v>
      </c>
      <c r="P922" s="23">
        <f t="shared" si="3134"/>
        <v>325232.03969573975</v>
      </c>
      <c r="Q922" s="23">
        <f t="shared" si="3134"/>
        <v>205379.52645874023</v>
      </c>
      <c r="R922" s="23">
        <f t="shared" si="3134"/>
        <v>84.346871137619019</v>
      </c>
      <c r="S922" s="23">
        <f t="shared" si="3134"/>
        <v>84.053593993186951</v>
      </c>
      <c r="T922" s="23">
        <f t="shared" si="3134"/>
        <v>87.41161847114563</v>
      </c>
      <c r="U922" s="23">
        <f t="shared" ref="U922:BO922" si="3135">SUM(U920:U921)</f>
        <v>86.9188551902771</v>
      </c>
      <c r="V922" s="23">
        <f t="shared" si="3135"/>
        <v>115.80674505233765</v>
      </c>
      <c r="W922" s="23">
        <f t="shared" si="3135"/>
        <v>173.54813718795776</v>
      </c>
      <c r="X922" s="23">
        <f t="shared" si="3135"/>
        <v>204.01076889038086</v>
      </c>
      <c r="Y922" s="23">
        <f t="shared" si="3135"/>
        <v>244.00901699066162</v>
      </c>
      <c r="Z922" s="23">
        <f t="shared" si="3135"/>
        <v>261.8421459197998</v>
      </c>
      <c r="AA922" s="23">
        <f t="shared" si="3135"/>
        <v>357.18808174133301</v>
      </c>
      <c r="AB922" s="23">
        <f t="shared" si="3135"/>
        <v>554.68617820739746</v>
      </c>
      <c r="AC922" s="23">
        <f t="shared" si="3135"/>
        <v>905.16756439208984</v>
      </c>
      <c r="AD922" s="23">
        <f t="shared" si="3135"/>
        <v>1117.4714813232422</v>
      </c>
      <c r="AE922" s="23">
        <f t="shared" si="3135"/>
        <v>1324.728630065918</v>
      </c>
      <c r="AF922" s="23">
        <f t="shared" si="3135"/>
        <v>1528.5695114135742</v>
      </c>
      <c r="AG922" s="23">
        <f t="shared" si="3135"/>
        <v>1910.775074005127</v>
      </c>
      <c r="AH922" s="23">
        <f t="shared" si="3135"/>
        <v>2173.4628105163574</v>
      </c>
      <c r="AI922" s="23">
        <f t="shared" si="3135"/>
        <v>2435.1952629089355</v>
      </c>
      <c r="AJ922" s="23">
        <f t="shared" si="3135"/>
        <v>2740.2497291564941</v>
      </c>
      <c r="AK922" s="23">
        <f t="shared" si="3135"/>
        <v>3182.0049591064453</v>
      </c>
      <c r="AL922" s="23">
        <f t="shared" si="3135"/>
        <v>3461.6482162475586</v>
      </c>
      <c r="AM922" s="23">
        <f t="shared" si="3135"/>
        <v>3778.7352600097656</v>
      </c>
      <c r="AN922" s="23">
        <f t="shared" si="3135"/>
        <v>4214.6043682098389</v>
      </c>
      <c r="AO922" s="23">
        <f t="shared" si="3135"/>
        <v>4619.9955654144287</v>
      </c>
      <c r="AP922" s="23">
        <f t="shared" si="3135"/>
        <v>4932.2551040649414</v>
      </c>
      <c r="AQ922" s="23">
        <f t="shared" si="3135"/>
        <v>5287.5031509399414</v>
      </c>
      <c r="AR922" s="23">
        <f t="shared" si="3135"/>
        <v>5722.6618556976318</v>
      </c>
      <c r="AS922" s="23">
        <f t="shared" si="3135"/>
        <v>6223.2268199920654</v>
      </c>
      <c r="AT922" s="23">
        <f t="shared" si="3135"/>
        <v>6636.0712070465088</v>
      </c>
      <c r="AU922" s="23">
        <f t="shared" si="3135"/>
        <v>7061.6030120849609</v>
      </c>
      <c r="AV922" s="23">
        <f t="shared" si="3135"/>
        <v>7500.9212226867676</v>
      </c>
      <c r="AW922" s="23">
        <f t="shared" si="3135"/>
        <v>8041.042350769043</v>
      </c>
      <c r="AX922" s="23">
        <f t="shared" si="3135"/>
        <v>8597.0738964080811</v>
      </c>
      <c r="AY922" s="23">
        <f t="shared" si="3135"/>
        <v>9159.0930938720703</v>
      </c>
      <c r="AZ922" s="23">
        <f t="shared" si="3135"/>
        <v>9708.5700988769531</v>
      </c>
      <c r="BA922" s="23">
        <f t="shared" si="3135"/>
        <v>10422.438005447388</v>
      </c>
      <c r="BB922" s="23">
        <f t="shared" si="3135"/>
        <v>11111.175569534302</v>
      </c>
      <c r="BC922" s="23">
        <f t="shared" si="3135"/>
        <v>11790.332752227783</v>
      </c>
      <c r="BD922" s="23">
        <f t="shared" si="3135"/>
        <v>12394.786067962646</v>
      </c>
      <c r="BE922" s="23">
        <f t="shared" si="3135"/>
        <v>13380.040903091431</v>
      </c>
      <c r="BF922" s="23">
        <f t="shared" si="3135"/>
        <v>14200.988876342773</v>
      </c>
      <c r="BG922" s="23">
        <f t="shared" si="3135"/>
        <v>15076.762096405029</v>
      </c>
      <c r="BH922" s="23">
        <f t="shared" si="3135"/>
        <v>15653.764228820801</v>
      </c>
      <c r="BI922" s="23">
        <f t="shared" si="3135"/>
        <v>15782.120092868805</v>
      </c>
      <c r="BJ922" s="23">
        <f t="shared" si="3135"/>
        <v>16729.552187919617</v>
      </c>
      <c r="BK922" s="23">
        <f t="shared" si="3135"/>
        <v>17715.265356063843</v>
      </c>
      <c r="BL922" s="23">
        <f t="shared" si="3135"/>
        <v>18457.837656974792</v>
      </c>
      <c r="BM922" s="23">
        <f t="shared" si="3135"/>
        <v>19832.406492233276</v>
      </c>
      <c r="BN922" s="23">
        <f t="shared" si="3135"/>
        <v>20980.148443222046</v>
      </c>
      <c r="BO922" s="23">
        <f t="shared" si="3135"/>
        <v>22178.552278518677</v>
      </c>
    </row>
    <row r="923" spans="2:67" s="10" customFormat="1" outlineLevel="1">
      <c r="J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</row>
    <row r="924" spans="2:67" outlineLevel="1">
      <c r="B924" s="10" t="s">
        <v>39</v>
      </c>
      <c r="C924" s="10"/>
      <c r="D924" s="10"/>
      <c r="E924" s="10"/>
      <c r="J924" s="2">
        <f>NPV($C$4,M924:BO924)+L924</f>
        <v>-21.158631061376482</v>
      </c>
      <c r="L924" s="2">
        <f t="shared" ref="L924:AQ924" si="3136">L918-L922</f>
        <v>-4.3173116068355739</v>
      </c>
      <c r="M924" s="2">
        <f t="shared" si="3136"/>
        <v>-5.8494169397163205</v>
      </c>
      <c r="N924" s="2">
        <f t="shared" si="3136"/>
        <v>-2.4664409824181348</v>
      </c>
      <c r="O924" s="2">
        <f t="shared" si="3136"/>
        <v>-6.111521816405002</v>
      </c>
      <c r="P924" s="2">
        <f t="shared" si="3136"/>
        <v>-6.8774357396760024</v>
      </c>
      <c r="Q924" s="2">
        <f t="shared" si="3136"/>
        <v>2.6194712597643957</v>
      </c>
      <c r="R924" s="2">
        <f t="shared" si="3136"/>
        <v>-1.8078662248190227</v>
      </c>
      <c r="S924" s="2">
        <f t="shared" si="3136"/>
        <v>-7.7059037869560143E-3</v>
      </c>
      <c r="T924" s="2">
        <f t="shared" si="3136"/>
        <v>-1.4994724456300901E-3</v>
      </c>
      <c r="U924" s="2">
        <f t="shared" si="3136"/>
        <v>1.0939636822911325E-2</v>
      </c>
      <c r="V924" s="2">
        <f t="shared" si="3136"/>
        <v>-2.729945233764397E-2</v>
      </c>
      <c r="W924" s="2">
        <f t="shared" si="3136"/>
        <v>-5.3241079577901473E-3</v>
      </c>
      <c r="X924" s="2">
        <f t="shared" si="3136"/>
        <v>2.2921509619123981E-2</v>
      </c>
      <c r="Y924" s="2">
        <f t="shared" si="3136"/>
        <v>5.3817009338388289E-2</v>
      </c>
      <c r="Z924" s="2">
        <f t="shared" si="3136"/>
        <v>-3.8694919799809213E-2</v>
      </c>
      <c r="AA924" s="2">
        <f t="shared" si="3136"/>
        <v>-3.8642413330194358E-3</v>
      </c>
      <c r="AB924" s="2">
        <f t="shared" si="3136"/>
        <v>5.1584292602569803E-2</v>
      </c>
      <c r="AC924" s="2">
        <f t="shared" si="3136"/>
        <v>0.19985110791014904</v>
      </c>
      <c r="AD924" s="2">
        <f t="shared" si="3136"/>
        <v>-0.13481572324212721</v>
      </c>
      <c r="AE924" s="2">
        <f t="shared" si="3136"/>
        <v>-2.6972865917969102E-2</v>
      </c>
      <c r="AF924" s="2">
        <f t="shared" si="3136"/>
        <v>0.20925998642564991</v>
      </c>
      <c r="AG924" s="2">
        <f t="shared" si="3136"/>
        <v>-0.39993750512689985</v>
      </c>
      <c r="AH924" s="2">
        <f t="shared" si="3136"/>
        <v>-0.17206481635730597</v>
      </c>
      <c r="AI924" s="2">
        <f t="shared" si="3136"/>
        <v>0.17197209106416267</v>
      </c>
      <c r="AJ924" s="2">
        <f t="shared" si="3136"/>
        <v>0.51922084350599107</v>
      </c>
      <c r="AK924" s="2">
        <f t="shared" si="3136"/>
        <v>-0.31847910644546573</v>
      </c>
      <c r="AL924" s="2">
        <f t="shared" si="3136"/>
        <v>6.3183752441545948E-2</v>
      </c>
      <c r="AM924" s="2">
        <f t="shared" si="3136"/>
        <v>0.61222799023471453</v>
      </c>
      <c r="AN924" s="2">
        <f t="shared" si="3136"/>
        <v>-0.46371520983939263</v>
      </c>
      <c r="AO924" s="2">
        <f t="shared" si="3136"/>
        <v>0.14353858557115018</v>
      </c>
      <c r="AP924" s="2">
        <f t="shared" si="3136"/>
        <v>0.68064393505846965</v>
      </c>
      <c r="AQ924" s="2">
        <f t="shared" si="3136"/>
        <v>-0.48185293994174572</v>
      </c>
      <c r="AR924" s="2">
        <f t="shared" ref="AR924:BO924" si="3137">AR918-AR922</f>
        <v>0.11973630236843746</v>
      </c>
      <c r="AS924" s="2">
        <f t="shared" si="3137"/>
        <v>0.92792000793451734</v>
      </c>
      <c r="AT924" s="2">
        <f t="shared" si="3137"/>
        <v>-0.39761504650869028</v>
      </c>
      <c r="AU924" s="2">
        <f t="shared" si="3137"/>
        <v>0.45319391503926454</v>
      </c>
      <c r="AV924" s="2">
        <f t="shared" si="3137"/>
        <v>-1.0118706867669971</v>
      </c>
      <c r="AW924" s="2">
        <f t="shared" si="3137"/>
        <v>-0.11467876904407603</v>
      </c>
      <c r="AX924" s="2">
        <f t="shared" si="3137"/>
        <v>0.93314359191936092</v>
      </c>
      <c r="AY924" s="2">
        <f t="shared" si="3137"/>
        <v>-0.73602787207164511</v>
      </c>
      <c r="AZ924" s="2">
        <f t="shared" si="3137"/>
        <v>0.60205312304788094</v>
      </c>
      <c r="BA924" s="2">
        <f t="shared" si="3137"/>
        <v>-1.0557914473884011</v>
      </c>
      <c r="BB924" s="2">
        <f t="shared" si="3137"/>
        <v>0.14956446569885884</v>
      </c>
      <c r="BC924" s="2">
        <f t="shared" si="3137"/>
        <v>1.7240277722157771</v>
      </c>
      <c r="BD924" s="2">
        <f t="shared" si="3137"/>
        <v>-0.25209796264607576</v>
      </c>
      <c r="BE924" s="2">
        <f t="shared" si="3137"/>
        <v>1.4437159085682651</v>
      </c>
      <c r="BF924" s="2">
        <f t="shared" si="3137"/>
        <v>-0.50980434277516906</v>
      </c>
      <c r="BG924" s="2">
        <f t="shared" si="3137"/>
        <v>1.3922715949702251</v>
      </c>
      <c r="BH924" s="2">
        <f t="shared" si="3137"/>
        <v>-0.713503820799815</v>
      </c>
      <c r="BI924" s="2">
        <f t="shared" si="3137"/>
        <v>1.2335321311948064</v>
      </c>
      <c r="BJ924" s="2">
        <f t="shared" si="3137"/>
        <v>-0.58335191961668897</v>
      </c>
      <c r="BK924" s="2">
        <f t="shared" si="3137"/>
        <v>1.4918579361547017</v>
      </c>
      <c r="BL924" s="2">
        <f t="shared" si="3137"/>
        <v>-0.37548697479360271</v>
      </c>
      <c r="BM924" s="2">
        <f t="shared" si="3137"/>
        <v>1.8571547667270352</v>
      </c>
      <c r="BN924" s="2">
        <f t="shared" si="3137"/>
        <v>-0.14630722204310587</v>
      </c>
      <c r="BO924" s="2">
        <f t="shared" si="3137"/>
        <v>-2.3004535186773865</v>
      </c>
    </row>
    <row r="925" spans="2:67" outlineLevel="1"/>
    <row r="926" spans="2:67">
      <c r="B926" s="26" t="s">
        <v>226</v>
      </c>
      <c r="C926" s="10"/>
      <c r="D926" s="10"/>
      <c r="E926" s="10"/>
      <c r="J926" s="2">
        <f>NPV($C$4,M926:BO926)+L926</f>
        <v>6467127.3561016321</v>
      </c>
      <c r="L926" s="2">
        <f>SUM(L930,L932,L947)</f>
        <v>50667.651977539063</v>
      </c>
      <c r="M926" s="2">
        <f t="shared" ref="M926:BO926" si="3138">SUM(M930,M932,M947)</f>
        <v>52794.012573242188</v>
      </c>
      <c r="N926" s="2">
        <f t="shared" si="3138"/>
        <v>52556.1064453125</v>
      </c>
      <c r="O926" s="2">
        <f t="shared" si="3138"/>
        <v>52710.344604492188</v>
      </c>
      <c r="P926" s="2">
        <f t="shared" si="3138"/>
        <v>52998.717529296875</v>
      </c>
      <c r="Q926" s="2">
        <f t="shared" si="3138"/>
        <v>264632.01414940506</v>
      </c>
      <c r="R926" s="2">
        <f t="shared" si="3138"/>
        <v>491949.98377649428</v>
      </c>
      <c r="S926" s="2">
        <f t="shared" si="3138"/>
        <v>473597.88548659382</v>
      </c>
      <c r="T926" s="2">
        <f t="shared" si="3138"/>
        <v>481295.55736928061</v>
      </c>
      <c r="U926" s="2">
        <f t="shared" si="3138"/>
        <v>488807.06486001948</v>
      </c>
      <c r="V926" s="2">
        <f t="shared" si="3138"/>
        <v>502750.26643997384</v>
      </c>
      <c r="W926" s="2">
        <f t="shared" si="3138"/>
        <v>506518.15194811224</v>
      </c>
      <c r="X926" s="2">
        <f t="shared" si="3138"/>
        <v>518921.58855791047</v>
      </c>
      <c r="Y926" s="2">
        <f t="shared" si="3138"/>
        <v>527734.85715979373</v>
      </c>
      <c r="Z926" s="2">
        <f t="shared" si="3138"/>
        <v>538858.21655818552</v>
      </c>
      <c r="AA926" s="2">
        <f t="shared" si="3138"/>
        <v>548639.59030624665</v>
      </c>
      <c r="AB926" s="2">
        <f t="shared" si="3138"/>
        <v>563746.79298228514</v>
      </c>
      <c r="AC926" s="2">
        <f t="shared" si="3138"/>
        <v>574981.33440421964</v>
      </c>
      <c r="AD926" s="2">
        <f t="shared" si="3138"/>
        <v>586946.00655302196</v>
      </c>
      <c r="AE926" s="2">
        <f t="shared" si="3138"/>
        <v>599321.05351981195</v>
      </c>
      <c r="AF926" s="2">
        <f t="shared" si="3138"/>
        <v>611500.35977466102</v>
      </c>
      <c r="AG926" s="2">
        <f t="shared" si="3138"/>
        <v>626194.42011090973</v>
      </c>
      <c r="AH926" s="2">
        <f t="shared" si="3138"/>
        <v>637228.44369521481</v>
      </c>
      <c r="AI926" s="2">
        <f t="shared" si="3138"/>
        <v>650861.58850173012</v>
      </c>
      <c r="AJ926" s="2">
        <f t="shared" si="3138"/>
        <v>665362.49899507035</v>
      </c>
      <c r="AK926" s="2">
        <f t="shared" si="3138"/>
        <v>678643.46849536279</v>
      </c>
      <c r="AL926" s="2">
        <f t="shared" si="3138"/>
        <v>695213.52907980396</v>
      </c>
      <c r="AM926" s="2">
        <f t="shared" si="3138"/>
        <v>707554.26099536312</v>
      </c>
      <c r="AN926" s="2">
        <f t="shared" si="3138"/>
        <v>722757.95614100597</v>
      </c>
      <c r="AO926" s="2">
        <f t="shared" si="3138"/>
        <v>738521.12009862938</v>
      </c>
      <c r="AP926" s="2">
        <f t="shared" si="3138"/>
        <v>753859.2745649562</v>
      </c>
      <c r="AQ926" s="2">
        <f t="shared" si="3138"/>
        <v>772515.97129479132</v>
      </c>
      <c r="AR926" s="2">
        <f t="shared" si="3138"/>
        <v>786336.79709009384</v>
      </c>
      <c r="AS926" s="2">
        <f t="shared" si="3138"/>
        <v>803392.90566658205</v>
      </c>
      <c r="AT926" s="2">
        <f t="shared" si="3138"/>
        <v>819032.28949010838</v>
      </c>
      <c r="AU926" s="2">
        <f t="shared" si="3138"/>
        <v>834233.51571152406</v>
      </c>
      <c r="AV926" s="2">
        <f t="shared" si="3138"/>
        <v>853595.52023941651</v>
      </c>
      <c r="AW926" s="2">
        <f t="shared" si="3138"/>
        <v>867455.2382762013</v>
      </c>
      <c r="AX926" s="2">
        <f t="shared" si="3138"/>
        <v>884896.52219002065</v>
      </c>
      <c r="AY926" s="2">
        <f t="shared" si="3138"/>
        <v>903000.66790510656</v>
      </c>
      <c r="AZ926" s="2">
        <f t="shared" si="3138"/>
        <v>921723.76437102561</v>
      </c>
      <c r="BA926" s="2">
        <f t="shared" si="3138"/>
        <v>944412.962323574</v>
      </c>
      <c r="BB926" s="2">
        <f t="shared" si="3138"/>
        <v>960915.95600889635</v>
      </c>
      <c r="BC926" s="2">
        <f t="shared" si="3138"/>
        <v>981665.68286851433</v>
      </c>
      <c r="BD926" s="2">
        <f t="shared" si="3138"/>
        <v>1003720.3215063072</v>
      </c>
      <c r="BE926" s="2">
        <f t="shared" si="3138"/>
        <v>1025184.6474008135</v>
      </c>
      <c r="BF926" s="2">
        <f t="shared" si="3138"/>
        <v>1051860.4410516173</v>
      </c>
      <c r="BG926" s="2">
        <f t="shared" si="3138"/>
        <v>1071461.1625045356</v>
      </c>
      <c r="BH926" s="2">
        <f t="shared" si="3138"/>
        <v>1095652.6639085859</v>
      </c>
      <c r="BI926" s="2">
        <f t="shared" si="3138"/>
        <v>1120264.9910635205</v>
      </c>
      <c r="BJ926" s="2">
        <f t="shared" si="3138"/>
        <v>1145992.8092690958</v>
      </c>
      <c r="BK926" s="2">
        <f t="shared" si="3138"/>
        <v>1176901.5051239515</v>
      </c>
      <c r="BL926" s="2">
        <f t="shared" si="3138"/>
        <v>1199909.9408862526</v>
      </c>
      <c r="BM926" s="2">
        <f t="shared" si="3138"/>
        <v>1227894.9271545848</v>
      </c>
      <c r="BN926" s="2">
        <f t="shared" si="3138"/>
        <v>1257605.5794435989</v>
      </c>
      <c r="BO926" s="2">
        <f t="shared" si="3138"/>
        <v>1257524.191074515</v>
      </c>
    </row>
    <row r="927" spans="2:67" outlineLevel="1">
      <c r="B927" s="142" t="s">
        <v>227</v>
      </c>
      <c r="C927" s="10"/>
      <c r="D927" s="10"/>
      <c r="E927" s="10"/>
      <c r="L927" s="10"/>
    </row>
    <row r="928" spans="2:67" outlineLevel="1">
      <c r="B928" s="7" t="s">
        <v>228</v>
      </c>
      <c r="C928" s="10"/>
      <c r="D928" s="10"/>
      <c r="E928" s="10"/>
      <c r="J928" s="2">
        <f>NPV($C$4,M928:BO928)+L928</f>
        <v>642949.62500902987</v>
      </c>
      <c r="L928" s="151">
        <f>'Thermal O&amp;M'!B57</f>
        <v>45617.392211914063</v>
      </c>
      <c r="M928" s="151">
        <f>'Thermal O&amp;M'!C57</f>
        <v>47862.886596679688</v>
      </c>
      <c r="N928" s="151">
        <f>'Thermal O&amp;M'!D57</f>
        <v>47954.59033203125</v>
      </c>
      <c r="O928" s="151">
        <f>'Thermal O&amp;M'!E57</f>
        <v>48043.773803710938</v>
      </c>
      <c r="P928" s="151">
        <f>'Thermal O&amp;M'!F57</f>
        <v>48136.630615234375</v>
      </c>
      <c r="Q928" s="151">
        <f>'Thermal O&amp;M'!G57</f>
        <v>48227.501098632813</v>
      </c>
      <c r="R928" s="151">
        <f>'Thermal O&amp;M'!H57</f>
        <v>48322.147338867188</v>
      </c>
      <c r="S928" s="151">
        <f>'Thermal O&amp;M'!I57</f>
        <v>48418.669555664063</v>
      </c>
      <c r="T928" s="151">
        <f>'Thermal O&amp;M'!J57</f>
        <v>48519.171142578125</v>
      </c>
      <c r="U928" s="151">
        <f>'Thermal O&amp;M'!K57</f>
        <v>48617.557861328125</v>
      </c>
      <c r="V928" s="151">
        <f>'Thermal O&amp;M'!L57</f>
        <v>48720.003662109375</v>
      </c>
      <c r="W928" s="151">
        <f>'Thermal O&amp;M'!M57</f>
        <v>46064.508453369141</v>
      </c>
      <c r="X928" s="151">
        <f>'Thermal O&amp;M'!N57</f>
        <v>45899.128295898438</v>
      </c>
      <c r="Y928" s="151">
        <f>'Thermal O&amp;M'!O57</f>
        <v>45991.724731445313</v>
      </c>
      <c r="Z928" s="151">
        <f>'Thermal O&amp;M'!P57</f>
        <v>46086.183959960938</v>
      </c>
      <c r="AA928" s="151">
        <f>'Thermal O&amp;M'!Q57</f>
        <v>46182.515258789063</v>
      </c>
      <c r="AB928" s="151">
        <f>'Thermal O&amp;M'!R57</f>
        <v>42753.661865234375</v>
      </c>
      <c r="AC928" s="151">
        <f>'Thermal O&amp;M'!S57</f>
        <v>32673.136962890625</v>
      </c>
      <c r="AD928" s="151">
        <f>'Thermal O&amp;M'!T57</f>
        <v>32694.7646484375</v>
      </c>
      <c r="AE928" s="151">
        <f>'Thermal O&amp;M'!U57</f>
        <v>32716.801513671875</v>
      </c>
      <c r="AF928" s="151">
        <f>'Thermal O&amp;M'!V57</f>
        <v>32739.307983398438</v>
      </c>
      <c r="AG928" s="151">
        <f>'Thermal O&amp;M'!W57</f>
        <v>32762.235229492188</v>
      </c>
      <c r="AH928" s="151">
        <f>'Thermal O&amp;M'!X57</f>
        <v>32785.635009765625</v>
      </c>
      <c r="AI928" s="151">
        <f>'Thermal O&amp;M'!Y57</f>
        <v>32809.505004882813</v>
      </c>
      <c r="AJ928" s="151">
        <f>'Thermal O&amp;M'!Z57</f>
        <v>32833.850341796875</v>
      </c>
      <c r="AK928" s="151">
        <f>'Thermal O&amp;M'!AA57</f>
        <v>32858.67919921875</v>
      </c>
      <c r="AL928" s="151">
        <f>'Thermal O&amp;M'!AB57</f>
        <v>32884.002075195313</v>
      </c>
      <c r="AM928" s="151">
        <f>'Thermal O&amp;M'!AC57</f>
        <v>32909.837890625</v>
      </c>
      <c r="AN928" s="151">
        <f>'Thermal O&amp;M'!AD57</f>
        <v>32936.189331054688</v>
      </c>
      <c r="AO928" s="151">
        <f>'Thermal O&amp;M'!AE57</f>
        <v>32963.073852539063</v>
      </c>
      <c r="AP928" s="151">
        <f>'Thermal O&amp;M'!AF57</f>
        <v>32990.479858398438</v>
      </c>
      <c r="AQ928" s="151">
        <f>'Thermal O&amp;M'!AG57</f>
        <v>33018.426635742188</v>
      </c>
      <c r="AR928" s="151">
        <f>'Thermal O&amp;M'!AH57</f>
        <v>33046.938720703125</v>
      </c>
      <c r="AS928" s="151">
        <f>'Thermal O&amp;M'!AI57</f>
        <v>33076.030639648438</v>
      </c>
      <c r="AT928" s="151">
        <f>'Thermal O&amp;M'!AJ57</f>
        <v>33105.707275390625</v>
      </c>
      <c r="AU928" s="151">
        <f>'Thermal O&amp;M'!AK57</f>
        <v>33135.973754882813</v>
      </c>
      <c r="AV928" s="151">
        <f>'Thermal O&amp;M'!AL57</f>
        <v>33166.857421875</v>
      </c>
      <c r="AW928" s="151">
        <f>'Thermal O&amp;M'!AM57</f>
        <v>33198.338623046875</v>
      </c>
      <c r="AX928" s="151">
        <f>'Thermal O&amp;M'!AN57</f>
        <v>33230.454345703125</v>
      </c>
      <c r="AY928" s="151">
        <f>'Thermal O&amp;M'!AO57</f>
        <v>33263.229736328125</v>
      </c>
      <c r="AZ928" s="151">
        <f>'Thermal O&amp;M'!AP57</f>
        <v>33296.63720703125</v>
      </c>
      <c r="BA928" s="151">
        <f>'Thermal O&amp;M'!AQ57</f>
        <v>33330.720703125</v>
      </c>
      <c r="BB928" s="151">
        <f>'Thermal O&amp;M'!AR57</f>
        <v>33365.49755859375</v>
      </c>
      <c r="BC928" s="151">
        <f>'Thermal O&amp;M'!AS57</f>
        <v>33400.96240234375</v>
      </c>
      <c r="BD928" s="151">
        <f>'Thermal O&amp;M'!AT57</f>
        <v>33437.126708984375</v>
      </c>
      <c r="BE928" s="151">
        <f>'Thermal O&amp;M'!AU57</f>
        <v>33474.023681640625</v>
      </c>
      <c r="BF928" s="151">
        <f>'Thermal O&amp;M'!AV57</f>
        <v>33511.65966796875</v>
      </c>
      <c r="BG928" s="151">
        <f>'Thermal O&amp;M'!AW57</f>
        <v>33550.044921875</v>
      </c>
      <c r="BH928" s="151">
        <f>'Thermal O&amp;M'!AX57</f>
        <v>33589.190185546875</v>
      </c>
      <c r="BI928" s="151">
        <f>'Thermal O&amp;M'!AY57</f>
        <v>33629.125</v>
      </c>
      <c r="BJ928" s="151">
        <f>'Thermal O&amp;M'!AZ57</f>
        <v>33669.8583984375</v>
      </c>
      <c r="BK928" s="151">
        <f>'Thermal O&amp;M'!BA57</f>
        <v>33711.414306640625</v>
      </c>
      <c r="BL928" s="151">
        <f>'Thermal O&amp;M'!BB57</f>
        <v>33753.7861328125</v>
      </c>
      <c r="BM928" s="151">
        <f>'Thermal O&amp;M'!BC57</f>
        <v>33797.005126953125</v>
      </c>
      <c r="BN928" s="151">
        <f>'Thermal O&amp;M'!BD57</f>
        <v>33841.10888671875</v>
      </c>
      <c r="BO928" s="151">
        <f>'Thermal O&amp;M'!BE57</f>
        <v>33886.0732421875</v>
      </c>
    </row>
    <row r="929" spans="2:67" outlineLevel="1">
      <c r="B929" s="7" t="s">
        <v>229</v>
      </c>
      <c r="C929" s="10"/>
      <c r="D929" s="10"/>
      <c r="E929" s="10"/>
      <c r="J929" s="2">
        <f>NPV($C$4,M929:BO929)+L929</f>
        <v>39640.543777402912</v>
      </c>
      <c r="L929" s="2">
        <f>'Fuel Cost'!B5</f>
        <v>5050.259765625</v>
      </c>
      <c r="M929" s="2">
        <f>'Fuel Cost'!C5</f>
        <v>4931.1259765625</v>
      </c>
      <c r="N929" s="2">
        <f>'Fuel Cost'!D5</f>
        <v>4601.51611328125</v>
      </c>
      <c r="O929" s="2">
        <f>'Fuel Cost'!E5</f>
        <v>4666.57080078125</v>
      </c>
      <c r="P929" s="2">
        <f>'Fuel Cost'!F5</f>
        <v>4862.0869140625</v>
      </c>
      <c r="Q929" s="2">
        <f>'Fuel Cost'!G5</f>
        <v>4941.94287109375</v>
      </c>
      <c r="R929" s="2">
        <f>'Fuel Cost'!H5</f>
        <v>4931.076171875</v>
      </c>
      <c r="S929" s="2">
        <f>'Fuel Cost'!I5</f>
        <v>5013.47802734375</v>
      </c>
      <c r="T929" s="2">
        <f>'Fuel Cost'!J5</f>
        <v>5062.00439453125</v>
      </c>
      <c r="U929" s="2">
        <f>'Fuel Cost'!K5</f>
        <v>5069.857421875</v>
      </c>
      <c r="V929" s="2">
        <f>'Fuel Cost'!L5</f>
        <v>5113.2265625</v>
      </c>
      <c r="W929" s="2">
        <f>'Fuel Cost'!M5</f>
        <v>440.90411376953125</v>
      </c>
      <c r="X929" s="2">
        <f>'Fuel Cost'!N5</f>
        <v>0</v>
      </c>
      <c r="Y929" s="2">
        <f>'Fuel Cost'!O5</f>
        <v>0</v>
      </c>
      <c r="Z929" s="2">
        <f>'Fuel Cost'!P5</f>
        <v>0</v>
      </c>
      <c r="AA929" s="2">
        <f>'Fuel Cost'!Q5</f>
        <v>0</v>
      </c>
      <c r="AB929" s="2">
        <f>'Fuel Cost'!R5</f>
        <v>0</v>
      </c>
      <c r="AC929" s="2">
        <f>'Fuel Cost'!S5</f>
        <v>0</v>
      </c>
      <c r="AD929" s="2">
        <f>'Fuel Cost'!T5</f>
        <v>0</v>
      </c>
      <c r="AE929" s="2">
        <f>'Fuel Cost'!U5</f>
        <v>0</v>
      </c>
      <c r="AF929" s="2">
        <f>'Fuel Cost'!V5</f>
        <v>0</v>
      </c>
      <c r="AG929" s="2">
        <f>'Fuel Cost'!W5</f>
        <v>0</v>
      </c>
      <c r="AH929" s="2">
        <f>'Fuel Cost'!X5</f>
        <v>0</v>
      </c>
      <c r="AI929" s="2">
        <f>'Fuel Cost'!Y5</f>
        <v>0</v>
      </c>
      <c r="AJ929" s="2">
        <f>'Fuel Cost'!Z5</f>
        <v>0</v>
      </c>
      <c r="AK929" s="2">
        <f>'Fuel Cost'!AA5</f>
        <v>0</v>
      </c>
      <c r="AL929" s="2">
        <f>'Fuel Cost'!AB5</f>
        <v>0</v>
      </c>
      <c r="AM929" s="2">
        <f>'Fuel Cost'!AC5</f>
        <v>0</v>
      </c>
      <c r="AN929" s="2">
        <f>'Fuel Cost'!AD5</f>
        <v>0</v>
      </c>
      <c r="AO929" s="2">
        <f>'Fuel Cost'!AE5</f>
        <v>0</v>
      </c>
      <c r="AP929" s="2">
        <f>'Fuel Cost'!AF5</f>
        <v>0</v>
      </c>
      <c r="AQ929" s="2">
        <f>'Fuel Cost'!AG5</f>
        <v>0</v>
      </c>
      <c r="AR929" s="2">
        <f>'Fuel Cost'!AH5</f>
        <v>0</v>
      </c>
      <c r="AS929" s="2">
        <f>'Fuel Cost'!AI5</f>
        <v>0</v>
      </c>
      <c r="AT929" s="2">
        <f>'Fuel Cost'!AJ5</f>
        <v>0</v>
      </c>
      <c r="AU929" s="2">
        <f>'Fuel Cost'!AK5</f>
        <v>0</v>
      </c>
      <c r="AV929" s="2">
        <f>'Fuel Cost'!AL5</f>
        <v>0</v>
      </c>
      <c r="AW929" s="2">
        <f>'Fuel Cost'!AM5</f>
        <v>0</v>
      </c>
      <c r="AX929" s="2">
        <f>'Fuel Cost'!AN5</f>
        <v>0</v>
      </c>
      <c r="AY929" s="2">
        <f>'Fuel Cost'!AO5</f>
        <v>0</v>
      </c>
      <c r="AZ929" s="2">
        <f>'Fuel Cost'!AP5</f>
        <v>0</v>
      </c>
      <c r="BA929" s="2">
        <f>'Fuel Cost'!AQ5</f>
        <v>0</v>
      </c>
      <c r="BB929" s="2">
        <f>'Fuel Cost'!AR5</f>
        <v>0</v>
      </c>
      <c r="BC929" s="2">
        <f>'Fuel Cost'!AS5</f>
        <v>0</v>
      </c>
      <c r="BD929" s="2">
        <f>'Fuel Cost'!AT5</f>
        <v>0</v>
      </c>
      <c r="BE929" s="2">
        <f>'Fuel Cost'!AU5</f>
        <v>0</v>
      </c>
      <c r="BF929" s="2">
        <f>'Fuel Cost'!AV5</f>
        <v>0</v>
      </c>
      <c r="BG929" s="2">
        <f>'Fuel Cost'!AW5</f>
        <v>0</v>
      </c>
      <c r="BH929" s="2">
        <f>'Fuel Cost'!AX5</f>
        <v>0</v>
      </c>
      <c r="BI929" s="2">
        <f>'Fuel Cost'!AY5</f>
        <v>0</v>
      </c>
      <c r="BJ929" s="2">
        <f>'Fuel Cost'!AZ5</f>
        <v>0</v>
      </c>
      <c r="BK929" s="2">
        <f>'Fuel Cost'!BA5</f>
        <v>0</v>
      </c>
      <c r="BL929" s="2">
        <f>'Fuel Cost'!BB5</f>
        <v>0</v>
      </c>
      <c r="BM929" s="2">
        <f>'Fuel Cost'!BC5</f>
        <v>0</v>
      </c>
      <c r="BN929" s="2">
        <f>'Fuel Cost'!BD5</f>
        <v>0</v>
      </c>
      <c r="BO929" s="2">
        <f>'Fuel Cost'!BE5</f>
        <v>0</v>
      </c>
    </row>
    <row r="930" spans="2:67" outlineLevel="1">
      <c r="B930" s="8" t="s">
        <v>230</v>
      </c>
      <c r="C930" s="10"/>
      <c r="D930" s="10"/>
      <c r="E930" s="10"/>
      <c r="J930" s="23">
        <f>NPV($C$4,M930:BO930)+L930</f>
        <v>682590.16878643271</v>
      </c>
      <c r="L930" s="23">
        <f>SUM(L928:L929)</f>
        <v>50667.651977539063</v>
      </c>
      <c r="M930" s="23">
        <f t="shared" ref="M930:BO930" si="3139">SUM(M928:M929)</f>
        <v>52794.012573242188</v>
      </c>
      <c r="N930" s="23">
        <f t="shared" si="3139"/>
        <v>52556.1064453125</v>
      </c>
      <c r="O930" s="23">
        <f t="shared" si="3139"/>
        <v>52710.344604492188</v>
      </c>
      <c r="P930" s="23">
        <f t="shared" si="3139"/>
        <v>52998.717529296875</v>
      </c>
      <c r="Q930" s="23">
        <f t="shared" si="3139"/>
        <v>53169.443969726563</v>
      </c>
      <c r="R930" s="23">
        <f t="shared" si="3139"/>
        <v>53253.223510742188</v>
      </c>
      <c r="S930" s="23">
        <f t="shared" si="3139"/>
        <v>53432.147583007813</v>
      </c>
      <c r="T930" s="23">
        <f t="shared" si="3139"/>
        <v>53581.175537109375</v>
      </c>
      <c r="U930" s="23">
        <f t="shared" si="3139"/>
        <v>53687.415283203125</v>
      </c>
      <c r="V930" s="23">
        <f t="shared" si="3139"/>
        <v>53833.230224609375</v>
      </c>
      <c r="W930" s="23">
        <f t="shared" si="3139"/>
        <v>46505.412567138672</v>
      </c>
      <c r="X930" s="23">
        <f t="shared" si="3139"/>
        <v>45899.128295898438</v>
      </c>
      <c r="Y930" s="23">
        <f t="shared" si="3139"/>
        <v>45991.724731445313</v>
      </c>
      <c r="Z930" s="23">
        <f t="shared" si="3139"/>
        <v>46086.183959960938</v>
      </c>
      <c r="AA930" s="23">
        <f t="shared" si="3139"/>
        <v>46182.515258789063</v>
      </c>
      <c r="AB930" s="23">
        <f t="shared" si="3139"/>
        <v>42753.661865234375</v>
      </c>
      <c r="AC930" s="23">
        <f t="shared" si="3139"/>
        <v>32673.136962890625</v>
      </c>
      <c r="AD930" s="23">
        <f t="shared" si="3139"/>
        <v>32694.7646484375</v>
      </c>
      <c r="AE930" s="23">
        <f t="shared" si="3139"/>
        <v>32716.801513671875</v>
      </c>
      <c r="AF930" s="23">
        <f t="shared" si="3139"/>
        <v>32739.307983398438</v>
      </c>
      <c r="AG930" s="23">
        <f t="shared" si="3139"/>
        <v>32762.235229492188</v>
      </c>
      <c r="AH930" s="23">
        <f t="shared" si="3139"/>
        <v>32785.635009765625</v>
      </c>
      <c r="AI930" s="23">
        <f t="shared" si="3139"/>
        <v>32809.505004882813</v>
      </c>
      <c r="AJ930" s="23">
        <f t="shared" si="3139"/>
        <v>32833.850341796875</v>
      </c>
      <c r="AK930" s="23">
        <f t="shared" si="3139"/>
        <v>32858.67919921875</v>
      </c>
      <c r="AL930" s="23">
        <f t="shared" si="3139"/>
        <v>32884.002075195313</v>
      </c>
      <c r="AM930" s="23">
        <f t="shared" si="3139"/>
        <v>32909.837890625</v>
      </c>
      <c r="AN930" s="23">
        <f t="shared" si="3139"/>
        <v>32936.189331054688</v>
      </c>
      <c r="AO930" s="23">
        <f t="shared" si="3139"/>
        <v>32963.073852539063</v>
      </c>
      <c r="AP930" s="23">
        <f t="shared" si="3139"/>
        <v>32990.479858398438</v>
      </c>
      <c r="AQ930" s="23">
        <f t="shared" si="3139"/>
        <v>33018.426635742188</v>
      </c>
      <c r="AR930" s="23">
        <f t="shared" si="3139"/>
        <v>33046.938720703125</v>
      </c>
      <c r="AS930" s="23">
        <f t="shared" si="3139"/>
        <v>33076.030639648438</v>
      </c>
      <c r="AT930" s="23">
        <f t="shared" si="3139"/>
        <v>33105.707275390625</v>
      </c>
      <c r="AU930" s="23">
        <f t="shared" si="3139"/>
        <v>33135.973754882813</v>
      </c>
      <c r="AV930" s="23">
        <f t="shared" si="3139"/>
        <v>33166.857421875</v>
      </c>
      <c r="AW930" s="23">
        <f t="shared" si="3139"/>
        <v>33198.338623046875</v>
      </c>
      <c r="AX930" s="23">
        <f t="shared" si="3139"/>
        <v>33230.454345703125</v>
      </c>
      <c r="AY930" s="23">
        <f t="shared" si="3139"/>
        <v>33263.229736328125</v>
      </c>
      <c r="AZ930" s="23">
        <f t="shared" si="3139"/>
        <v>33296.63720703125</v>
      </c>
      <c r="BA930" s="23">
        <f t="shared" si="3139"/>
        <v>33330.720703125</v>
      </c>
      <c r="BB930" s="23">
        <f t="shared" si="3139"/>
        <v>33365.49755859375</v>
      </c>
      <c r="BC930" s="23">
        <f t="shared" si="3139"/>
        <v>33400.96240234375</v>
      </c>
      <c r="BD930" s="23">
        <f t="shared" si="3139"/>
        <v>33437.126708984375</v>
      </c>
      <c r="BE930" s="23">
        <f t="shared" si="3139"/>
        <v>33474.023681640625</v>
      </c>
      <c r="BF930" s="23">
        <f t="shared" si="3139"/>
        <v>33511.65966796875</v>
      </c>
      <c r="BG930" s="23">
        <f t="shared" si="3139"/>
        <v>33550.044921875</v>
      </c>
      <c r="BH930" s="23">
        <f t="shared" si="3139"/>
        <v>33589.190185546875</v>
      </c>
      <c r="BI930" s="23">
        <f t="shared" si="3139"/>
        <v>33629.125</v>
      </c>
      <c r="BJ930" s="23">
        <f t="shared" si="3139"/>
        <v>33669.8583984375</v>
      </c>
      <c r="BK930" s="23">
        <f t="shared" si="3139"/>
        <v>33711.414306640625</v>
      </c>
      <c r="BL930" s="23">
        <f t="shared" si="3139"/>
        <v>33753.7861328125</v>
      </c>
      <c r="BM930" s="23">
        <f t="shared" si="3139"/>
        <v>33797.005126953125</v>
      </c>
      <c r="BN930" s="23">
        <f t="shared" si="3139"/>
        <v>33841.10888671875</v>
      </c>
      <c r="BO930" s="23">
        <f t="shared" si="3139"/>
        <v>33886.0732421875</v>
      </c>
    </row>
    <row r="931" spans="2:67" outlineLevel="1"/>
    <row r="932" spans="2:67" outlineLevel="1">
      <c r="B932" s="34" t="s">
        <v>281</v>
      </c>
      <c r="J932" s="2">
        <f>NPV($C$4,M932:BO932)+L932</f>
        <v>2188619.9103929526</v>
      </c>
      <c r="L932" s="151">
        <f>+'Thermal O&amp;M'!B52</f>
        <v>0</v>
      </c>
      <c r="M932" s="151">
        <f>+'Thermal O&amp;M'!C52</f>
        <v>0</v>
      </c>
      <c r="N932" s="151">
        <f>+'Thermal O&amp;M'!D52</f>
        <v>0</v>
      </c>
      <c r="O932" s="151">
        <f>+'Thermal O&amp;M'!E52</f>
        <v>0</v>
      </c>
      <c r="P932" s="151">
        <f>+'Thermal O&amp;M'!F52</f>
        <v>0</v>
      </c>
      <c r="Q932" s="151">
        <f>+'Thermal O&amp;M'!G52</f>
        <v>126692.8125</v>
      </c>
      <c r="R932" s="151">
        <f>+'Thermal O&amp;M'!H52</f>
        <v>250867.96875</v>
      </c>
      <c r="S932" s="151">
        <f>+'Thermal O&amp;M'!I52</f>
        <v>246255.984375</v>
      </c>
      <c r="T932" s="151">
        <f>+'Thermal O&amp;M'!J52</f>
        <v>244711.015625</v>
      </c>
      <c r="U932" s="151">
        <f>+'Thermal O&amp;M'!K52</f>
        <v>240131.96875</v>
      </c>
      <c r="V932" s="151">
        <f>+'Thermal O&amp;M'!L52</f>
        <v>238680.96875</v>
      </c>
      <c r="W932" s="151">
        <f>+'Thermal O&amp;M'!M52</f>
        <v>234048</v>
      </c>
      <c r="X932" s="151">
        <f>+'Thermal O&amp;M'!N52</f>
        <v>232701</v>
      </c>
      <c r="Y932" s="151">
        <f>+'Thermal O&amp;M'!O52</f>
        <v>228010.96875</v>
      </c>
      <c r="Z932" s="151">
        <f>+'Thermal O&amp;M'!P52</f>
        <v>227055.96875</v>
      </c>
      <c r="AA932" s="151">
        <f>+'Thermal O&amp;M'!Q52</f>
        <v>222023</v>
      </c>
      <c r="AB932" s="151">
        <f>+'Thermal O&amp;M'!R52</f>
        <v>220900</v>
      </c>
      <c r="AC932" s="151">
        <f>+'Thermal O&amp;M'!S52</f>
        <v>216086.015625</v>
      </c>
      <c r="AD932" s="151">
        <f>+'Thermal O&amp;M'!T52</f>
        <v>213137.984375</v>
      </c>
      <c r="AE932" s="151">
        <f>+'Thermal O&amp;M'!U52</f>
        <v>210204</v>
      </c>
      <c r="AF932" s="151">
        <f>+'Thermal O&amp;M'!V52</f>
        <v>207284</v>
      </c>
      <c r="AG932" s="151">
        <f>+'Thermal O&amp;M'!W52</f>
        <v>206473.984375</v>
      </c>
      <c r="AH932" s="151">
        <f>+'Thermal O&amp;M'!X52</f>
        <v>201487.96875</v>
      </c>
      <c r="AI932" s="151">
        <f>+'Thermal O&amp;M'!Y52</f>
        <v>198613</v>
      </c>
      <c r="AJ932" s="151">
        <f>+'Thermal O&amp;M'!Z52</f>
        <v>196116.015625</v>
      </c>
      <c r="AK932" s="151">
        <f>+'Thermal O&amp;M'!AA52</f>
        <v>192910.984375</v>
      </c>
      <c r="AL932" s="151">
        <f>+'Thermal O&amp;M'!AB52</f>
        <v>192454.984375</v>
      </c>
      <c r="AM932" s="151">
        <f>+'Thermal O&amp;M'!AC52</f>
        <v>187275</v>
      </c>
      <c r="AN932" s="151">
        <f>+'Thermal O&amp;M'!AD52</f>
        <v>184483</v>
      </c>
      <c r="AO932" s="151">
        <f>+'Thermal O&amp;M'!AE52</f>
        <v>181708</v>
      </c>
      <c r="AP932" s="151">
        <f>+'Thermal O&amp;M'!AF52</f>
        <v>178952</v>
      </c>
      <c r="AQ932" s="151">
        <f>+'Thermal O&amp;M'!AG52</f>
        <v>178896.96875</v>
      </c>
      <c r="AR932" s="151">
        <f>+'Thermal O&amp;M'!AH52</f>
        <v>173496</v>
      </c>
      <c r="AS932" s="151">
        <f>+'Thermal O&amp;M'!AI52</f>
        <v>170796.984375</v>
      </c>
      <c r="AT932" s="151">
        <f>+'Thermal O&amp;M'!AJ52</f>
        <v>168582</v>
      </c>
      <c r="AU932" s="151">
        <f>+'Thermal O&amp;M'!AK52</f>
        <v>165460.96875</v>
      </c>
      <c r="AV932" s="151">
        <f>+'Thermal O&amp;M'!AL52</f>
        <v>165859</v>
      </c>
      <c r="AW932" s="151">
        <f>+'Thermal O&amp;M'!AM52</f>
        <v>160208.984375</v>
      </c>
      <c r="AX932" s="151">
        <f>+'Thermal O&amp;M'!AN52</f>
        <v>157615.984375</v>
      </c>
      <c r="AY932" s="151">
        <f>+'Thermal O&amp;M'!AO52</f>
        <v>155045.984375</v>
      </c>
      <c r="AZ932" s="151">
        <f>+'Thermal O&amp;M'!AP52</f>
        <v>152499.984375</v>
      </c>
      <c r="BA932" s="151">
        <f>+'Thermal O&amp;M'!AQ52</f>
        <v>153410</v>
      </c>
      <c r="BB932" s="151">
        <f>+'Thermal O&amp;M'!AR52</f>
        <v>147478.984375</v>
      </c>
      <c r="BC932" s="151">
        <f>+'Thermal O&amp;M'!AS52</f>
        <v>145006</v>
      </c>
      <c r="BD932" s="151">
        <f>+'Thermal O&amp;M'!AT52</f>
        <v>143151</v>
      </c>
      <c r="BE932" s="151">
        <f>+'Thermal O&amp;M'!AU52</f>
        <v>140138.015625</v>
      </c>
      <c r="BF932" s="151">
        <f>+'Thermal O&amp;M'!AV52</f>
        <v>141627.984375</v>
      </c>
      <c r="BG932" s="151">
        <f>+'Thermal O&amp;M'!AW52</f>
        <v>135378</v>
      </c>
      <c r="BH932" s="151">
        <f>+'Thermal O&amp;M'!AX52</f>
        <v>133040</v>
      </c>
      <c r="BI932" s="151">
        <f>+'Thermal O&amp;M'!AY52</f>
        <v>130731.9921875</v>
      </c>
      <c r="BJ932" s="151">
        <f>+'Thermal O&amp;M'!AZ52</f>
        <v>128452.984375</v>
      </c>
      <c r="BK932" s="151">
        <f>+'Thermal O&amp;M'!BA52</f>
        <v>130601</v>
      </c>
      <c r="BL932" s="151">
        <f>+'Thermal O&amp;M'!BB52</f>
        <v>123988.984375</v>
      </c>
      <c r="BM932" s="151">
        <f>+'Thermal O&amp;M'!BC52</f>
        <v>121804.9765625</v>
      </c>
      <c r="BN932" s="151">
        <f>+'Thermal O&amp;M'!BD52</f>
        <v>120413.0078125</v>
      </c>
      <c r="BO932" s="151">
        <f>+'Thermal O&amp;M'!BE52</f>
        <v>88367.9921875</v>
      </c>
    </row>
    <row r="933" spans="2:67" outlineLevel="1"/>
    <row r="934" spans="2:67" outlineLevel="1">
      <c r="B934" s="142" t="s">
        <v>282</v>
      </c>
    </row>
    <row r="935" spans="2:67" outlineLevel="1">
      <c r="B935" s="7" t="s">
        <v>235</v>
      </c>
      <c r="C935" s="10"/>
      <c r="D935" s="10"/>
      <c r="E935" s="10"/>
      <c r="L935" s="40"/>
    </row>
    <row r="936" spans="2:67" outlineLevel="1">
      <c r="B936" s="30" t="s">
        <v>236</v>
      </c>
      <c r="C936" s="10"/>
      <c r="D936" s="10"/>
      <c r="J936" s="2"/>
      <c r="L936" s="146">
        <v>0</v>
      </c>
      <c r="M936" s="145">
        <v>0</v>
      </c>
      <c r="N936" s="145">
        <v>0</v>
      </c>
      <c r="O936" s="145">
        <v>0</v>
      </c>
      <c r="P936" s="145">
        <v>0</v>
      </c>
      <c r="Q936" s="145">
        <v>979.91440000000011</v>
      </c>
      <c r="R936" s="145">
        <v>2075.6795999999999</v>
      </c>
      <c r="S936" s="145">
        <v>2111.1291999999999</v>
      </c>
      <c r="T936" s="145">
        <v>2177.9594000000002</v>
      </c>
      <c r="U936" s="145">
        <v>2275.0854000000004</v>
      </c>
      <c r="V936" s="145">
        <v>2404.9031000000004</v>
      </c>
      <c r="W936" s="145">
        <v>2534.1415000000002</v>
      </c>
      <c r="X936" s="145">
        <v>2642.3026999999997</v>
      </c>
      <c r="Y936" s="145">
        <v>2735.0506</v>
      </c>
      <c r="Z936" s="145">
        <v>2808.0671000000007</v>
      </c>
      <c r="AA936" s="145">
        <v>2905.4960000000005</v>
      </c>
      <c r="AB936" s="145">
        <v>3048.2135000000003</v>
      </c>
      <c r="AC936" s="145">
        <v>3248.6478999999999</v>
      </c>
      <c r="AD936" s="145">
        <v>3330.3324000000002</v>
      </c>
      <c r="AE936" s="145">
        <v>3411.3542000000002</v>
      </c>
      <c r="AF936" s="145">
        <v>3485.9457999999995</v>
      </c>
      <c r="AG936" s="145">
        <v>3560.0207000000014</v>
      </c>
      <c r="AH936" s="145">
        <v>3634.5</v>
      </c>
      <c r="AI936" s="145">
        <v>3709.0015999999996</v>
      </c>
      <c r="AJ936" s="145">
        <v>3783.4262000000012</v>
      </c>
      <c r="AK936" s="145">
        <v>3849.1512999999991</v>
      </c>
      <c r="AL936" s="145">
        <v>3915.3404</v>
      </c>
      <c r="AM936" s="145">
        <v>3981.4908</v>
      </c>
      <c r="AN936" s="145">
        <v>4047.3417999999992</v>
      </c>
      <c r="AO936" s="145">
        <v>4113.335</v>
      </c>
      <c r="AP936" s="145">
        <v>4168.4682259356841</v>
      </c>
      <c r="AQ936" s="145">
        <v>4219.5842315028094</v>
      </c>
      <c r="AR936" s="145">
        <v>4270.5442370699357</v>
      </c>
      <c r="AS936" s="145">
        <v>4321.2221983791742</v>
      </c>
      <c r="AT936" s="145">
        <v>4352.0497967700821</v>
      </c>
      <c r="AU936" s="145">
        <v>4382.8363951609908</v>
      </c>
      <c r="AV936" s="145">
        <v>4408.6880597358304</v>
      </c>
      <c r="AW936" s="145">
        <v>4431.9177419699408</v>
      </c>
      <c r="AX936" s="145">
        <v>4455.1824242040566</v>
      </c>
      <c r="AY936" s="145">
        <v>4475.1477285064484</v>
      </c>
      <c r="AZ936" s="145">
        <v>4494.2806367338117</v>
      </c>
      <c r="BA936" s="145">
        <v>4513.1435449611736</v>
      </c>
      <c r="BB936" s="145">
        <v>4530.2456887752442</v>
      </c>
      <c r="BC936" s="145">
        <v>4542.305662322723</v>
      </c>
      <c r="BD936" s="145">
        <v>4553.2606006727156</v>
      </c>
      <c r="BE936" s="145">
        <v>4562.4637225547231</v>
      </c>
      <c r="BF936" s="145">
        <v>4571.8801777700628</v>
      </c>
      <c r="BG936" s="145">
        <v>4581.2926329854026</v>
      </c>
      <c r="BH936" s="145">
        <v>4590.6924215340732</v>
      </c>
      <c r="BI936" s="145">
        <v>4599.0755434160801</v>
      </c>
      <c r="BJ936" s="145">
        <v>4606.1130627975353</v>
      </c>
      <c r="BK936" s="145">
        <v>4612.6126423690293</v>
      </c>
      <c r="BL936" s="145">
        <v>4619.3462219405246</v>
      </c>
      <c r="BM936" s="145">
        <v>4625.5703015120198</v>
      </c>
      <c r="BN936" s="145">
        <v>4631.1366200882085</v>
      </c>
      <c r="BO936" s="145">
        <v>4635.4836170908948</v>
      </c>
    </row>
    <row r="937" spans="2:67" outlineLevel="1">
      <c r="B937" s="30" t="s">
        <v>237</v>
      </c>
      <c r="C937" s="10"/>
      <c r="D937" s="10"/>
      <c r="F937" s="210">
        <v>2010</v>
      </c>
      <c r="G937" s="101">
        <v>65.38</v>
      </c>
      <c r="L937" s="98">
        <f t="shared" ref="L937:AQ937" si="3140">($G$937*1.02^(L$10-$F937))</f>
        <v>68.021351999999993</v>
      </c>
      <c r="M937" s="98">
        <f t="shared" si="3140"/>
        <v>69.381779039999984</v>
      </c>
      <c r="N937" s="98">
        <f t="shared" si="3140"/>
        <v>70.769414620799992</v>
      </c>
      <c r="O937" s="98">
        <f t="shared" si="3140"/>
        <v>72.184802913215989</v>
      </c>
      <c r="P937" s="98">
        <f t="shared" si="3140"/>
        <v>73.628498971480326</v>
      </c>
      <c r="Q937" s="98">
        <f t="shared" si="3140"/>
        <v>75.101068950909905</v>
      </c>
      <c r="R937" s="98">
        <f t="shared" si="3140"/>
        <v>76.603090329928108</v>
      </c>
      <c r="S937" s="98">
        <f t="shared" si="3140"/>
        <v>78.135152136526671</v>
      </c>
      <c r="T937" s="98">
        <f t="shared" si="3140"/>
        <v>79.697855179257218</v>
      </c>
      <c r="U937" s="98">
        <f t="shared" si="3140"/>
        <v>81.291812282842344</v>
      </c>
      <c r="V937" s="98">
        <f t="shared" si="3140"/>
        <v>82.9176485284992</v>
      </c>
      <c r="W937" s="98">
        <f t="shared" si="3140"/>
        <v>84.576001499069179</v>
      </c>
      <c r="X937" s="98">
        <f t="shared" si="3140"/>
        <v>86.267521529050569</v>
      </c>
      <c r="Y937" s="98">
        <f t="shared" si="3140"/>
        <v>87.992871959631557</v>
      </c>
      <c r="Z937" s="98">
        <f t="shared" si="3140"/>
        <v>89.752729398824215</v>
      </c>
      <c r="AA937" s="98">
        <f t="shared" si="3140"/>
        <v>91.547783986800695</v>
      </c>
      <c r="AB937" s="98">
        <f t="shared" si="3140"/>
        <v>93.378739666536703</v>
      </c>
      <c r="AC937" s="98">
        <f t="shared" si="3140"/>
        <v>95.246314459867435</v>
      </c>
      <c r="AD937" s="98">
        <f t="shared" si="3140"/>
        <v>97.151240749064797</v>
      </c>
      <c r="AE937" s="98">
        <f t="shared" si="3140"/>
        <v>99.094265564046083</v>
      </c>
      <c r="AF937" s="98">
        <f t="shared" si="3140"/>
        <v>101.076150875327</v>
      </c>
      <c r="AG937" s="98">
        <f t="shared" si="3140"/>
        <v>103.09767389283353</v>
      </c>
      <c r="AH937" s="98">
        <f t="shared" si="3140"/>
        <v>105.1596273706902</v>
      </c>
      <c r="AI937" s="98">
        <f t="shared" si="3140"/>
        <v>107.26281991810401</v>
      </c>
      <c r="AJ937" s="98">
        <f t="shared" si="3140"/>
        <v>109.40807631646611</v>
      </c>
      <c r="AK937" s="98">
        <f t="shared" si="3140"/>
        <v>111.5962378427954</v>
      </c>
      <c r="AL937" s="98">
        <f t="shared" si="3140"/>
        <v>113.82816259965134</v>
      </c>
      <c r="AM937" s="98">
        <f t="shared" si="3140"/>
        <v>116.10472585164435</v>
      </c>
      <c r="AN937" s="98">
        <f t="shared" si="3140"/>
        <v>118.42682036867724</v>
      </c>
      <c r="AO937" s="98">
        <f t="shared" si="3140"/>
        <v>120.79535677605075</v>
      </c>
      <c r="AP937" s="98">
        <f t="shared" si="3140"/>
        <v>123.21126391157181</v>
      </c>
      <c r="AQ937" s="98">
        <f t="shared" si="3140"/>
        <v>125.67548918980324</v>
      </c>
      <c r="AR937" s="98">
        <f t="shared" ref="AR937:BO937" si="3141">($G$937*1.02^(AR$10-$F937))</f>
        <v>128.1889989735993</v>
      </c>
      <c r="AS937" s="98">
        <f t="shared" si="3141"/>
        <v>130.75277895307127</v>
      </c>
      <c r="AT937" s="98">
        <f t="shared" si="3141"/>
        <v>133.36783453213269</v>
      </c>
      <c r="AU937" s="98">
        <f t="shared" si="3141"/>
        <v>136.03519122277538</v>
      </c>
      <c r="AV937" s="98">
        <f t="shared" si="3141"/>
        <v>138.75589504723089</v>
      </c>
      <c r="AW937" s="98">
        <f t="shared" si="3141"/>
        <v>141.53101294817546</v>
      </c>
      <c r="AX937" s="98">
        <f t="shared" si="3141"/>
        <v>144.36163320713899</v>
      </c>
      <c r="AY937" s="98">
        <f t="shared" si="3141"/>
        <v>147.24886587128177</v>
      </c>
      <c r="AZ937" s="98">
        <f t="shared" si="3141"/>
        <v>150.1938431887074</v>
      </c>
      <c r="BA937" s="98">
        <f t="shared" si="3141"/>
        <v>153.19772005248154</v>
      </c>
      <c r="BB937" s="98">
        <f t="shared" si="3141"/>
        <v>156.26167445353121</v>
      </c>
      <c r="BC937" s="98">
        <f t="shared" si="3141"/>
        <v>159.38690794260179</v>
      </c>
      <c r="BD937" s="98">
        <f t="shared" si="3141"/>
        <v>162.57464610145388</v>
      </c>
      <c r="BE937" s="98">
        <f t="shared" si="3141"/>
        <v>165.82613902348288</v>
      </c>
      <c r="BF937" s="98">
        <f t="shared" si="3141"/>
        <v>169.14266180395256</v>
      </c>
      <c r="BG937" s="98">
        <f t="shared" si="3141"/>
        <v>172.52551504003162</v>
      </c>
      <c r="BH937" s="98">
        <f t="shared" si="3141"/>
        <v>175.97602534083225</v>
      </c>
      <c r="BI937" s="98">
        <f t="shared" si="3141"/>
        <v>179.49554584764888</v>
      </c>
      <c r="BJ937" s="98">
        <f t="shared" si="3141"/>
        <v>183.0854567646019</v>
      </c>
      <c r="BK937" s="98">
        <f t="shared" si="3141"/>
        <v>186.7471658998939</v>
      </c>
      <c r="BL937" s="98">
        <f t="shared" si="3141"/>
        <v>190.4821092178918</v>
      </c>
      <c r="BM937" s="98">
        <f t="shared" si="3141"/>
        <v>194.29175140224959</v>
      </c>
      <c r="BN937" s="98">
        <f t="shared" si="3141"/>
        <v>198.17758643029458</v>
      </c>
      <c r="BO937" s="98">
        <f t="shared" si="3141"/>
        <v>202.14113815890047</v>
      </c>
    </row>
    <row r="938" spans="2:67" outlineLevel="1">
      <c r="B938" s="30" t="s">
        <v>238</v>
      </c>
      <c r="D938" s="10"/>
      <c r="G938" s="209">
        <v>5.1499999999999997E-2</v>
      </c>
      <c r="L938" s="143">
        <f t="shared" ref="L938:Q938" si="3142">+L937/(1-$G938)</f>
        <v>71.714656826568259</v>
      </c>
      <c r="M938" s="143">
        <f t="shared" si="3142"/>
        <v>73.148949963099611</v>
      </c>
      <c r="N938" s="143">
        <f t="shared" si="3142"/>
        <v>74.611928962361617</v>
      </c>
      <c r="O938" s="143">
        <f t="shared" si="3142"/>
        <v>76.104167541608845</v>
      </c>
      <c r="P938" s="143">
        <f t="shared" si="3142"/>
        <v>77.626250892441035</v>
      </c>
      <c r="Q938" s="143">
        <f t="shared" si="3142"/>
        <v>79.178775910289829</v>
      </c>
      <c r="R938" s="143">
        <f t="shared" ref="R938:BO938" si="3143">+R937/(1-$G938)</f>
        <v>80.762351428495634</v>
      </c>
      <c r="S938" s="143">
        <f t="shared" si="3143"/>
        <v>82.377598457065545</v>
      </c>
      <c r="T938" s="143">
        <f t="shared" si="3143"/>
        <v>84.025150426206864</v>
      </c>
      <c r="U938" s="143">
        <f t="shared" si="3143"/>
        <v>85.705653434730991</v>
      </c>
      <c r="V938" s="143">
        <f t="shared" si="3143"/>
        <v>87.41976650342562</v>
      </c>
      <c r="W938" s="143">
        <f t="shared" si="3143"/>
        <v>89.168161833494125</v>
      </c>
      <c r="X938" s="143">
        <f t="shared" si="3143"/>
        <v>90.95152507016401</v>
      </c>
      <c r="Y938" s="143">
        <f t="shared" si="3143"/>
        <v>92.770555571567272</v>
      </c>
      <c r="Z938" s="143">
        <f t="shared" si="3143"/>
        <v>94.625966682998637</v>
      </c>
      <c r="AA938" s="143">
        <f t="shared" si="3143"/>
        <v>96.518486016658613</v>
      </c>
      <c r="AB938" s="143">
        <f t="shared" si="3143"/>
        <v>98.448855736991774</v>
      </c>
      <c r="AC938" s="143">
        <f t="shared" si="3143"/>
        <v>100.41783285173162</v>
      </c>
      <c r="AD938" s="143">
        <f t="shared" si="3143"/>
        <v>102.42618950876626</v>
      </c>
      <c r="AE938" s="143">
        <f t="shared" si="3143"/>
        <v>104.47471329894157</v>
      </c>
      <c r="AF938" s="143">
        <f t="shared" si="3143"/>
        <v>106.56420756492041</v>
      </c>
      <c r="AG938" s="143">
        <f t="shared" si="3143"/>
        <v>108.6954917162188</v>
      </c>
      <c r="AH938" s="143">
        <f t="shared" si="3143"/>
        <v>110.86940155054317</v>
      </c>
      <c r="AI938" s="143">
        <f t="shared" si="3143"/>
        <v>113.08678958155404</v>
      </c>
      <c r="AJ938" s="143">
        <f t="shared" si="3143"/>
        <v>115.34852537318514</v>
      </c>
      <c r="AK938" s="143">
        <f t="shared" si="3143"/>
        <v>117.65549588064881</v>
      </c>
      <c r="AL938" s="143">
        <f t="shared" si="3143"/>
        <v>120.00860579826181</v>
      </c>
      <c r="AM938" s="143">
        <f t="shared" si="3143"/>
        <v>122.40877791422703</v>
      </c>
      <c r="AN938" s="143">
        <f t="shared" si="3143"/>
        <v>124.85695347251159</v>
      </c>
      <c r="AO938" s="143">
        <f t="shared" si="3143"/>
        <v>127.35409254196178</v>
      </c>
      <c r="AP938" s="143">
        <f t="shared" si="3143"/>
        <v>129.90117439280107</v>
      </c>
      <c r="AQ938" s="143">
        <f t="shared" si="3143"/>
        <v>132.49919788065708</v>
      </c>
      <c r="AR938" s="143">
        <f t="shared" si="3143"/>
        <v>135.14918183827021</v>
      </c>
      <c r="AS938" s="143">
        <f t="shared" si="3143"/>
        <v>137.8521654750356</v>
      </c>
      <c r="AT938" s="143">
        <f t="shared" si="3143"/>
        <v>140.60920878453632</v>
      </c>
      <c r="AU938" s="143">
        <f t="shared" si="3143"/>
        <v>143.42139296022708</v>
      </c>
      <c r="AV938" s="143">
        <f t="shared" si="3143"/>
        <v>146.28982081943161</v>
      </c>
      <c r="AW938" s="143">
        <f t="shared" si="3143"/>
        <v>149.21561723582019</v>
      </c>
      <c r="AX938" s="143">
        <f t="shared" si="3143"/>
        <v>152.19992958053663</v>
      </c>
      <c r="AY938" s="143">
        <f t="shared" si="3143"/>
        <v>155.24392817214735</v>
      </c>
      <c r="AZ938" s="143">
        <f t="shared" si="3143"/>
        <v>158.3488067355903</v>
      </c>
      <c r="BA938" s="143">
        <f t="shared" si="3143"/>
        <v>161.5157828703021</v>
      </c>
      <c r="BB938" s="143">
        <f t="shared" si="3143"/>
        <v>164.74609852770817</v>
      </c>
      <c r="BC938" s="143">
        <f t="shared" si="3143"/>
        <v>168.0410204982623</v>
      </c>
      <c r="BD938" s="143">
        <f t="shared" si="3143"/>
        <v>171.4018409082276</v>
      </c>
      <c r="BE938" s="143">
        <f t="shared" si="3143"/>
        <v>174.82987772639208</v>
      </c>
      <c r="BF938" s="143">
        <f t="shared" si="3143"/>
        <v>178.32647528091994</v>
      </c>
      <c r="BG938" s="143">
        <f t="shared" si="3143"/>
        <v>181.89300478653834</v>
      </c>
      <c r="BH938" s="143">
        <f t="shared" si="3143"/>
        <v>185.5308648822691</v>
      </c>
      <c r="BI938" s="143">
        <f t="shared" si="3143"/>
        <v>189.24148217991447</v>
      </c>
      <c r="BJ938" s="143">
        <f t="shared" si="3143"/>
        <v>193.0263118235128</v>
      </c>
      <c r="BK938" s="143">
        <f t="shared" si="3143"/>
        <v>196.88683805998303</v>
      </c>
      <c r="BL938" s="143">
        <f t="shared" si="3143"/>
        <v>200.82457482118272</v>
      </c>
      <c r="BM938" s="143">
        <f t="shared" si="3143"/>
        <v>204.84106631760631</v>
      </c>
      <c r="BN938" s="143">
        <f t="shared" si="3143"/>
        <v>208.93788764395845</v>
      </c>
      <c r="BO938" s="143">
        <f t="shared" si="3143"/>
        <v>213.11664539683761</v>
      </c>
    </row>
    <row r="939" spans="2:67" outlineLevel="1">
      <c r="B939" s="30" t="s">
        <v>286</v>
      </c>
      <c r="C939" s="10"/>
      <c r="D939" s="10"/>
      <c r="G939" s="144"/>
      <c r="J939" s="2">
        <f>NPV($C$4,M939:BO939)+L939</f>
        <v>3525958.6910601864</v>
      </c>
      <c r="L939" s="2">
        <f t="shared" ref="L939:Q939" si="3144">+L936*L938</f>
        <v>0</v>
      </c>
      <c r="M939" s="2">
        <f t="shared" si="3144"/>
        <v>0</v>
      </c>
      <c r="N939" s="2">
        <f t="shared" si="3144"/>
        <v>0</v>
      </c>
      <c r="O939" s="2">
        <f t="shared" si="3144"/>
        <v>0</v>
      </c>
      <c r="P939" s="2">
        <f t="shared" si="3144"/>
        <v>0</v>
      </c>
      <c r="Q939" s="2">
        <f t="shared" si="3144"/>
        <v>77588.422688866121</v>
      </c>
      <c r="R939" s="2">
        <f t="shared" ref="R939:BO939" si="3145">+R936*R938</f>
        <v>167636.76530815923</v>
      </c>
      <c r="S939" s="2">
        <f t="shared" si="3145"/>
        <v>173909.75352858601</v>
      </c>
      <c r="T939" s="2">
        <f t="shared" si="3145"/>
        <v>183003.36620717126</v>
      </c>
      <c r="U939" s="2">
        <f t="shared" si="3145"/>
        <v>194987.68082681636</v>
      </c>
      <c r="V939" s="2">
        <f t="shared" si="3145"/>
        <v>210236.06746536447</v>
      </c>
      <c r="W939" s="2">
        <f t="shared" si="3145"/>
        <v>225964.73938097357</v>
      </c>
      <c r="X939" s="2">
        <f t="shared" si="3145"/>
        <v>240321.46026201203</v>
      </c>
      <c r="Y939" s="2">
        <f t="shared" si="3145"/>
        <v>253732.16367834841</v>
      </c>
      <c r="Z939" s="2">
        <f t="shared" si="3145"/>
        <v>265716.06384822464</v>
      </c>
      <c r="AA939" s="2">
        <f t="shared" si="3145"/>
        <v>280434.07504745759</v>
      </c>
      <c r="AB939" s="2">
        <f t="shared" si="3145"/>
        <v>300093.13111705083</v>
      </c>
      <c r="AC939" s="2">
        <f t="shared" si="3145"/>
        <v>326222.1818163289</v>
      </c>
      <c r="AD939" s="2">
        <f t="shared" si="3145"/>
        <v>341113.2575295844</v>
      </c>
      <c r="AE939" s="2">
        <f t="shared" si="3145"/>
        <v>356400.25200614019</v>
      </c>
      <c r="AF939" s="2">
        <f t="shared" si="3145"/>
        <v>371477.05179126246</v>
      </c>
      <c r="AG939" s="2">
        <f t="shared" si="3145"/>
        <v>386958.2005064176</v>
      </c>
      <c r="AH939" s="2">
        <f t="shared" si="3145"/>
        <v>402954.83993544918</v>
      </c>
      <c r="AI939" s="2">
        <f t="shared" si="3145"/>
        <v>419439.08349684725</v>
      </c>
      <c r="AJ939" s="2">
        <f t="shared" si="3145"/>
        <v>436412.63302827359</v>
      </c>
      <c r="AK939" s="2">
        <f t="shared" si="3145"/>
        <v>452873.80492114392</v>
      </c>
      <c r="AL939" s="2">
        <f t="shared" si="3145"/>
        <v>469874.54262960871</v>
      </c>
      <c r="AM939" s="2">
        <f t="shared" si="3145"/>
        <v>487369.42310473812</v>
      </c>
      <c r="AN939" s="2">
        <f t="shared" si="3145"/>
        <v>505338.76680995122</v>
      </c>
      <c r="AO939" s="2">
        <f t="shared" si="3145"/>
        <v>523850.04624609032</v>
      </c>
      <c r="AP939" s="2">
        <f t="shared" si="3145"/>
        <v>541488.91796812136</v>
      </c>
      <c r="AQ939" s="2">
        <f t="shared" si="3145"/>
        <v>559091.52606399113</v>
      </c>
      <c r="AR939" s="2">
        <f t="shared" si="3145"/>
        <v>577160.5596441417</v>
      </c>
      <c r="AS939" s="2">
        <f t="shared" si="3145"/>
        <v>595689.837545363</v>
      </c>
      <c r="AT939" s="2">
        <f t="shared" si="3145"/>
        <v>611938.27851474332</v>
      </c>
      <c r="AU939" s="2">
        <f t="shared" si="3145"/>
        <v>628592.50091076957</v>
      </c>
      <c r="AV939" s="2">
        <f t="shared" si="3145"/>
        <v>644946.18630752224</v>
      </c>
      <c r="AW939" s="2">
        <f t="shared" si="3145"/>
        <v>661311.34140642721</v>
      </c>
      <c r="AX939" s="2">
        <f t="shared" si="3145"/>
        <v>678078.45123230189</v>
      </c>
      <c r="AY939" s="2">
        <f t="shared" si="3145"/>
        <v>694739.5125240034</v>
      </c>
      <c r="AZ939" s="2">
        <f t="shared" si="3145"/>
        <v>711663.97596166807</v>
      </c>
      <c r="BA939" s="2">
        <f t="shared" si="3145"/>
        <v>728943.91287045449</v>
      </c>
      <c r="BB939" s="2">
        <f t="shared" si="3145"/>
        <v>746340.30259769154</v>
      </c>
      <c r="BC939" s="2">
        <f t="shared" si="3145"/>
        <v>763293.67891174566</v>
      </c>
      <c r="BD939" s="2">
        <f t="shared" si="3145"/>
        <v>780437.24909020565</v>
      </c>
      <c r="BE939" s="2">
        <f t="shared" si="3145"/>
        <v>797654.97474534193</v>
      </c>
      <c r="BF939" s="2">
        <f t="shared" si="3145"/>
        <v>815287.27750844089</v>
      </c>
      <c r="BG939" s="2">
        <f t="shared" si="3145"/>
        <v>833305.08282014669</v>
      </c>
      <c r="BH939" s="2">
        <f t="shared" si="3145"/>
        <v>851715.13537569484</v>
      </c>
      <c r="BI939" s="2">
        <f t="shared" si="3145"/>
        <v>870335.8724934546</v>
      </c>
      <c r="BJ939" s="2">
        <f t="shared" si="3145"/>
        <v>889101.01635391265</v>
      </c>
      <c r="BK939" s="2">
        <f t="shared" si="3145"/>
        <v>908162.71835154155</v>
      </c>
      <c r="BL939" s="2">
        <f t="shared" si="3145"/>
        <v>927678.24097304267</v>
      </c>
      <c r="BM939" s="2">
        <f t="shared" si="3145"/>
        <v>947506.7528887738</v>
      </c>
      <c r="BN939" s="2">
        <f t="shared" si="3145"/>
        <v>967619.90279181162</v>
      </c>
      <c r="BO939" s="2">
        <f t="shared" si="3145"/>
        <v>987898.7182664104</v>
      </c>
    </row>
    <row r="940" spans="2:67" outlineLevel="1">
      <c r="B940" s="10"/>
      <c r="C940" s="10"/>
      <c r="D940" s="10"/>
      <c r="G940" s="144"/>
      <c r="L940" s="10"/>
    </row>
    <row r="941" spans="2:67" outlineLevel="1">
      <c r="B941" s="7" t="s">
        <v>242</v>
      </c>
      <c r="C941" s="10"/>
      <c r="D941" s="10"/>
      <c r="G941" s="144"/>
      <c r="L941" s="10"/>
    </row>
    <row r="942" spans="2:67" outlineLevel="1">
      <c r="B942" s="30" t="s">
        <v>239</v>
      </c>
      <c r="C942" s="10"/>
      <c r="D942" s="10"/>
      <c r="G942" s="144"/>
      <c r="J942" s="2"/>
      <c r="L942" s="145">
        <v>0</v>
      </c>
      <c r="M942" s="145">
        <v>0</v>
      </c>
      <c r="N942" s="145">
        <v>0</v>
      </c>
      <c r="O942" s="145">
        <v>0</v>
      </c>
      <c r="P942" s="145">
        <v>0</v>
      </c>
      <c r="Q942" s="145">
        <v>140.00000000000009</v>
      </c>
      <c r="R942" s="145">
        <v>360.00000000000006</v>
      </c>
      <c r="S942" s="145">
        <v>0</v>
      </c>
      <c r="T942" s="145">
        <v>0</v>
      </c>
      <c r="U942" s="145">
        <v>-4.3132786231581122E-13</v>
      </c>
      <c r="V942" s="145">
        <v>-4.3132786231581122E-13</v>
      </c>
      <c r="W942" s="145">
        <v>0</v>
      </c>
      <c r="X942" s="145">
        <v>0</v>
      </c>
      <c r="Y942" s="145">
        <v>0</v>
      </c>
      <c r="Z942" s="145">
        <v>-4.3132786231581122E-13</v>
      </c>
      <c r="AA942" s="145">
        <v>-4.3132786231581122E-13</v>
      </c>
      <c r="AB942" s="145">
        <v>0</v>
      </c>
      <c r="AC942" s="145">
        <v>4.3132786231581122E-13</v>
      </c>
      <c r="AD942" s="145">
        <v>0</v>
      </c>
      <c r="AE942" s="145">
        <v>-4.3132786231581122E-13</v>
      </c>
      <c r="AF942" s="145">
        <v>4.3132786231581122E-13</v>
      </c>
      <c r="AG942" s="145">
        <v>-1.2939835869474336E-12</v>
      </c>
      <c r="AH942" s="145">
        <v>0</v>
      </c>
      <c r="AI942" s="145">
        <v>4.3132786231581122E-13</v>
      </c>
      <c r="AJ942" s="145">
        <v>-1.2939835869474336E-12</v>
      </c>
      <c r="AK942" s="145">
        <v>8.6265572463162244E-13</v>
      </c>
      <c r="AL942" s="145">
        <v>0</v>
      </c>
      <c r="AM942" s="145">
        <v>0</v>
      </c>
      <c r="AN942" s="145">
        <v>8.6265572463162244E-13</v>
      </c>
      <c r="AO942" s="145">
        <v>0</v>
      </c>
      <c r="AP942" s="145">
        <v>2.7277740643166331</v>
      </c>
      <c r="AQ942" s="145">
        <v>9.4317684971905535</v>
      </c>
      <c r="AR942" s="145">
        <v>16.135762930064473</v>
      </c>
      <c r="AS942" s="145">
        <v>23.008801620825135</v>
      </c>
      <c r="AT942" s="145">
        <v>31.841203229917618</v>
      </c>
      <c r="AU942" s="145">
        <v>40.673604839009236</v>
      </c>
      <c r="AV942" s="145">
        <v>54.477940264170222</v>
      </c>
      <c r="AW942" s="145">
        <v>70.687258030059141</v>
      </c>
      <c r="AX942" s="145">
        <v>86.903575795943951</v>
      </c>
      <c r="AY942" s="145">
        <v>106.43227149355174</v>
      </c>
      <c r="AZ942" s="145">
        <v>126.89236326618794</v>
      </c>
      <c r="BA942" s="145">
        <v>147.29845503882686</v>
      </c>
      <c r="BB942" s="145">
        <v>169.55831122475641</v>
      </c>
      <c r="BC942" s="145">
        <v>196.95533767727744</v>
      </c>
      <c r="BD942" s="145">
        <v>225.6093993272836</v>
      </c>
      <c r="BE942" s="145">
        <v>255.39827744527736</v>
      </c>
      <c r="BF942" s="145">
        <v>285.29382222993729</v>
      </c>
      <c r="BG942" s="145">
        <v>315.1873670145971</v>
      </c>
      <c r="BH942" s="145">
        <v>345.07457846592661</v>
      </c>
      <c r="BI942" s="145">
        <v>374.45345658392102</v>
      </c>
      <c r="BJ942" s="145">
        <v>406.58593720246569</v>
      </c>
      <c r="BK942" s="145">
        <v>439.23435763097046</v>
      </c>
      <c r="BL942" s="145">
        <v>472.11677805947534</v>
      </c>
      <c r="BM942" s="145">
        <v>504.48969848797958</v>
      </c>
      <c r="BN942" s="145">
        <v>537.98037991179137</v>
      </c>
      <c r="BO942" s="145">
        <v>572.66238290910565</v>
      </c>
    </row>
    <row r="943" spans="2:67" outlineLevel="1">
      <c r="B943" s="30" t="s">
        <v>253</v>
      </c>
      <c r="C943" s="10"/>
      <c r="D943" s="10"/>
      <c r="G943" s="144"/>
      <c r="L943" s="10"/>
      <c r="Q943" s="101">
        <v>48.653544562753588</v>
      </c>
      <c r="R943" s="101">
        <v>53.200380160838328</v>
      </c>
      <c r="S943" s="101">
        <v>58.176004844632075</v>
      </c>
      <c r="T943" s="101">
        <v>63.621316212327983</v>
      </c>
      <c r="U943" s="101">
        <v>66.700591010212321</v>
      </c>
      <c r="V943" s="101">
        <v>69.930769887618709</v>
      </c>
      <c r="W943" s="101">
        <v>73.319343946272497</v>
      </c>
      <c r="X943" s="101">
        <v>76.874180635399014</v>
      </c>
      <c r="Y943" s="101">
        <v>80.603542863438236</v>
      </c>
      <c r="Z943" s="101">
        <v>83.137596689229071</v>
      </c>
      <c r="AA943" s="101">
        <v>85.751539707989366</v>
      </c>
      <c r="AB943" s="101">
        <v>88.447899482786553</v>
      </c>
      <c r="AC943" s="101">
        <v>91.229283844642396</v>
      </c>
      <c r="AD943" s="101">
        <v>94.098383451153964</v>
      </c>
      <c r="AE943" s="101">
        <v>95.98247451300233</v>
      </c>
      <c r="AF943" s="101">
        <v>97.904268630015892</v>
      </c>
      <c r="AG943" s="101">
        <v>99.864520075637273</v>
      </c>
      <c r="AH943" s="101">
        <v>101.86399821090129</v>
      </c>
      <c r="AI943" s="101">
        <v>103.90348778620809</v>
      </c>
      <c r="AJ943" s="101">
        <v>105.98378924913193</v>
      </c>
      <c r="AK943" s="101">
        <v>108.10571905838623</v>
      </c>
      <c r="AL943" s="101">
        <v>110.27011000406834</v>
      </c>
      <c r="AM943" s="101">
        <v>112.47781153430924</v>
      </c>
      <c r="AN943" s="101">
        <v>114.72969008845655</v>
      </c>
      <c r="AO943" s="101">
        <v>117.02662943692141</v>
      </c>
      <c r="AP943" s="101">
        <v>148.78104888374486</v>
      </c>
      <c r="AQ943" s="101">
        <v>151.75666986141974</v>
      </c>
      <c r="AR943" s="101">
        <v>154.79180325864814</v>
      </c>
      <c r="AS943" s="101">
        <v>157.88763932382111</v>
      </c>
      <c r="AT943" s="101">
        <v>161.04539211029757</v>
      </c>
      <c r="AU943" s="101">
        <v>164.26629995250354</v>
      </c>
      <c r="AV943" s="101">
        <v>167.55162595155358</v>
      </c>
      <c r="AW943" s="101">
        <v>170.90265847058467</v>
      </c>
      <c r="AX943" s="101">
        <v>174.32071163999638</v>
      </c>
      <c r="AY943" s="101">
        <v>177.80712587279629</v>
      </c>
      <c r="AZ943" s="101">
        <v>181.36326839025222</v>
      </c>
      <c r="BA943" s="101">
        <v>184.99053375805727</v>
      </c>
      <c r="BB943" s="101">
        <v>188.6903444332184</v>
      </c>
      <c r="BC943" s="101">
        <v>192.46415132188275</v>
      </c>
      <c r="BD943" s="101">
        <v>196.31343434832041</v>
      </c>
      <c r="BE943" s="101">
        <v>200.23970303528682</v>
      </c>
      <c r="BF943" s="101">
        <v>204.24449709599253</v>
      </c>
      <c r="BG943" s="101">
        <v>208.32938703791243</v>
      </c>
      <c r="BH943" s="101">
        <v>212.49597477867064</v>
      </c>
      <c r="BI943" s="101">
        <v>216.74589427424408</v>
      </c>
      <c r="BJ943" s="101">
        <v>221.08081215972894</v>
      </c>
      <c r="BK943" s="101">
        <v>225.50242840292356</v>
      </c>
      <c r="BL943" s="101">
        <v>230.01247697098199</v>
      </c>
      <c r="BM943" s="101">
        <v>234.61272651040164</v>
      </c>
      <c r="BN943" s="101">
        <v>239.30498104060965</v>
      </c>
      <c r="BO943" s="101">
        <v>244.09108066142187</v>
      </c>
    </row>
    <row r="944" spans="2:67" outlineLevel="1">
      <c r="B944" s="30" t="s">
        <v>238</v>
      </c>
      <c r="D944" s="10"/>
      <c r="G944" s="15">
        <v>5.1499999999999997E-2</v>
      </c>
      <c r="L944" s="143">
        <f t="shared" ref="L944:O944" si="3146">+L943/(1-$G944)</f>
        <v>0</v>
      </c>
      <c r="M944" s="143">
        <f t="shared" si="3146"/>
        <v>0</v>
      </c>
      <c r="N944" s="143">
        <f t="shared" si="3146"/>
        <v>0</v>
      </c>
      <c r="O944" s="143">
        <f t="shared" si="3146"/>
        <v>0</v>
      </c>
      <c r="P944" s="143">
        <f>+P943/(1-$G944)</f>
        <v>0</v>
      </c>
      <c r="Q944" s="143">
        <f>+Q943/(1-$G944)</f>
        <v>51.295249934373842</v>
      </c>
      <c r="R944" s="143">
        <f t="shared" ref="R944:BO944" si="3147">+R943/(1-$G944)</f>
        <v>56.088961687757859</v>
      </c>
      <c r="S944" s="143">
        <f t="shared" si="3147"/>
        <v>61.334744169353797</v>
      </c>
      <c r="T944" s="143">
        <f t="shared" si="3147"/>
        <v>67.075715563867135</v>
      </c>
      <c r="U944" s="143">
        <f t="shared" si="3147"/>
        <v>70.322183458315578</v>
      </c>
      <c r="V944" s="143">
        <f t="shared" si="3147"/>
        <v>73.727748959007599</v>
      </c>
      <c r="W944" s="143">
        <f t="shared" si="3147"/>
        <v>77.300309906454927</v>
      </c>
      <c r="X944" s="143">
        <f t="shared" si="3147"/>
        <v>81.04816092292991</v>
      </c>
      <c r="Y944" s="143">
        <f t="shared" si="3147"/>
        <v>84.980013561874785</v>
      </c>
      <c r="Z944" s="143">
        <f t="shared" si="3147"/>
        <v>87.65165702607176</v>
      </c>
      <c r="AA944" s="143">
        <f t="shared" si="3147"/>
        <v>90.407527367411035</v>
      </c>
      <c r="AB944" s="143">
        <f t="shared" si="3147"/>
        <v>93.250289386174543</v>
      </c>
      <c r="AC944" s="143">
        <f t="shared" si="3147"/>
        <v>96.182692508848064</v>
      </c>
      <c r="AD944" s="143">
        <f t="shared" si="3147"/>
        <v>99.207573485665748</v>
      </c>
      <c r="AE944" s="143">
        <f t="shared" si="3147"/>
        <v>101.19396364048742</v>
      </c>
      <c r="AF944" s="143">
        <f t="shared" si="3147"/>
        <v>103.2201039852566</v>
      </c>
      <c r="AG944" s="143">
        <f t="shared" si="3147"/>
        <v>105.28678974764077</v>
      </c>
      <c r="AH944" s="143">
        <f t="shared" si="3147"/>
        <v>107.39483206209941</v>
      </c>
      <c r="AI944" s="143">
        <f t="shared" si="3147"/>
        <v>109.54505828804227</v>
      </c>
      <c r="AJ944" s="143">
        <f t="shared" si="3147"/>
        <v>111.73831233435101</v>
      </c>
      <c r="AK944" s="143">
        <f t="shared" si="3147"/>
        <v>113.97545499039138</v>
      </c>
      <c r="AL944" s="143">
        <f t="shared" si="3147"/>
        <v>116.25736426364611</v>
      </c>
      <c r="AM944" s="143">
        <f t="shared" si="3147"/>
        <v>118.5849357241004</v>
      </c>
      <c r="AN944" s="143">
        <f t="shared" si="3147"/>
        <v>120.9590828555156</v>
      </c>
      <c r="AO944" s="143">
        <f t="shared" si="3147"/>
        <v>123.38073741372843</v>
      </c>
      <c r="AP944" s="143">
        <f t="shared" si="3147"/>
        <v>156.85930298760661</v>
      </c>
      <c r="AQ944" s="143">
        <f t="shared" si="3147"/>
        <v>159.99648904735872</v>
      </c>
      <c r="AR944" s="143">
        <f t="shared" si="3147"/>
        <v>163.19641882830589</v>
      </c>
      <c r="AS944" s="143">
        <f t="shared" si="3147"/>
        <v>166.46034720487202</v>
      </c>
      <c r="AT944" s="143">
        <f t="shared" si="3147"/>
        <v>169.7895541489695</v>
      </c>
      <c r="AU944" s="143">
        <f t="shared" si="3147"/>
        <v>173.1853452319489</v>
      </c>
      <c r="AV944" s="143">
        <f t="shared" si="3147"/>
        <v>176.64905213658784</v>
      </c>
      <c r="AW944" s="143">
        <f t="shared" si="3147"/>
        <v>180.18203317931963</v>
      </c>
      <c r="AX944" s="143">
        <f t="shared" si="3147"/>
        <v>183.78567384290602</v>
      </c>
      <c r="AY944" s="143">
        <f t="shared" si="3147"/>
        <v>187.46138731976416</v>
      </c>
      <c r="AZ944" s="143">
        <f t="shared" si="3147"/>
        <v>191.21061506615942</v>
      </c>
      <c r="BA944" s="143">
        <f t="shared" si="3147"/>
        <v>195.03482736748262</v>
      </c>
      <c r="BB944" s="143">
        <f t="shared" si="3147"/>
        <v>198.93552391483226</v>
      </c>
      <c r="BC944" s="143">
        <f t="shared" si="3147"/>
        <v>202.91423439312888</v>
      </c>
      <c r="BD944" s="143">
        <f t="shared" si="3147"/>
        <v>206.97251908099147</v>
      </c>
      <c r="BE944" s="143">
        <f t="shared" si="3147"/>
        <v>211.11196946261131</v>
      </c>
      <c r="BF944" s="143">
        <f t="shared" si="3147"/>
        <v>215.33420885186351</v>
      </c>
      <c r="BG944" s="143">
        <f t="shared" si="3147"/>
        <v>219.64089302890082</v>
      </c>
      <c r="BH944" s="143">
        <f t="shared" si="3147"/>
        <v>224.03371088947881</v>
      </c>
      <c r="BI944" s="143">
        <f t="shared" si="3147"/>
        <v>228.5143851072684</v>
      </c>
      <c r="BJ944" s="143">
        <f t="shared" si="3147"/>
        <v>233.08467280941375</v>
      </c>
      <c r="BK944" s="143">
        <f t="shared" si="3147"/>
        <v>237.74636626560206</v>
      </c>
      <c r="BL944" s="143">
        <f t="shared" si="3147"/>
        <v>242.50129359091406</v>
      </c>
      <c r="BM944" s="143">
        <f t="shared" si="3147"/>
        <v>247.35131946273236</v>
      </c>
      <c r="BN944" s="143">
        <f t="shared" si="3147"/>
        <v>252.29834585198697</v>
      </c>
      <c r="BO944" s="143">
        <f t="shared" si="3147"/>
        <v>257.34431276902677</v>
      </c>
    </row>
    <row r="945" spans="2:67" outlineLevel="1">
      <c r="B945" s="30" t="s">
        <v>240</v>
      </c>
      <c r="C945" s="10"/>
      <c r="D945" s="10"/>
      <c r="J945" s="2">
        <f>NPV($C$4,M945:BO945)+L945</f>
        <v>69958.585862059466</v>
      </c>
      <c r="L945" s="2">
        <f t="shared" ref="L945:O945" si="3148">+L942*L944</f>
        <v>0</v>
      </c>
      <c r="M945" s="2">
        <f t="shared" si="3148"/>
        <v>0</v>
      </c>
      <c r="N945" s="2">
        <f t="shared" si="3148"/>
        <v>0</v>
      </c>
      <c r="O945" s="2">
        <f t="shared" si="3148"/>
        <v>0</v>
      </c>
      <c r="P945" s="2">
        <f>+P942*P944</f>
        <v>0</v>
      </c>
      <c r="Q945" s="2">
        <f>+Q942*Q944</f>
        <v>7181.3349908123419</v>
      </c>
      <c r="R945" s="2">
        <f t="shared" ref="R945:BO945" si="3149">+R942*R944</f>
        <v>20192.026207592833</v>
      </c>
      <c r="S945" s="2">
        <f t="shared" si="3149"/>
        <v>0</v>
      </c>
      <c r="T945" s="2">
        <f t="shared" si="3149"/>
        <v>0</v>
      </c>
      <c r="U945" s="2">
        <f t="shared" si="3149"/>
        <v>-3.0331917064455557E-11</v>
      </c>
      <c r="V945" s="2">
        <f t="shared" si="3149"/>
        <v>-3.1800832351845524E-11</v>
      </c>
      <c r="W945" s="2">
        <f t="shared" si="3149"/>
        <v>0</v>
      </c>
      <c r="X945" s="2">
        <f t="shared" si="3149"/>
        <v>0</v>
      </c>
      <c r="Y945" s="2">
        <f t="shared" si="3149"/>
        <v>0</v>
      </c>
      <c r="Z945" s="2">
        <f t="shared" si="3149"/>
        <v>-3.780660185349419E-11</v>
      </c>
      <c r="AA945" s="2">
        <f t="shared" si="3149"/>
        <v>-3.8995285516643601E-11</v>
      </c>
      <c r="AB945" s="2">
        <f t="shared" si="3149"/>
        <v>0</v>
      </c>
      <c r="AC945" s="2">
        <f t="shared" si="3149"/>
        <v>4.1486275151620428E-11</v>
      </c>
      <c r="AD945" s="2">
        <f t="shared" si="3149"/>
        <v>0</v>
      </c>
      <c r="AE945" s="2">
        <f t="shared" si="3149"/>
        <v>-4.364777601631537E-11</v>
      </c>
      <c r="AF945" s="2">
        <f t="shared" si="3149"/>
        <v>4.4521706799976479E-11</v>
      </c>
      <c r="AG945" s="2">
        <f t="shared" si="3149"/>
        <v>-1.3623937785583248E-10</v>
      </c>
      <c r="AH945" s="2">
        <f t="shared" si="3149"/>
        <v>0</v>
      </c>
      <c r="AI945" s="2">
        <f t="shared" si="3149"/>
        <v>4.7249835818642209E-11</v>
      </c>
      <c r="AJ945" s="2">
        <f t="shared" si="3149"/>
        <v>-1.4458754219385619E-10</v>
      </c>
      <c r="AK945" s="2">
        <f t="shared" si="3149"/>
        <v>9.8321578714954947E-11</v>
      </c>
      <c r="AL945" s="2">
        <f t="shared" si="3149"/>
        <v>0</v>
      </c>
      <c r="AM945" s="2">
        <f t="shared" si="3149"/>
        <v>0</v>
      </c>
      <c r="AN945" s="2">
        <f t="shared" si="3149"/>
        <v>1.0434604527150127E-10</v>
      </c>
      <c r="AO945" s="2">
        <f t="shared" si="3149"/>
        <v>0</v>
      </c>
      <c r="AP945" s="2">
        <f t="shared" si="3149"/>
        <v>427.87673843637788</v>
      </c>
      <c r="AQ945" s="2">
        <f t="shared" si="3149"/>
        <v>1509.0498450579714</v>
      </c>
      <c r="AR945" s="2">
        <f t="shared" si="3149"/>
        <v>2633.2987252490539</v>
      </c>
      <c r="AS945" s="2">
        <f t="shared" si="3149"/>
        <v>3830.0531065705741</v>
      </c>
      <c r="AT945" s="2">
        <f t="shared" si="3149"/>
        <v>5406.30369997444</v>
      </c>
      <c r="AU945" s="2">
        <f t="shared" si="3149"/>
        <v>7044.0722958716824</v>
      </c>
      <c r="AV945" s="2">
        <f t="shared" si="3149"/>
        <v>9623.4765100193235</v>
      </c>
      <c r="AW945" s="2">
        <f t="shared" si="3149"/>
        <v>12736.573871727243</v>
      </c>
      <c r="AX945" s="2">
        <f t="shared" si="3149"/>
        <v>15971.632237015618</v>
      </c>
      <c r="AY945" s="2">
        <f t="shared" si="3149"/>
        <v>19951.941269774998</v>
      </c>
      <c r="AZ945" s="2">
        <f t="shared" si="3149"/>
        <v>24263.166827326331</v>
      </c>
      <c r="BA945" s="2">
        <f t="shared" si="3149"/>
        <v>28728.328749994496</v>
      </c>
      <c r="BB945" s="2">
        <f t="shared" si="3149"/>
        <v>33731.171477611097</v>
      </c>
      <c r="BC945" s="2">
        <f t="shared" si="3149"/>
        <v>39965.041554424919</v>
      </c>
      <c r="BD945" s="2">
        <f t="shared" si="3149"/>
        <v>46694.945707117229</v>
      </c>
      <c r="BE945" s="2">
        <f t="shared" si="3149"/>
        <v>53917.633348830925</v>
      </c>
      <c r="BF945" s="2">
        <f t="shared" si="3149"/>
        <v>61433.519500207738</v>
      </c>
      <c r="BG945" s="2">
        <f t="shared" si="3149"/>
        <v>69228.034762514028</v>
      </c>
      <c r="BH945" s="2">
        <f t="shared" si="3149"/>
        <v>77308.338347344179</v>
      </c>
      <c r="BI945" s="2">
        <f t="shared" si="3149"/>
        <v>85568.001382565941</v>
      </c>
      <c r="BJ945" s="2">
        <f t="shared" si="3149"/>
        <v>94768.950141745561</v>
      </c>
      <c r="BK945" s="2">
        <f t="shared" si="3149"/>
        <v>104426.37246576915</v>
      </c>
      <c r="BL945" s="2">
        <f t="shared" si="3149"/>
        <v>114488.92940539724</v>
      </c>
      <c r="BM945" s="2">
        <f t="shared" si="3149"/>
        <v>124786.19257635776</v>
      </c>
      <c r="BN945" s="2">
        <f t="shared" si="3149"/>
        <v>135731.5599525685</v>
      </c>
      <c r="BO945" s="2">
        <f t="shared" si="3149"/>
        <v>147371.40737841706</v>
      </c>
    </row>
    <row r="946" spans="2:67" outlineLevel="1">
      <c r="B946" s="29"/>
      <c r="C946" s="10"/>
      <c r="D946" s="10"/>
      <c r="L946" s="10"/>
    </row>
    <row r="947" spans="2:67" outlineLevel="1">
      <c r="B947" s="29" t="s">
        <v>241</v>
      </c>
      <c r="D947" s="10"/>
      <c r="J947" s="2">
        <f>NPV($C$4,M947:BO947)+L947</f>
        <v>3595917.2769222474</v>
      </c>
      <c r="L947" s="2">
        <f t="shared" ref="L947:BO947" si="3150">SUM(L939,L945)</f>
        <v>0</v>
      </c>
      <c r="M947" s="2">
        <f t="shared" si="3150"/>
        <v>0</v>
      </c>
      <c r="N947" s="2">
        <f t="shared" si="3150"/>
        <v>0</v>
      </c>
      <c r="O947" s="2">
        <f t="shared" si="3150"/>
        <v>0</v>
      </c>
      <c r="P947" s="2">
        <f t="shared" si="3150"/>
        <v>0</v>
      </c>
      <c r="Q947" s="2">
        <f t="shared" si="3150"/>
        <v>84769.757679678471</v>
      </c>
      <c r="R947" s="2">
        <f t="shared" si="3150"/>
        <v>187828.79151575206</v>
      </c>
      <c r="S947" s="2">
        <f t="shared" si="3150"/>
        <v>173909.75352858601</v>
      </c>
      <c r="T947" s="2">
        <f t="shared" si="3150"/>
        <v>183003.36620717126</v>
      </c>
      <c r="U947" s="2">
        <f t="shared" si="3150"/>
        <v>194987.68082681633</v>
      </c>
      <c r="V947" s="2">
        <f t="shared" si="3150"/>
        <v>210236.06746536444</v>
      </c>
      <c r="W947" s="2">
        <f t="shared" si="3150"/>
        <v>225964.73938097357</v>
      </c>
      <c r="X947" s="2">
        <f t="shared" si="3150"/>
        <v>240321.46026201203</v>
      </c>
      <c r="Y947" s="2">
        <f t="shared" si="3150"/>
        <v>253732.16367834841</v>
      </c>
      <c r="Z947" s="2">
        <f t="shared" si="3150"/>
        <v>265716.06384822458</v>
      </c>
      <c r="AA947" s="2">
        <f t="shared" si="3150"/>
        <v>280434.07504745753</v>
      </c>
      <c r="AB947" s="2">
        <f t="shared" si="3150"/>
        <v>300093.13111705083</v>
      </c>
      <c r="AC947" s="2">
        <f t="shared" si="3150"/>
        <v>326222.18181632896</v>
      </c>
      <c r="AD947" s="2">
        <f t="shared" si="3150"/>
        <v>341113.2575295844</v>
      </c>
      <c r="AE947" s="2">
        <f t="shared" si="3150"/>
        <v>356400.25200614013</v>
      </c>
      <c r="AF947" s="2">
        <f t="shared" si="3150"/>
        <v>371477.05179126252</v>
      </c>
      <c r="AG947" s="2">
        <f t="shared" si="3150"/>
        <v>386958.20050641749</v>
      </c>
      <c r="AH947" s="2">
        <f t="shared" si="3150"/>
        <v>402954.83993544918</v>
      </c>
      <c r="AI947" s="2">
        <f t="shared" si="3150"/>
        <v>419439.08349684731</v>
      </c>
      <c r="AJ947" s="2">
        <f t="shared" si="3150"/>
        <v>436412.63302827347</v>
      </c>
      <c r="AK947" s="2">
        <f t="shared" si="3150"/>
        <v>452873.80492114404</v>
      </c>
      <c r="AL947" s="2">
        <f t="shared" si="3150"/>
        <v>469874.54262960871</v>
      </c>
      <c r="AM947" s="2">
        <f t="shared" si="3150"/>
        <v>487369.42310473812</v>
      </c>
      <c r="AN947" s="2">
        <f t="shared" si="3150"/>
        <v>505338.76680995134</v>
      </c>
      <c r="AO947" s="2">
        <f t="shared" si="3150"/>
        <v>523850.04624609032</v>
      </c>
      <c r="AP947" s="2">
        <f t="shared" si="3150"/>
        <v>541916.79470655776</v>
      </c>
      <c r="AQ947" s="2">
        <f t="shared" si="3150"/>
        <v>560600.57590904913</v>
      </c>
      <c r="AR947" s="2">
        <f t="shared" si="3150"/>
        <v>579793.85836939071</v>
      </c>
      <c r="AS947" s="2">
        <f t="shared" si="3150"/>
        <v>599519.89065193362</v>
      </c>
      <c r="AT947" s="2">
        <f t="shared" si="3150"/>
        <v>617344.58221471775</v>
      </c>
      <c r="AU947" s="2">
        <f t="shared" si="3150"/>
        <v>635636.57320664125</v>
      </c>
      <c r="AV947" s="2">
        <f t="shared" si="3150"/>
        <v>654569.66281754151</v>
      </c>
      <c r="AW947" s="2">
        <f t="shared" si="3150"/>
        <v>674047.91527815443</v>
      </c>
      <c r="AX947" s="2">
        <f t="shared" si="3150"/>
        <v>694050.08346931753</v>
      </c>
      <c r="AY947" s="2">
        <f t="shared" si="3150"/>
        <v>714691.45379377843</v>
      </c>
      <c r="AZ947" s="2">
        <f t="shared" si="3150"/>
        <v>735927.14278899436</v>
      </c>
      <c r="BA947" s="2">
        <f t="shared" si="3150"/>
        <v>757672.241620449</v>
      </c>
      <c r="BB947" s="2">
        <f t="shared" si="3150"/>
        <v>780071.4740753026</v>
      </c>
      <c r="BC947" s="2">
        <f t="shared" si="3150"/>
        <v>803258.72046617058</v>
      </c>
      <c r="BD947" s="2">
        <f t="shared" si="3150"/>
        <v>827132.19479732285</v>
      </c>
      <c r="BE947" s="2">
        <f t="shared" si="3150"/>
        <v>851572.6080941729</v>
      </c>
      <c r="BF947" s="2">
        <f t="shared" si="3150"/>
        <v>876720.79700864863</v>
      </c>
      <c r="BG947" s="2">
        <f t="shared" si="3150"/>
        <v>902533.11758266075</v>
      </c>
      <c r="BH947" s="2">
        <f t="shared" si="3150"/>
        <v>929023.47372303903</v>
      </c>
      <c r="BI947" s="2">
        <f t="shared" si="3150"/>
        <v>955903.87387602055</v>
      </c>
      <c r="BJ947" s="2">
        <f t="shared" si="3150"/>
        <v>983869.96649565827</v>
      </c>
      <c r="BK947" s="2">
        <f t="shared" si="3150"/>
        <v>1012589.0908173107</v>
      </c>
      <c r="BL947" s="2">
        <f t="shared" si="3150"/>
        <v>1042167.1703784399</v>
      </c>
      <c r="BM947" s="2">
        <f t="shared" si="3150"/>
        <v>1072292.9454651317</v>
      </c>
      <c r="BN947" s="2">
        <f t="shared" si="3150"/>
        <v>1103351.4627443801</v>
      </c>
      <c r="BO947" s="2">
        <f t="shared" si="3150"/>
        <v>1135270.1256448275</v>
      </c>
    </row>
    <row r="948" spans="2:67" outlineLevel="1">
      <c r="B948" s="10"/>
      <c r="D948" s="10"/>
      <c r="L948" s="10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  <c r="AS948" s="13"/>
      <c r="AT948" s="13"/>
      <c r="AU948" s="13"/>
      <c r="AV948" s="13"/>
      <c r="AW948" s="13"/>
      <c r="AX948" s="13"/>
      <c r="AY948" s="13"/>
      <c r="AZ948" s="13"/>
      <c r="BA948" s="13"/>
      <c r="BB948" s="13"/>
      <c r="BC948" s="13"/>
      <c r="BD948" s="13"/>
      <c r="BE948" s="13"/>
      <c r="BF948" s="13"/>
      <c r="BG948" s="13"/>
      <c r="BH948" s="13"/>
      <c r="BI948" s="13"/>
      <c r="BJ948" s="13"/>
      <c r="BK948" s="13"/>
      <c r="BL948" s="13"/>
      <c r="BM948" s="13"/>
      <c r="BN948" s="13"/>
      <c r="BO948" s="13"/>
    </row>
    <row r="950" spans="2:67">
      <c r="B950" s="10" t="s">
        <v>243</v>
      </c>
      <c r="J950" s="2">
        <f>NPV($C$4,M950:BO950)+L950</f>
        <v>8365996.9110805662</v>
      </c>
      <c r="L950" s="2">
        <f t="shared" ref="L950:AQ950" si="3151">SUM(L12,L662,L900,L926)</f>
        <v>271109.66164423421</v>
      </c>
      <c r="M950" s="2">
        <f t="shared" si="3151"/>
        <v>319858.16106602002</v>
      </c>
      <c r="N950" s="2">
        <f t="shared" si="3151"/>
        <v>356238.40284703486</v>
      </c>
      <c r="O950" s="2">
        <f t="shared" si="3151"/>
        <v>365722.38141617837</v>
      </c>
      <c r="P950" s="2">
        <f t="shared" si="3151"/>
        <v>414246.96148167877</v>
      </c>
      <c r="Q950" s="2">
        <f t="shared" si="3151"/>
        <v>505345.53396070749</v>
      </c>
      <c r="R950" s="2">
        <f t="shared" si="3151"/>
        <v>525956.53923687991</v>
      </c>
      <c r="S950" s="2">
        <f t="shared" si="3151"/>
        <v>508014.33229510876</v>
      </c>
      <c r="T950" s="2">
        <f t="shared" si="3151"/>
        <v>516139.70967888727</v>
      </c>
      <c r="U950" s="2">
        <f t="shared" si="3151"/>
        <v>510015.85793848871</v>
      </c>
      <c r="V950" s="2">
        <f t="shared" si="3151"/>
        <v>519832.7158264122</v>
      </c>
      <c r="W950" s="2">
        <f t="shared" si="3151"/>
        <v>528683.9244265107</v>
      </c>
      <c r="X950" s="2">
        <f t="shared" si="3151"/>
        <v>541045.10931565531</v>
      </c>
      <c r="Y950" s="2">
        <f t="shared" si="3151"/>
        <v>549831.56171416829</v>
      </c>
      <c r="Z950" s="2">
        <f t="shared" si="3151"/>
        <v>557084.26758187218</v>
      </c>
      <c r="AA950" s="2">
        <f t="shared" si="3151"/>
        <v>567177.47625746811</v>
      </c>
      <c r="AB950" s="2">
        <f t="shared" si="3151"/>
        <v>586329.96320610307</v>
      </c>
      <c r="AC950" s="2">
        <f t="shared" si="3151"/>
        <v>596815.37110028474</v>
      </c>
      <c r="AD950" s="2">
        <f t="shared" si="3151"/>
        <v>608775.34424270527</v>
      </c>
      <c r="AE950" s="2">
        <f t="shared" si="3151"/>
        <v>621144.62682746211</v>
      </c>
      <c r="AF950" s="2">
        <f t="shared" si="3151"/>
        <v>634749.14173677354</v>
      </c>
      <c r="AG950" s="2">
        <f t="shared" si="3151"/>
        <v>665152.7790754952</v>
      </c>
      <c r="AH950" s="2">
        <f t="shared" si="3151"/>
        <v>675888.82180671801</v>
      </c>
      <c r="AI950" s="2">
        <f t="shared" si="3151"/>
        <v>689227.69745591353</v>
      </c>
      <c r="AJ950" s="2">
        <f t="shared" si="3151"/>
        <v>704843.04066911549</v>
      </c>
      <c r="AK950" s="2">
        <f t="shared" si="3151"/>
        <v>732997.87968261703</v>
      </c>
      <c r="AL950" s="2">
        <f t="shared" si="3151"/>
        <v>751427.98002385069</v>
      </c>
      <c r="AM950" s="2">
        <f t="shared" si="3151"/>
        <v>764617.80456056329</v>
      </c>
      <c r="AN950" s="2">
        <f t="shared" si="3151"/>
        <v>796377.53602688294</v>
      </c>
      <c r="AO950" s="2">
        <f t="shared" si="3151"/>
        <v>823606.18298653513</v>
      </c>
      <c r="AP950" s="2">
        <f t="shared" si="3151"/>
        <v>838007.33695197478</v>
      </c>
      <c r="AQ950" s="2">
        <f t="shared" si="3151"/>
        <v>859952.46717390663</v>
      </c>
      <c r="AR950" s="2">
        <f t="shared" ref="AR950:BO950" si="3152">SUM(AR12,AR662,AR900,AR926)</f>
        <v>890261.24468565814</v>
      </c>
      <c r="AS950" s="2">
        <f t="shared" si="3152"/>
        <v>905862.81658929144</v>
      </c>
      <c r="AT950" s="2">
        <f t="shared" si="3152"/>
        <v>919963.64976865787</v>
      </c>
      <c r="AU950" s="2">
        <f t="shared" si="3152"/>
        <v>933942.4614821471</v>
      </c>
      <c r="AV950" s="2">
        <f t="shared" si="3152"/>
        <v>954996.48288967297</v>
      </c>
      <c r="AW950" s="2">
        <f t="shared" si="3152"/>
        <v>969314.8563388508</v>
      </c>
      <c r="AX950" s="2">
        <f t="shared" si="3152"/>
        <v>1005802.6221432311</v>
      </c>
      <c r="AY950" s="2">
        <f t="shared" si="3152"/>
        <v>1022015.357210245</v>
      </c>
      <c r="AZ950" s="2">
        <f t="shared" si="3152"/>
        <v>1039177.927358594</v>
      </c>
      <c r="BA950" s="2">
        <f t="shared" si="3152"/>
        <v>1063761.313422722</v>
      </c>
      <c r="BB950" s="2">
        <f t="shared" si="3152"/>
        <v>1080622.6167818846</v>
      </c>
      <c r="BC950" s="2">
        <f t="shared" si="3152"/>
        <v>1122780.4665994954</v>
      </c>
      <c r="BD950" s="2">
        <f t="shared" si="3152"/>
        <v>1142417.648649941</v>
      </c>
      <c r="BE950" s="2">
        <f t="shared" si="3152"/>
        <v>1164002.2987032828</v>
      </c>
      <c r="BF950" s="2">
        <f t="shared" si="3152"/>
        <v>1211577.0904178103</v>
      </c>
      <c r="BG950" s="2">
        <f t="shared" si="3152"/>
        <v>1228714.072838255</v>
      </c>
      <c r="BH950" s="2">
        <f t="shared" si="3152"/>
        <v>1258855.4149838043</v>
      </c>
      <c r="BI950" s="2">
        <f t="shared" si="3152"/>
        <v>1374285.7011116419</v>
      </c>
      <c r="BJ950" s="2">
        <f t="shared" si="3152"/>
        <v>1389490.9752074508</v>
      </c>
      <c r="BK950" s="2">
        <f t="shared" si="3152"/>
        <v>1421140.0324102249</v>
      </c>
      <c r="BL950" s="2">
        <f t="shared" si="3152"/>
        <v>1439302.0926552091</v>
      </c>
      <c r="BM950" s="2">
        <f t="shared" si="3152"/>
        <v>1458745.9540474187</v>
      </c>
      <c r="BN950" s="2">
        <f t="shared" si="3152"/>
        <v>1508309.4467870581</v>
      </c>
      <c r="BO950" s="2">
        <f t="shared" si="3152"/>
        <v>1505039.8653520399</v>
      </c>
    </row>
    <row r="951" spans="2:67">
      <c r="B951" s="10" t="s">
        <v>244</v>
      </c>
      <c r="J951" s="2">
        <f>NPV($C$4,M951:BO951)+L951</f>
        <v>8365995.5825501671</v>
      </c>
      <c r="L951" s="151">
        <f>+'Exhibit 14'!G21</f>
        <v>271114.01</v>
      </c>
      <c r="M951" s="151">
        <f>+'Exhibit 14'!H21</f>
        <v>319864</v>
      </c>
      <c r="N951" s="151">
        <f>+'Exhibit 14'!I21</f>
        <v>356240.97</v>
      </c>
      <c r="O951" s="151">
        <f>+'Exhibit 14'!J21</f>
        <v>365728.53279999993</v>
      </c>
      <c r="P951" s="151">
        <f>+'Exhibit 14'!K21</f>
        <v>414253.81200000003</v>
      </c>
      <c r="Q951" s="151">
        <f>+'Exhibit 14'!L21</f>
        <v>505341.89900000003</v>
      </c>
      <c r="R951" s="151">
        <f>+'Exhibit 14'!M21</f>
        <v>525956.21900000004</v>
      </c>
      <c r="S951" s="151">
        <f>+'Exhibit 14'!N21</f>
        <v>508013.33499999996</v>
      </c>
      <c r="T951" s="151">
        <f>+'Exhibit 14'!O21</f>
        <v>516138.65500000003</v>
      </c>
      <c r="U951" s="151">
        <f>+'Exhibit 14'!P21</f>
        <v>510014.67099999997</v>
      </c>
      <c r="V951" s="151">
        <f>+'Exhibit 14'!Q21</f>
        <v>519831.48400000005</v>
      </c>
      <c r="W951" s="151">
        <f>+'Exhibit 14'!R21</f>
        <v>528682.52</v>
      </c>
      <c r="X951" s="151">
        <f>+'Exhibit 14'!S21</f>
        <v>541043.69999999995</v>
      </c>
      <c r="Y951" s="151">
        <f>+'Exhibit 14'!T21</f>
        <v>549829.98</v>
      </c>
      <c r="Z951" s="151">
        <f>+'Exhibit 14'!U21</f>
        <v>557082.65999999992</v>
      </c>
      <c r="AA951" s="151">
        <f>+'Exhibit 14'!V21</f>
        <v>567175.79</v>
      </c>
      <c r="AB951" s="151">
        <f>+'Exhibit 14'!W21</f>
        <v>586328.02</v>
      </c>
      <c r="AC951" s="151">
        <f>+'Exhibit 14'!X21</f>
        <v>596813.29</v>
      </c>
      <c r="AD951" s="151">
        <f>+'Exhibit 14'!Y21</f>
        <v>608773.46</v>
      </c>
      <c r="AE951" s="151">
        <f>+'Exhibit 14'!Z21</f>
        <v>621142.54</v>
      </c>
      <c r="AF951" s="151">
        <f>+'Exhibit 14'!AA21</f>
        <v>634746.52</v>
      </c>
      <c r="AG951" s="151">
        <f>+'Exhibit 14'!AB21</f>
        <v>665150.91999999993</v>
      </c>
      <c r="AH951" s="151">
        <f>+'Exhibit 14'!AC21</f>
        <v>675886.6</v>
      </c>
      <c r="AI951" s="151">
        <f>+'Exhibit 14'!AD21</f>
        <v>689225.09</v>
      </c>
      <c r="AJ951" s="151">
        <f>+'Exhibit 14'!AE21</f>
        <v>704839.74</v>
      </c>
      <c r="AK951" s="151">
        <f>+'Exhibit 14'!AF21</f>
        <v>732995.53999999992</v>
      </c>
      <c r="AL951" s="151">
        <f>+'Exhibit 14'!AG21</f>
        <v>751425.09000000008</v>
      </c>
      <c r="AM951" s="151">
        <f>+'Exhibit 14'!AH21</f>
        <v>764614.4</v>
      </c>
      <c r="AN951" s="151">
        <f>+'Exhibit 14'!AI21</f>
        <v>796374.8899999999</v>
      </c>
      <c r="AO951" s="151">
        <f>+'Exhibit 14'!AJ21</f>
        <v>823602.91</v>
      </c>
      <c r="AP951" s="151">
        <f>+'Exhibit 14'!AK21</f>
        <v>838003.39</v>
      </c>
      <c r="AQ951" s="151">
        <f>+'Exhibit 14'!AL21</f>
        <v>859949.6100000001</v>
      </c>
      <c r="AR951" s="151">
        <f>+'Exhibit 14'!AM21</f>
        <v>890257.6399999999</v>
      </c>
      <c r="AS951" s="151">
        <f>+'Exhibit 14'!AN21</f>
        <v>905858.25</v>
      </c>
      <c r="AT951" s="151">
        <f>+'Exhibit 14'!AO21</f>
        <v>919960.27</v>
      </c>
      <c r="AU951" s="151">
        <f>+'Exhibit 14'!AP21</f>
        <v>933938.22000000009</v>
      </c>
      <c r="AV951" s="151">
        <f>+'Exhibit 14'!AQ21</f>
        <v>954993.53</v>
      </c>
      <c r="AW951" s="151">
        <f>+'Exhibit 14'!AR21</f>
        <v>969310.92</v>
      </c>
      <c r="AX951" s="151">
        <f>+'Exhibit 14'!AS21</f>
        <v>1005797.63</v>
      </c>
      <c r="AY951" s="151">
        <f>+'Exhibit 14'!AT21</f>
        <v>1022011.8700000001</v>
      </c>
      <c r="AZ951" s="151">
        <f>+'Exhibit 14'!AU21</f>
        <v>1039172.97</v>
      </c>
      <c r="BA951" s="151">
        <f>+'Exhibit 14'!AV21</f>
        <v>1063757.9099999999</v>
      </c>
      <c r="BB951" s="151">
        <f>+'Exhibit 14'!AW21</f>
        <v>1080617.79</v>
      </c>
      <c r="BC951" s="151">
        <f>+'Exhibit 14'!AX21</f>
        <v>1122773.7999999998</v>
      </c>
      <c r="BD951" s="151">
        <f>+'Exhibit 14'!AY21</f>
        <v>1142413.0999999999</v>
      </c>
      <c r="BE951" s="151">
        <f>+'Exhibit 14'!AZ21</f>
        <v>1163995.7</v>
      </c>
      <c r="BF951" s="151">
        <f>+'Exhibit 14'!BA21</f>
        <v>1211572.2</v>
      </c>
      <c r="BG951" s="151">
        <f>+'Exhibit 14'!BB21</f>
        <v>1228707.1000000001</v>
      </c>
      <c r="BH951" s="151">
        <f>+'Exhibit 14'!BC21</f>
        <v>1258848.8</v>
      </c>
      <c r="BI951" s="151">
        <f>+'Exhibit 14'!BD21</f>
        <v>1374278.9</v>
      </c>
      <c r="BJ951" s="151">
        <f>+'Exhibit 14'!BE21</f>
        <v>1389486</v>
      </c>
      <c r="BK951" s="151">
        <f>+'Exhibit 14'!BF21</f>
        <v>1421133.1</v>
      </c>
      <c r="BL951" s="151">
        <f>+'Exhibit 14'!BG21</f>
        <v>1439296.9</v>
      </c>
      <c r="BM951" s="151">
        <f>+'Exhibit 14'!BH21</f>
        <v>1458737.6</v>
      </c>
      <c r="BN951" s="151">
        <f>+'Exhibit 14'!BI21</f>
        <v>1508303</v>
      </c>
      <c r="BO951" s="151">
        <f>+'Exhibit 14'!BJ21</f>
        <v>1505035.5</v>
      </c>
    </row>
    <row r="952" spans="2:67">
      <c r="B952" s="10" t="s">
        <v>39</v>
      </c>
      <c r="J952" s="2">
        <f>NPV($C$4,M952:BO952)+L952</f>
        <v>1.3285303999779208</v>
      </c>
      <c r="L952" s="2">
        <f>L950-L951</f>
        <v>-4.3483557658037171</v>
      </c>
      <c r="M952" s="2">
        <f t="shared" ref="M952:BO952" si="3153">M950-M951</f>
        <v>-5.838933979975991</v>
      </c>
      <c r="N952" s="2">
        <f t="shared" si="3153"/>
        <v>-2.5671529651153833</v>
      </c>
      <c r="O952" s="2">
        <f t="shared" si="3153"/>
        <v>-6.1513838215614669</v>
      </c>
      <c r="P952" s="2">
        <f t="shared" si="3153"/>
        <v>-6.8505183212691918</v>
      </c>
      <c r="Q952" s="2">
        <f t="shared" si="3153"/>
        <v>3.6349607074516825</v>
      </c>
      <c r="R952" s="2">
        <f t="shared" si="3153"/>
        <v>0.32023687986657023</v>
      </c>
      <c r="S952" s="2">
        <f t="shared" si="3153"/>
        <v>0.99729510879842564</v>
      </c>
      <c r="T952" s="2">
        <f t="shared" si="3153"/>
        <v>1.0546788872452453</v>
      </c>
      <c r="U952" s="2">
        <f t="shared" si="3153"/>
        <v>1.1869384887395427</v>
      </c>
      <c r="V952" s="2">
        <f t="shared" si="3153"/>
        <v>1.2318264121422544</v>
      </c>
      <c r="W952" s="2">
        <f t="shared" si="3153"/>
        <v>1.4044265106786042</v>
      </c>
      <c r="X952" s="2">
        <f t="shared" si="3153"/>
        <v>1.4093156553572044</v>
      </c>
      <c r="Y952" s="2">
        <f t="shared" si="3153"/>
        <v>1.5817141683073714</v>
      </c>
      <c r="Z952" s="2">
        <f t="shared" si="3153"/>
        <v>1.607581872260198</v>
      </c>
      <c r="AA952" s="2">
        <f t="shared" si="3153"/>
        <v>1.6862574680708349</v>
      </c>
      <c r="AB952" s="2">
        <f t="shared" si="3153"/>
        <v>1.9432061030529439</v>
      </c>
      <c r="AC952" s="2">
        <f t="shared" si="3153"/>
        <v>2.0811002847040072</v>
      </c>
      <c r="AD952" s="2">
        <f t="shared" si="3153"/>
        <v>1.884242705302313</v>
      </c>
      <c r="AE952" s="2">
        <f t="shared" si="3153"/>
        <v>2.0868274620734155</v>
      </c>
      <c r="AF952" s="2">
        <f t="shared" si="3153"/>
        <v>2.6217367735225707</v>
      </c>
      <c r="AG952" s="2">
        <f t="shared" si="3153"/>
        <v>1.8590754952747375</v>
      </c>
      <c r="AH952" s="2">
        <f t="shared" si="3153"/>
        <v>2.2218067180365324</v>
      </c>
      <c r="AI952" s="2">
        <f t="shared" si="3153"/>
        <v>2.6074559135595337</v>
      </c>
      <c r="AJ952" s="2">
        <f t="shared" si="3153"/>
        <v>3.3006691155023873</v>
      </c>
      <c r="AK952" s="2">
        <f t="shared" si="3153"/>
        <v>2.3396826171083376</v>
      </c>
      <c r="AL952" s="2">
        <f t="shared" si="3153"/>
        <v>2.8900238506030291</v>
      </c>
      <c r="AM952" s="2">
        <f t="shared" si="3153"/>
        <v>3.4045605632709339</v>
      </c>
      <c r="AN952" s="2">
        <f t="shared" si="3153"/>
        <v>2.6460268830414861</v>
      </c>
      <c r="AO952" s="2">
        <f t="shared" si="3153"/>
        <v>3.272986535099335</v>
      </c>
      <c r="AP952" s="2">
        <f t="shared" si="3153"/>
        <v>3.9469519747653976</v>
      </c>
      <c r="AQ952" s="2">
        <f t="shared" si="3153"/>
        <v>2.857173906522803</v>
      </c>
      <c r="AR952" s="2">
        <f t="shared" si="3153"/>
        <v>3.6046856582397595</v>
      </c>
      <c r="AS952" s="2">
        <f t="shared" si="3153"/>
        <v>4.566589291440323</v>
      </c>
      <c r="AT952" s="2">
        <f t="shared" si="3153"/>
        <v>3.3797686578473076</v>
      </c>
      <c r="AU952" s="2">
        <f t="shared" si="3153"/>
        <v>4.2414821470156312</v>
      </c>
      <c r="AV952" s="2">
        <f t="shared" si="3153"/>
        <v>2.9528896729461849</v>
      </c>
      <c r="AW952" s="2">
        <f t="shared" si="3153"/>
        <v>3.9363388507626951</v>
      </c>
      <c r="AX952" s="2">
        <f t="shared" si="3153"/>
        <v>4.9921432310948148</v>
      </c>
      <c r="AY952" s="2">
        <f t="shared" si="3153"/>
        <v>3.487210244871676</v>
      </c>
      <c r="AZ952" s="2">
        <f t="shared" si="3153"/>
        <v>4.9573585940524936</v>
      </c>
      <c r="BA952" s="2">
        <f t="shared" si="3153"/>
        <v>3.4034227221272886</v>
      </c>
      <c r="BB952" s="2">
        <f t="shared" si="3153"/>
        <v>4.8267818845342845</v>
      </c>
      <c r="BC952" s="2">
        <f t="shared" si="3153"/>
        <v>6.666599495569244</v>
      </c>
      <c r="BD952" s="2">
        <f t="shared" si="3153"/>
        <v>4.5486499411053956</v>
      </c>
      <c r="BE952" s="2">
        <f t="shared" si="3153"/>
        <v>6.5987032828852534</v>
      </c>
      <c r="BF952" s="2">
        <f t="shared" si="3153"/>
        <v>4.8904178102966398</v>
      </c>
      <c r="BG952" s="2">
        <f t="shared" si="3153"/>
        <v>6.9728382548782974</v>
      </c>
      <c r="BH952" s="2">
        <f t="shared" si="3153"/>
        <v>6.6149838042911142</v>
      </c>
      <c r="BI952" s="2">
        <f t="shared" si="3153"/>
        <v>6.8011116420384496</v>
      </c>
      <c r="BJ952" s="2">
        <f t="shared" si="3153"/>
        <v>4.975207450799644</v>
      </c>
      <c r="BK952" s="2">
        <f t="shared" si="3153"/>
        <v>6.9324102248065174</v>
      </c>
      <c r="BL952" s="2">
        <f t="shared" si="3153"/>
        <v>5.1926552092190832</v>
      </c>
      <c r="BM952" s="2">
        <f t="shared" si="3153"/>
        <v>8.3540474185720086</v>
      </c>
      <c r="BN952" s="2">
        <f t="shared" si="3153"/>
        <v>6.4467870581429452</v>
      </c>
      <c r="BO952" s="2">
        <f t="shared" si="3153"/>
        <v>4.3653520399238914</v>
      </c>
    </row>
    <row r="955" spans="2:67">
      <c r="I955"/>
      <c r="J955" s="2"/>
      <c r="K955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  <c r="AW955" s="13"/>
      <c r="AX955" s="13"/>
      <c r="AY955" s="13"/>
      <c r="AZ955" s="13"/>
      <c r="BA955" s="13"/>
      <c r="BB955" s="13"/>
      <c r="BC955" s="13"/>
      <c r="BD955" s="13"/>
      <c r="BE955" s="13"/>
      <c r="BF955" s="13"/>
      <c r="BG955" s="13"/>
      <c r="BH955" s="13"/>
      <c r="BI955" s="13"/>
      <c r="BJ955" s="13"/>
      <c r="BK955" s="13"/>
      <c r="BL955" s="13"/>
      <c r="BM955" s="13"/>
      <c r="BN955" s="13"/>
      <c r="BO955" s="13"/>
    </row>
    <row r="956" spans="2:67">
      <c r="I956"/>
      <c r="J956" s="2"/>
      <c r="K956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</row>
    <row r="957" spans="2:67">
      <c r="G957" s="2"/>
      <c r="H957" s="2"/>
      <c r="I957"/>
      <c r="J957" s="2"/>
      <c r="K957"/>
    </row>
    <row r="958" spans="2:67">
      <c r="I958"/>
      <c r="J958"/>
      <c r="K958"/>
    </row>
    <row r="959" spans="2:67">
      <c r="I959"/>
      <c r="J959" s="2"/>
      <c r="K959"/>
    </row>
    <row r="960" spans="2:67">
      <c r="I960"/>
      <c r="J960"/>
      <c r="K960"/>
      <c r="P960" s="10"/>
    </row>
    <row r="961" spans="9:70">
      <c r="I961"/>
      <c r="J961"/>
      <c r="K961"/>
      <c r="P961" s="10"/>
    </row>
    <row r="962" spans="9:70">
      <c r="I962"/>
      <c r="J962"/>
      <c r="K962"/>
    </row>
    <row r="963" spans="9:70">
      <c r="I963"/>
      <c r="J963"/>
      <c r="K963"/>
    </row>
    <row r="964" spans="9:70">
      <c r="I964"/>
      <c r="J964"/>
      <c r="K964"/>
    </row>
    <row r="965" spans="9:70" s="10" customFormat="1"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</row>
    <row r="966" spans="9:70" s="10" customFormat="1"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</row>
    <row r="967" spans="9:70">
      <c r="I967"/>
      <c r="J967"/>
      <c r="K967"/>
    </row>
    <row r="968" spans="9:70">
      <c r="I968"/>
      <c r="J968"/>
      <c r="K968"/>
    </row>
  </sheetData>
  <sheetProtection password="EEDF" sheet="1" objects="1" scenarios="1"/>
  <conditionalFormatting sqref="B3">
    <cfRule type="cellIs" dxfId="22" priority="1" stopIfTrue="1" operator="equal">
      <formula>"Review"</formula>
    </cfRule>
    <cfRule type="cellIs" dxfId="21" priority="2" stopIfTrue="1" operator="equal">
      <formula>"Balanced"</formula>
    </cfRule>
  </conditionalFormatting>
  <pageMargins left="0.7" right="0.7" top="0.75" bottom="0.75" header="0.3" footer="0.3"/>
  <pageSetup orientation="portrait" horizontalDpi="1200" verticalDpi="12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AFF"/>
  </sheetPr>
  <dimension ref="B2:BJ44"/>
  <sheetViews>
    <sheetView workbookViewId="0"/>
  </sheetViews>
  <sheetFormatPr defaultRowHeight="12.75"/>
  <cols>
    <col min="2" max="2" width="23.85546875" bestFit="1" customWidth="1"/>
    <col min="3" max="3" width="8.7109375" customWidth="1"/>
    <col min="4" max="4" width="8.7109375" style="10" customWidth="1"/>
    <col min="6" max="6" width="9.42578125" style="10" bestFit="1" customWidth="1"/>
  </cols>
  <sheetData>
    <row r="2" spans="2:62">
      <c r="D2" s="11" t="s">
        <v>320</v>
      </c>
    </row>
    <row r="3" spans="2:62">
      <c r="C3" s="11" t="s">
        <v>321</v>
      </c>
      <c r="D3" s="10" t="s">
        <v>333</v>
      </c>
      <c r="E3" s="11" t="s">
        <v>320</v>
      </c>
      <c r="F3" s="11" t="s">
        <v>35</v>
      </c>
      <c r="G3">
        <f>+Infeed!L10</f>
        <v>2012</v>
      </c>
      <c r="H3">
        <f>+G3+1</f>
        <v>2013</v>
      </c>
      <c r="I3" s="10">
        <f t="shared" ref="I3:BJ3" si="0">+H3+1</f>
        <v>2014</v>
      </c>
      <c r="J3" s="10">
        <f t="shared" si="0"/>
        <v>2015</v>
      </c>
      <c r="K3" s="10">
        <f t="shared" si="0"/>
        <v>2016</v>
      </c>
      <c r="L3" s="10">
        <f t="shared" si="0"/>
        <v>2017</v>
      </c>
      <c r="M3" s="10">
        <f t="shared" si="0"/>
        <v>2018</v>
      </c>
      <c r="N3" s="10">
        <f t="shared" si="0"/>
        <v>2019</v>
      </c>
      <c r="O3" s="10">
        <f t="shared" si="0"/>
        <v>2020</v>
      </c>
      <c r="P3" s="10">
        <f t="shared" si="0"/>
        <v>2021</v>
      </c>
      <c r="Q3" s="10">
        <f t="shared" si="0"/>
        <v>2022</v>
      </c>
      <c r="R3" s="10">
        <f t="shared" si="0"/>
        <v>2023</v>
      </c>
      <c r="S3" s="10">
        <f t="shared" si="0"/>
        <v>2024</v>
      </c>
      <c r="T3" s="10">
        <f t="shared" si="0"/>
        <v>2025</v>
      </c>
      <c r="U3" s="10">
        <f t="shared" si="0"/>
        <v>2026</v>
      </c>
      <c r="V3" s="10">
        <f t="shared" si="0"/>
        <v>2027</v>
      </c>
      <c r="W3" s="10">
        <f t="shared" si="0"/>
        <v>2028</v>
      </c>
      <c r="X3" s="10">
        <f t="shared" si="0"/>
        <v>2029</v>
      </c>
      <c r="Y3" s="10">
        <f t="shared" si="0"/>
        <v>2030</v>
      </c>
      <c r="Z3" s="10">
        <f t="shared" si="0"/>
        <v>2031</v>
      </c>
      <c r="AA3" s="10">
        <f t="shared" si="0"/>
        <v>2032</v>
      </c>
      <c r="AB3" s="10">
        <f t="shared" si="0"/>
        <v>2033</v>
      </c>
      <c r="AC3" s="10">
        <f t="shared" si="0"/>
        <v>2034</v>
      </c>
      <c r="AD3" s="10">
        <f t="shared" si="0"/>
        <v>2035</v>
      </c>
      <c r="AE3" s="10">
        <f t="shared" si="0"/>
        <v>2036</v>
      </c>
      <c r="AF3" s="10">
        <f t="shared" si="0"/>
        <v>2037</v>
      </c>
      <c r="AG3" s="10">
        <f t="shared" si="0"/>
        <v>2038</v>
      </c>
      <c r="AH3" s="10">
        <f t="shared" si="0"/>
        <v>2039</v>
      </c>
      <c r="AI3" s="10">
        <f t="shared" si="0"/>
        <v>2040</v>
      </c>
      <c r="AJ3" s="10">
        <f t="shared" si="0"/>
        <v>2041</v>
      </c>
      <c r="AK3" s="10">
        <f t="shared" si="0"/>
        <v>2042</v>
      </c>
      <c r="AL3" s="10">
        <f t="shared" si="0"/>
        <v>2043</v>
      </c>
      <c r="AM3" s="10">
        <f t="shared" si="0"/>
        <v>2044</v>
      </c>
      <c r="AN3" s="10">
        <f t="shared" si="0"/>
        <v>2045</v>
      </c>
      <c r="AO3" s="10">
        <f t="shared" si="0"/>
        <v>2046</v>
      </c>
      <c r="AP3" s="10">
        <f t="shared" si="0"/>
        <v>2047</v>
      </c>
      <c r="AQ3" s="10">
        <f t="shared" si="0"/>
        <v>2048</v>
      </c>
      <c r="AR3" s="10">
        <f t="shared" si="0"/>
        <v>2049</v>
      </c>
      <c r="AS3" s="10">
        <f t="shared" si="0"/>
        <v>2050</v>
      </c>
      <c r="AT3" s="10">
        <f t="shared" si="0"/>
        <v>2051</v>
      </c>
      <c r="AU3" s="10">
        <f t="shared" si="0"/>
        <v>2052</v>
      </c>
      <c r="AV3" s="10">
        <f t="shared" si="0"/>
        <v>2053</v>
      </c>
      <c r="AW3" s="10">
        <f t="shared" si="0"/>
        <v>2054</v>
      </c>
      <c r="AX3" s="10">
        <f t="shared" si="0"/>
        <v>2055</v>
      </c>
      <c r="AY3" s="10">
        <f t="shared" si="0"/>
        <v>2056</v>
      </c>
      <c r="AZ3" s="10">
        <f t="shared" si="0"/>
        <v>2057</v>
      </c>
      <c r="BA3" s="10">
        <f t="shared" si="0"/>
        <v>2058</v>
      </c>
      <c r="BB3" s="10">
        <f t="shared" si="0"/>
        <v>2059</v>
      </c>
      <c r="BC3" s="10">
        <f t="shared" si="0"/>
        <v>2060</v>
      </c>
      <c r="BD3" s="10">
        <f t="shared" si="0"/>
        <v>2061</v>
      </c>
      <c r="BE3" s="10">
        <f t="shared" si="0"/>
        <v>2062</v>
      </c>
      <c r="BF3" s="10">
        <f t="shared" si="0"/>
        <v>2063</v>
      </c>
      <c r="BG3" s="10">
        <f t="shared" si="0"/>
        <v>2064</v>
      </c>
      <c r="BH3" s="10">
        <f t="shared" si="0"/>
        <v>2065</v>
      </c>
      <c r="BI3" s="10">
        <f t="shared" si="0"/>
        <v>2066</v>
      </c>
      <c r="BJ3" s="10">
        <f t="shared" si="0"/>
        <v>2067</v>
      </c>
    </row>
    <row r="4" spans="2:62">
      <c r="B4" s="3" t="s">
        <v>313</v>
      </c>
      <c r="E4" s="11"/>
    </row>
    <row r="5" spans="2:62">
      <c r="B5" s="8" t="s">
        <v>314</v>
      </c>
      <c r="E5" s="11"/>
      <c r="F5" s="2">
        <f>+Infeed!J659</f>
        <v>319400.09491504118</v>
      </c>
    </row>
    <row r="6" spans="2:62">
      <c r="B6" s="8" t="s">
        <v>319</v>
      </c>
      <c r="E6" s="11"/>
      <c r="F6" s="2">
        <f>+Infeed!J18</f>
        <v>319400.09491504123</v>
      </c>
    </row>
    <row r="7" spans="2:62">
      <c r="C7" s="237">
        <f>IF(AND(E7=0,F7&lt;&gt;0),1,IF(ABS(F7)&gt;E7,1,0))</f>
        <v>0</v>
      </c>
      <c r="D7" s="237">
        <f>IF(AND(E7&lt;&gt;0,F7&gt;0),1,0)</f>
        <v>0</v>
      </c>
      <c r="E7" s="240">
        <v>0</v>
      </c>
      <c r="F7" s="23">
        <f>+F5-F6</f>
        <v>0</v>
      </c>
    </row>
    <row r="8" spans="2:62">
      <c r="E8" s="11"/>
    </row>
    <row r="9" spans="2:62">
      <c r="B9" t="s">
        <v>324</v>
      </c>
      <c r="E9" s="11"/>
    </row>
    <row r="10" spans="2:62">
      <c r="B10" s="8" t="s">
        <v>314</v>
      </c>
      <c r="E10" s="11"/>
      <c r="F10" s="2">
        <f>+Infeed!J898</f>
        <v>258938.98882894716</v>
      </c>
    </row>
    <row r="11" spans="2:62">
      <c r="B11" s="7" t="s">
        <v>325</v>
      </c>
      <c r="E11" s="11"/>
      <c r="F11" s="2">
        <f>+Infeed!J882</f>
        <v>258938.98882894721</v>
      </c>
    </row>
    <row r="12" spans="2:62">
      <c r="C12" s="237">
        <f>IF(AND(E12=0,F12&lt;&gt;0),1,IF(ABS(F12)&gt;E12,1,0))</f>
        <v>0</v>
      </c>
      <c r="D12" s="237">
        <f>IF(AND(E12&lt;&gt;0,F12&gt;0),1,0)</f>
        <v>0</v>
      </c>
      <c r="E12" s="240">
        <v>0</v>
      </c>
      <c r="F12" s="23">
        <f>+F10-F11</f>
        <v>0</v>
      </c>
    </row>
    <row r="13" spans="2:62">
      <c r="E13" s="11"/>
    </row>
    <row r="14" spans="2:62">
      <c r="B14" t="s">
        <v>324</v>
      </c>
      <c r="E14" s="11"/>
    </row>
    <row r="15" spans="2:62">
      <c r="B15" s="7" t="s">
        <v>327</v>
      </c>
      <c r="E15" s="11"/>
      <c r="G15" s="2">
        <f>+Infeed!L886</f>
        <v>22834.017788085941</v>
      </c>
      <c r="H15" s="2">
        <f>+Infeed!M886</f>
        <v>23870.31340332031</v>
      </c>
      <c r="I15" s="2">
        <f>+Infeed!N886</f>
        <v>24898.279667968745</v>
      </c>
      <c r="J15" s="2">
        <f>+Infeed!O886</f>
        <v>25607.566196289059</v>
      </c>
      <c r="K15" s="2">
        <f>+Infeed!P886</f>
        <v>27136.399384765624</v>
      </c>
      <c r="L15" s="2">
        <f>+Infeed!Q886</f>
        <v>26673.686401367188</v>
      </c>
      <c r="M15" s="2">
        <f>+Infeed!R886</f>
        <v>25495.183911132801</v>
      </c>
      <c r="N15" s="2">
        <f>+Infeed!S886</f>
        <v>26132.646069335926</v>
      </c>
      <c r="O15" s="2">
        <f>+Infeed!T886</f>
        <v>26786.013232421887</v>
      </c>
      <c r="P15" s="2">
        <f>+Infeed!U886</f>
        <v>13380.073388671852</v>
      </c>
      <c r="Q15" s="2">
        <f>+Infeed!V886</f>
        <v>8992.9275878906483</v>
      </c>
      <c r="R15" s="2">
        <f>+Infeed!W886</f>
        <v>9217.7915466308477</v>
      </c>
      <c r="S15" s="2">
        <f>+Infeed!X886</f>
        <v>9448.3717041015625</v>
      </c>
      <c r="T15" s="2">
        <f>+Infeed!Y886</f>
        <v>9684.7065185547108</v>
      </c>
      <c r="U15" s="2">
        <f>+Infeed!Z886</f>
        <v>6099.5472900390741</v>
      </c>
      <c r="V15" s="2">
        <f>+Infeed!AA886</f>
        <v>6253.4847412109375</v>
      </c>
      <c r="W15" s="2">
        <f>+Infeed!AB886</f>
        <v>6413.1381347656134</v>
      </c>
      <c r="X15" s="2">
        <f>+Infeed!AC886</f>
        <v>5675.5474121093866</v>
      </c>
      <c r="Y15" s="2">
        <f>+Infeed!AD886</f>
        <v>5821.0509765624884</v>
      </c>
      <c r="Z15" s="2">
        <f>+Infeed!AE886</f>
        <v>5969.9984863281134</v>
      </c>
      <c r="AA15" s="2">
        <f>+Infeed!AF886</f>
        <v>6200.0920166015567</v>
      </c>
      <c r="AB15" s="2">
        <f>+Infeed!AG886</f>
        <v>7215.0803955078009</v>
      </c>
      <c r="AC15" s="2">
        <f>+Infeed!AH886</f>
        <v>7399.9962402343808</v>
      </c>
      <c r="AD15" s="2">
        <f>+Infeed!AI886</f>
        <v>7589.4949951171875</v>
      </c>
      <c r="AE15" s="2">
        <f>+Infeed!AJ886</f>
        <v>7869.9340332031134</v>
      </c>
      <c r="AF15" s="2">
        <f>+Infeed!AK886</f>
        <v>9015.9364257812558</v>
      </c>
      <c r="AG15" s="2">
        <f>+Infeed!AL886</f>
        <v>9246.2135498046991</v>
      </c>
      <c r="AH15" s="2">
        <f>+Infeed!AM886</f>
        <v>9574.5621093749942</v>
      </c>
      <c r="AI15" s="2">
        <f>+Infeed!AN886</f>
        <v>10834.010668945324</v>
      </c>
      <c r="AJ15" s="2">
        <f>+Infeed!AO886</f>
        <v>11112.326147460932</v>
      </c>
      <c r="AK15" s="2">
        <f>+Infeed!AP886</f>
        <v>11395.520141601563</v>
      </c>
      <c r="AL15" s="2">
        <f>+Infeed!AQ886</f>
        <v>11787.604614257813</v>
      </c>
      <c r="AM15" s="2">
        <f>+Infeed!AR886</f>
        <v>13205.761279296887</v>
      </c>
      <c r="AN15" s="2">
        <f>+Infeed!AS886</f>
        <v>13545.684985351574</v>
      </c>
      <c r="AO15" s="2">
        <f>+Infeed!AT886</f>
        <v>13891.392724609381</v>
      </c>
      <c r="AP15" s="2">
        <f>+Infeed!AU886</f>
        <v>14246.457495117182</v>
      </c>
      <c r="AQ15" s="2">
        <f>+Infeed!AV886</f>
        <v>14610.342578125012</v>
      </c>
      <c r="AR15" s="2">
        <f>+Infeed!AW886</f>
        <v>15103.177001953125</v>
      </c>
      <c r="AS15" s="2">
        <f>+Infeed!AX886</f>
        <v>16783.461279296869</v>
      </c>
      <c r="AT15" s="2">
        <f>+Infeed!AY886</f>
        <v>17213.485888671887</v>
      </c>
      <c r="AU15" s="2">
        <f>+Infeed!AZ886</f>
        <v>17653.37841796875</v>
      </c>
      <c r="AV15" s="2">
        <f>+Infeed!BA886</f>
        <v>18108.979296875012</v>
      </c>
      <c r="AW15" s="2">
        <f>+Infeed!BB886</f>
        <v>18707.618066406256</v>
      </c>
      <c r="AX15" s="2">
        <f>+Infeed!BC886</f>
        <v>20648.53759765625</v>
      </c>
      <c r="AY15" s="2">
        <f>+Infeed!BD886</f>
        <v>21175.073291015637</v>
      </c>
      <c r="AZ15" s="2">
        <f>+Infeed!BE886</f>
        <v>21725.060693359381</v>
      </c>
      <c r="BA15" s="2">
        <f>+Infeed!BF886</f>
        <v>22284.055957031262</v>
      </c>
      <c r="BB15" s="2">
        <f>+Infeed!BG886</f>
        <v>22857.355078124994</v>
      </c>
      <c r="BC15" s="2">
        <f>+Infeed!BH886</f>
        <v>24155.309814453125</v>
      </c>
      <c r="BD15" s="2">
        <f>+Infeed!BI886</f>
        <v>32491.282812499994</v>
      </c>
      <c r="BE15" s="2">
        <f>+Infeed!BJ886</f>
        <v>31590.457226562488</v>
      </c>
      <c r="BF15" s="2">
        <f>+Infeed!BK886</f>
        <v>32402.085693359375</v>
      </c>
      <c r="BG15" s="2">
        <f>+Infeed!BL886</f>
        <v>33055.929492187512</v>
      </c>
      <c r="BH15" s="2">
        <f>+Infeed!BM886</f>
        <v>32047.318310546863</v>
      </c>
      <c r="BI15" s="2">
        <f>+Infeed!BN886</f>
        <v>32873.683300781238</v>
      </c>
      <c r="BJ15" s="2">
        <f>+Infeed!BO886</f>
        <v>33721.9345703125</v>
      </c>
    </row>
    <row r="16" spans="2:62">
      <c r="B16" s="8" t="s">
        <v>328</v>
      </c>
      <c r="E16" s="11"/>
      <c r="G16" s="2">
        <f>+Infeed!L882</f>
        <v>22834.022939300536</v>
      </c>
      <c r="H16" s="2">
        <f>+Infeed!M882</f>
        <v>23870.304702930451</v>
      </c>
      <c r="I16" s="2">
        <f>+Infeed!N882</f>
        <v>24898.286310722349</v>
      </c>
      <c r="J16" s="2">
        <f>+Infeed!O882</f>
        <v>25607.55953330444</v>
      </c>
      <c r="K16" s="2">
        <f>+Infeed!P882</f>
        <v>27136.39836172264</v>
      </c>
      <c r="L16" s="2">
        <f>+Infeed!Q882</f>
        <v>26673.672575114229</v>
      </c>
      <c r="M16" s="2">
        <f>+Infeed!R882</f>
        <v>25495.297173755618</v>
      </c>
      <c r="N16" s="2">
        <f>+Infeed!S882</f>
        <v>26132.663663179286</v>
      </c>
      <c r="O16" s="2">
        <f>+Infeed!T882</f>
        <v>26785.986957832676</v>
      </c>
      <c r="P16" s="2">
        <f>+Infeed!U882</f>
        <v>13380.090075337848</v>
      </c>
      <c r="Q16" s="2">
        <f>+Infeed!V882</f>
        <v>8992.983502517709</v>
      </c>
      <c r="R16" s="2">
        <f>+Infeed!W882</f>
        <v>9217.8891471836196</v>
      </c>
      <c r="S16" s="2">
        <f>+Infeed!X882</f>
        <v>9448.3655492044527</v>
      </c>
      <c r="T16" s="2">
        <f>+Infeed!Y882</f>
        <v>9684.7392022284894</v>
      </c>
      <c r="U16" s="2">
        <f>+Infeed!Z882</f>
        <v>6099.5640545350452</v>
      </c>
      <c r="V16" s="2">
        <f>+Infeed!AA882</f>
        <v>6253.4952757025021</v>
      </c>
      <c r="W16" s="2">
        <f>+Infeed!AB882</f>
        <v>6413.1935255014723</v>
      </c>
      <c r="X16" s="2">
        <f>+Infeed!AC882</f>
        <v>5675.5598567803363</v>
      </c>
      <c r="Y16" s="2">
        <f>+Infeed!AD882</f>
        <v>5821.0211123302597</v>
      </c>
      <c r="Z16" s="2">
        <f>+Infeed!AE882</f>
        <v>5970.0212507288898</v>
      </c>
      <c r="AA16" s="2">
        <f>+Infeed!AF882</f>
        <v>6200.2709327324428</v>
      </c>
      <c r="AB16" s="2">
        <f>+Infeed!AG882</f>
        <v>7215.0867081612405</v>
      </c>
      <c r="AC16" s="2">
        <f>+Infeed!AH882</f>
        <v>7400.007202624105</v>
      </c>
      <c r="AD16" s="2">
        <f>+Infeed!AI882</f>
        <v>7589.4785127493897</v>
      </c>
      <c r="AE16" s="2">
        <f>+Infeed!AJ882</f>
        <v>7870.157637964332</v>
      </c>
      <c r="AF16" s="2">
        <f>+Infeed!AK882</f>
        <v>9015.9012689116316</v>
      </c>
      <c r="AG16" s="2">
        <f>+Infeed!AL882</f>
        <v>9246.1686051217876</v>
      </c>
      <c r="AH16" s="2">
        <f>+Infeed!AM882</f>
        <v>9574.5110554571474</v>
      </c>
      <c r="AI16" s="2">
        <f>+Infeed!AN882</f>
        <v>10834.037391515023</v>
      </c>
      <c r="AJ16" s="2">
        <f>+Infeed!AO882</f>
        <v>11112.306579260934</v>
      </c>
      <c r="AK16" s="2">
        <f>+Infeed!AP882</f>
        <v>11395.533206715631</v>
      </c>
      <c r="AL16" s="2">
        <f>+Infeed!AQ882</f>
        <v>11787.6439416294</v>
      </c>
      <c r="AM16" s="2">
        <f>+Infeed!AR882</f>
        <v>13205.793157172517</v>
      </c>
      <c r="AN16" s="2">
        <f>+Infeed!AS882</f>
        <v>13545.676742735273</v>
      </c>
      <c r="AO16" s="2">
        <f>+Infeed!AT882</f>
        <v>13891.400652993121</v>
      </c>
      <c r="AP16" s="2">
        <f>+Infeed!AU882</f>
        <v>14246.436647282357</v>
      </c>
      <c r="AQ16" s="2">
        <f>+Infeed!AV882</f>
        <v>14610.303233523086</v>
      </c>
      <c r="AR16" s="2">
        <f>+Infeed!AW882</f>
        <v>15103.133168584762</v>
      </c>
      <c r="AS16" s="2">
        <f>+Infeed!AX882</f>
        <v>16783.434094435612</v>
      </c>
      <c r="AT16" s="2">
        <f>+Infeed!AY882</f>
        <v>17213.524544254506</v>
      </c>
      <c r="AU16" s="2">
        <f>+Infeed!AZ882</f>
        <v>17653.385599082787</v>
      </c>
      <c r="AV16" s="2">
        <f>+Infeed!BA882</f>
        <v>18108.927532438953</v>
      </c>
      <c r="AW16" s="2">
        <f>+Infeed!BB882</f>
        <v>18707.613145086747</v>
      </c>
      <c r="AX16" s="2">
        <f>+Infeed!BC882</f>
        <v>20648.570465828321</v>
      </c>
      <c r="AY16" s="2">
        <f>+Infeed!BD882</f>
        <v>21175.099181935228</v>
      </c>
      <c r="AZ16" s="2">
        <f>+Infeed!BE882</f>
        <v>21725.111710295547</v>
      </c>
      <c r="BA16" s="2">
        <f>+Infeed!BF882</f>
        <v>22284.047590819398</v>
      </c>
      <c r="BB16" s="2">
        <f>+Infeed!BG882</f>
        <v>22857.411844513394</v>
      </c>
      <c r="BC16" s="2">
        <f>+Infeed!BH882</f>
        <v>24157.259078534324</v>
      </c>
      <c r="BD16" s="2">
        <f>+Infeed!BI882</f>
        <v>32491.314163974799</v>
      </c>
      <c r="BE16" s="2">
        <f>+Infeed!BJ882</f>
        <v>31590.497206159132</v>
      </c>
      <c r="BF16" s="2">
        <f>+Infeed!BK882</f>
        <v>32402.120914384512</v>
      </c>
      <c r="BG16" s="2">
        <f>+Infeed!BL882</f>
        <v>33055.47286492183</v>
      </c>
      <c r="BH16" s="2">
        <f>+Infeed!BM882</f>
        <v>32047.369361703928</v>
      </c>
      <c r="BI16" s="2">
        <f>+Infeed!BN882</f>
        <v>32873.689599177465</v>
      </c>
      <c r="BJ16" s="2">
        <f>+Infeed!BO882</f>
        <v>33721.951422495717</v>
      </c>
    </row>
    <row r="17" spans="2:62">
      <c r="E17" s="11"/>
      <c r="G17" s="23">
        <f>ROUND(+G15-G16,0)</f>
        <v>0</v>
      </c>
      <c r="H17" s="23">
        <f t="shared" ref="H17:BJ17" si="1">ROUND(+H15-H16,0)</f>
        <v>0</v>
      </c>
      <c r="I17" s="23">
        <f t="shared" si="1"/>
        <v>0</v>
      </c>
      <c r="J17" s="23">
        <f t="shared" si="1"/>
        <v>0</v>
      </c>
      <c r="K17" s="23">
        <f t="shared" si="1"/>
        <v>0</v>
      </c>
      <c r="L17" s="23">
        <f t="shared" si="1"/>
        <v>0</v>
      </c>
      <c r="M17" s="23">
        <f t="shared" si="1"/>
        <v>0</v>
      </c>
      <c r="N17" s="23">
        <f t="shared" si="1"/>
        <v>0</v>
      </c>
      <c r="O17" s="23">
        <f t="shared" si="1"/>
        <v>0</v>
      </c>
      <c r="P17" s="23">
        <f t="shared" si="1"/>
        <v>0</v>
      </c>
      <c r="Q17" s="23">
        <f t="shared" si="1"/>
        <v>0</v>
      </c>
      <c r="R17" s="23">
        <f t="shared" si="1"/>
        <v>0</v>
      </c>
      <c r="S17" s="23">
        <f t="shared" si="1"/>
        <v>0</v>
      </c>
      <c r="T17" s="23">
        <f t="shared" si="1"/>
        <v>0</v>
      </c>
      <c r="U17" s="23">
        <f t="shared" si="1"/>
        <v>0</v>
      </c>
      <c r="V17" s="23">
        <f t="shared" si="1"/>
        <v>0</v>
      </c>
      <c r="W17" s="23">
        <f t="shared" si="1"/>
        <v>0</v>
      </c>
      <c r="X17" s="23">
        <f t="shared" si="1"/>
        <v>0</v>
      </c>
      <c r="Y17" s="23">
        <f t="shared" si="1"/>
        <v>0</v>
      </c>
      <c r="Z17" s="23">
        <f t="shared" si="1"/>
        <v>0</v>
      </c>
      <c r="AA17" s="23">
        <f t="shared" si="1"/>
        <v>0</v>
      </c>
      <c r="AB17" s="23">
        <f t="shared" si="1"/>
        <v>0</v>
      </c>
      <c r="AC17" s="23">
        <f t="shared" si="1"/>
        <v>0</v>
      </c>
      <c r="AD17" s="23">
        <f t="shared" si="1"/>
        <v>0</v>
      </c>
      <c r="AE17" s="23">
        <f t="shared" si="1"/>
        <v>0</v>
      </c>
      <c r="AF17" s="23">
        <f t="shared" si="1"/>
        <v>0</v>
      </c>
      <c r="AG17" s="23">
        <f t="shared" si="1"/>
        <v>0</v>
      </c>
      <c r="AH17" s="23">
        <f t="shared" si="1"/>
        <v>0</v>
      </c>
      <c r="AI17" s="23">
        <f t="shared" si="1"/>
        <v>0</v>
      </c>
      <c r="AJ17" s="23">
        <f t="shared" si="1"/>
        <v>0</v>
      </c>
      <c r="AK17" s="23">
        <f t="shared" si="1"/>
        <v>0</v>
      </c>
      <c r="AL17" s="23">
        <f t="shared" si="1"/>
        <v>0</v>
      </c>
      <c r="AM17" s="23">
        <f t="shared" si="1"/>
        <v>0</v>
      </c>
      <c r="AN17" s="23">
        <f t="shared" si="1"/>
        <v>0</v>
      </c>
      <c r="AO17" s="23">
        <f t="shared" si="1"/>
        <v>0</v>
      </c>
      <c r="AP17" s="23">
        <f t="shared" si="1"/>
        <v>0</v>
      </c>
      <c r="AQ17" s="23">
        <f t="shared" si="1"/>
        <v>0</v>
      </c>
      <c r="AR17" s="23">
        <f t="shared" si="1"/>
        <v>0</v>
      </c>
      <c r="AS17" s="23">
        <f t="shared" si="1"/>
        <v>0</v>
      </c>
      <c r="AT17" s="23">
        <f t="shared" si="1"/>
        <v>0</v>
      </c>
      <c r="AU17" s="23">
        <f t="shared" si="1"/>
        <v>0</v>
      </c>
      <c r="AV17" s="23">
        <f t="shared" si="1"/>
        <v>0</v>
      </c>
      <c r="AW17" s="23">
        <f t="shared" si="1"/>
        <v>0</v>
      </c>
      <c r="AX17" s="23">
        <f t="shared" si="1"/>
        <v>0</v>
      </c>
      <c r="AY17" s="23">
        <f t="shared" si="1"/>
        <v>0</v>
      </c>
      <c r="AZ17" s="23">
        <f t="shared" si="1"/>
        <v>0</v>
      </c>
      <c r="BA17" s="23">
        <f t="shared" si="1"/>
        <v>0</v>
      </c>
      <c r="BB17" s="23">
        <f t="shared" si="1"/>
        <v>0</v>
      </c>
      <c r="BC17" s="23">
        <f t="shared" si="1"/>
        <v>-2</v>
      </c>
      <c r="BD17" s="23">
        <f t="shared" si="1"/>
        <v>0</v>
      </c>
      <c r="BE17" s="23">
        <f t="shared" si="1"/>
        <v>0</v>
      </c>
      <c r="BF17" s="23">
        <f t="shared" si="1"/>
        <v>0</v>
      </c>
      <c r="BG17" s="23">
        <f t="shared" si="1"/>
        <v>0</v>
      </c>
      <c r="BH17" s="23">
        <f t="shared" si="1"/>
        <v>0</v>
      </c>
      <c r="BI17" s="23">
        <f t="shared" si="1"/>
        <v>0</v>
      </c>
      <c r="BJ17" s="23">
        <f t="shared" si="1"/>
        <v>0</v>
      </c>
    </row>
    <row r="18" spans="2:62">
      <c r="C18" s="237">
        <f>IF(AND(E18=0,F18&lt;&gt;0),1,IF(ABS(F18)&gt;E18,1,0))</f>
        <v>0</v>
      </c>
      <c r="D18" s="237">
        <f>IF(AND(E18&lt;&gt;0,F18&gt;0),1,0)</f>
        <v>0</v>
      </c>
      <c r="E18" s="240">
        <v>2</v>
      </c>
      <c r="F18" s="2">
        <f>SUM(G18:BJ18)</f>
        <v>0</v>
      </c>
      <c r="G18" s="2">
        <f t="shared" ref="G18:AL18" si="2">IF(ABS(G17)&gt;$E18,1,0)</f>
        <v>0</v>
      </c>
      <c r="H18" s="2">
        <f t="shared" si="2"/>
        <v>0</v>
      </c>
      <c r="I18" s="2">
        <f t="shared" si="2"/>
        <v>0</v>
      </c>
      <c r="J18" s="2">
        <f t="shared" si="2"/>
        <v>0</v>
      </c>
      <c r="K18" s="2">
        <f t="shared" si="2"/>
        <v>0</v>
      </c>
      <c r="L18" s="2">
        <f t="shared" si="2"/>
        <v>0</v>
      </c>
      <c r="M18" s="2">
        <f t="shared" si="2"/>
        <v>0</v>
      </c>
      <c r="N18" s="2">
        <f t="shared" si="2"/>
        <v>0</v>
      </c>
      <c r="O18" s="2">
        <f t="shared" si="2"/>
        <v>0</v>
      </c>
      <c r="P18" s="2">
        <f t="shared" si="2"/>
        <v>0</v>
      </c>
      <c r="Q18" s="2">
        <f t="shared" si="2"/>
        <v>0</v>
      </c>
      <c r="R18" s="2">
        <f t="shared" si="2"/>
        <v>0</v>
      </c>
      <c r="S18" s="2">
        <f t="shared" si="2"/>
        <v>0</v>
      </c>
      <c r="T18" s="2">
        <f t="shared" si="2"/>
        <v>0</v>
      </c>
      <c r="U18" s="2">
        <f t="shared" si="2"/>
        <v>0</v>
      </c>
      <c r="V18" s="2">
        <f t="shared" si="2"/>
        <v>0</v>
      </c>
      <c r="W18" s="2">
        <f t="shared" si="2"/>
        <v>0</v>
      </c>
      <c r="X18" s="2">
        <f t="shared" si="2"/>
        <v>0</v>
      </c>
      <c r="Y18" s="2">
        <f t="shared" si="2"/>
        <v>0</v>
      </c>
      <c r="Z18" s="2">
        <f t="shared" si="2"/>
        <v>0</v>
      </c>
      <c r="AA18" s="2">
        <f t="shared" si="2"/>
        <v>0</v>
      </c>
      <c r="AB18" s="2">
        <f t="shared" si="2"/>
        <v>0</v>
      </c>
      <c r="AC18" s="2">
        <f t="shared" si="2"/>
        <v>0</v>
      </c>
      <c r="AD18" s="2">
        <f t="shared" si="2"/>
        <v>0</v>
      </c>
      <c r="AE18" s="2">
        <f t="shared" si="2"/>
        <v>0</v>
      </c>
      <c r="AF18" s="2">
        <f t="shared" si="2"/>
        <v>0</v>
      </c>
      <c r="AG18" s="2">
        <f t="shared" si="2"/>
        <v>0</v>
      </c>
      <c r="AH18" s="2">
        <f t="shared" si="2"/>
        <v>0</v>
      </c>
      <c r="AI18" s="2">
        <f t="shared" si="2"/>
        <v>0</v>
      </c>
      <c r="AJ18" s="2">
        <f t="shared" si="2"/>
        <v>0</v>
      </c>
      <c r="AK18" s="2">
        <f t="shared" si="2"/>
        <v>0</v>
      </c>
      <c r="AL18" s="2">
        <f t="shared" si="2"/>
        <v>0</v>
      </c>
      <c r="AM18" s="2">
        <f t="shared" ref="AM18:BJ18" si="3">IF(ABS(AM17)&gt;$E18,1,0)</f>
        <v>0</v>
      </c>
      <c r="AN18" s="2">
        <f t="shared" si="3"/>
        <v>0</v>
      </c>
      <c r="AO18" s="2">
        <f t="shared" si="3"/>
        <v>0</v>
      </c>
      <c r="AP18" s="2">
        <f t="shared" si="3"/>
        <v>0</v>
      </c>
      <c r="AQ18" s="2">
        <f t="shared" si="3"/>
        <v>0</v>
      </c>
      <c r="AR18" s="2">
        <f t="shared" si="3"/>
        <v>0</v>
      </c>
      <c r="AS18" s="2">
        <f t="shared" si="3"/>
        <v>0</v>
      </c>
      <c r="AT18" s="2">
        <f t="shared" si="3"/>
        <v>0</v>
      </c>
      <c r="AU18" s="2">
        <f t="shared" si="3"/>
        <v>0</v>
      </c>
      <c r="AV18" s="2">
        <f t="shared" si="3"/>
        <v>0</v>
      </c>
      <c r="AW18" s="2">
        <f t="shared" si="3"/>
        <v>0</v>
      </c>
      <c r="AX18" s="2">
        <f t="shared" si="3"/>
        <v>0</v>
      </c>
      <c r="AY18" s="2">
        <f t="shared" si="3"/>
        <v>0</v>
      </c>
      <c r="AZ18" s="2">
        <f t="shared" si="3"/>
        <v>0</v>
      </c>
      <c r="BA18" s="2">
        <f t="shared" si="3"/>
        <v>0</v>
      </c>
      <c r="BB18" s="2">
        <f t="shared" si="3"/>
        <v>0</v>
      </c>
      <c r="BC18" s="2">
        <f t="shared" si="3"/>
        <v>0</v>
      </c>
      <c r="BD18" s="2">
        <f t="shared" si="3"/>
        <v>0</v>
      </c>
      <c r="BE18" s="2">
        <f t="shared" si="3"/>
        <v>0</v>
      </c>
      <c r="BF18" s="2">
        <f t="shared" si="3"/>
        <v>0</v>
      </c>
      <c r="BG18" s="2">
        <f t="shared" si="3"/>
        <v>0</v>
      </c>
      <c r="BH18" s="2">
        <f t="shared" si="3"/>
        <v>0</v>
      </c>
      <c r="BI18" s="2">
        <f t="shared" si="3"/>
        <v>0</v>
      </c>
      <c r="BJ18" s="2">
        <f t="shared" si="3"/>
        <v>0</v>
      </c>
    </row>
    <row r="19" spans="2:62">
      <c r="E19" s="11"/>
    </row>
    <row r="20" spans="2:62">
      <c r="B20" s="10" t="s">
        <v>329</v>
      </c>
      <c r="E20" s="11"/>
    </row>
    <row r="21" spans="2:62">
      <c r="B21" s="7" t="s">
        <v>327</v>
      </c>
      <c r="E21" s="11"/>
      <c r="G21" s="2">
        <f>+Infeed!L922</f>
        <v>197612.30403900146</v>
      </c>
      <c r="H21" s="2">
        <f>+Infeed!M922</f>
        <v>243199.69320678711</v>
      </c>
      <c r="I21" s="2">
        <f>+Infeed!N922</f>
        <v>278786.47653198242</v>
      </c>
      <c r="J21" s="2">
        <f>+Infeed!O922</f>
        <v>286659.69586181641</v>
      </c>
      <c r="K21" s="2">
        <f>+Infeed!P922</f>
        <v>325232.03969573975</v>
      </c>
      <c r="L21" s="2">
        <f>+Infeed!Q922</f>
        <v>205379.52645874023</v>
      </c>
      <c r="M21" s="2">
        <f>+Infeed!R922</f>
        <v>84.346871137619019</v>
      </c>
      <c r="N21" s="2">
        <f>+Infeed!S922</f>
        <v>84.053593993186951</v>
      </c>
      <c r="O21" s="2">
        <f>+Infeed!T922</f>
        <v>87.41161847114563</v>
      </c>
      <c r="P21" s="2">
        <f>+Infeed!U922</f>
        <v>86.9188551902771</v>
      </c>
      <c r="Q21" s="2">
        <f>+Infeed!V922</f>
        <v>115.80674505233765</v>
      </c>
      <c r="R21" s="2">
        <f>+Infeed!W922</f>
        <v>173.54813718795776</v>
      </c>
      <c r="S21" s="2">
        <f>+Infeed!X922</f>
        <v>204.01076889038086</v>
      </c>
      <c r="T21" s="2">
        <f>+Infeed!Y922</f>
        <v>244.00901699066162</v>
      </c>
      <c r="U21" s="2">
        <f>+Infeed!Z922</f>
        <v>261.8421459197998</v>
      </c>
      <c r="V21" s="2">
        <f>+Infeed!AA922</f>
        <v>357.18808174133301</v>
      </c>
      <c r="W21" s="2">
        <f>+Infeed!AB922</f>
        <v>554.68617820739746</v>
      </c>
      <c r="X21" s="2">
        <f>+Infeed!AC922</f>
        <v>905.16756439208984</v>
      </c>
      <c r="Y21" s="2">
        <f>+Infeed!AD922</f>
        <v>1117.4714813232422</v>
      </c>
      <c r="Z21" s="2">
        <f>+Infeed!AE922</f>
        <v>1324.728630065918</v>
      </c>
      <c r="AA21" s="2">
        <f>+Infeed!AF922</f>
        <v>1528.5695114135742</v>
      </c>
      <c r="AB21" s="2">
        <f>+Infeed!AG922</f>
        <v>1910.775074005127</v>
      </c>
      <c r="AC21" s="2">
        <f>+Infeed!AH922</f>
        <v>2173.4628105163574</v>
      </c>
      <c r="AD21" s="2">
        <f>+Infeed!AI922</f>
        <v>2435.1952629089355</v>
      </c>
      <c r="AE21" s="2">
        <f>+Infeed!AJ922</f>
        <v>2740.2497291564941</v>
      </c>
      <c r="AF21" s="2">
        <f>+Infeed!AK922</f>
        <v>3182.0049591064453</v>
      </c>
      <c r="AG21" s="2">
        <f>+Infeed!AL922</f>
        <v>3461.6482162475586</v>
      </c>
      <c r="AH21" s="2">
        <f>+Infeed!AM922</f>
        <v>3778.7352600097656</v>
      </c>
      <c r="AI21" s="2">
        <f>+Infeed!AN922</f>
        <v>4214.6043682098389</v>
      </c>
      <c r="AJ21" s="2">
        <f>+Infeed!AO922</f>
        <v>4619.9955654144287</v>
      </c>
      <c r="AK21" s="2">
        <f>+Infeed!AP922</f>
        <v>4932.2551040649414</v>
      </c>
      <c r="AL21" s="2">
        <f>+Infeed!AQ922</f>
        <v>5287.5031509399414</v>
      </c>
      <c r="AM21" s="2">
        <f>+Infeed!AR922</f>
        <v>5722.6618556976318</v>
      </c>
      <c r="AN21" s="2">
        <f>+Infeed!AS922</f>
        <v>6223.2268199920654</v>
      </c>
      <c r="AO21" s="2">
        <f>+Infeed!AT922</f>
        <v>6636.0712070465088</v>
      </c>
      <c r="AP21" s="2">
        <f>+Infeed!AU922</f>
        <v>7061.6030120849609</v>
      </c>
      <c r="AQ21" s="2">
        <f>+Infeed!AV922</f>
        <v>7500.9212226867676</v>
      </c>
      <c r="AR21" s="2">
        <f>+Infeed!AW922</f>
        <v>8041.042350769043</v>
      </c>
      <c r="AS21" s="2">
        <f>+Infeed!AX922</f>
        <v>8597.0738964080811</v>
      </c>
      <c r="AT21" s="2">
        <f>+Infeed!AY922</f>
        <v>9159.0930938720703</v>
      </c>
      <c r="AU21" s="2">
        <f>+Infeed!AZ922</f>
        <v>9708.5700988769531</v>
      </c>
      <c r="AV21" s="2">
        <f>+Infeed!BA922</f>
        <v>10422.438005447388</v>
      </c>
      <c r="AW21" s="2">
        <f>+Infeed!BB922</f>
        <v>11111.175569534302</v>
      </c>
      <c r="AX21" s="2">
        <f>+Infeed!BC922</f>
        <v>11790.332752227783</v>
      </c>
      <c r="AY21" s="2">
        <f>+Infeed!BD922</f>
        <v>12394.786067962646</v>
      </c>
      <c r="AZ21" s="2">
        <f>+Infeed!BE922</f>
        <v>13380.040903091431</v>
      </c>
      <c r="BA21" s="2">
        <f>+Infeed!BF922</f>
        <v>14200.988876342773</v>
      </c>
      <c r="BB21" s="2">
        <f>+Infeed!BG922</f>
        <v>15076.762096405029</v>
      </c>
      <c r="BC21" s="2">
        <f>+Infeed!BH922</f>
        <v>15653.764228820801</v>
      </c>
      <c r="BD21" s="2">
        <f>+Infeed!BI922</f>
        <v>15782.120092868805</v>
      </c>
      <c r="BE21" s="2">
        <f>+Infeed!BJ922</f>
        <v>16729.552187919617</v>
      </c>
      <c r="BF21" s="2">
        <f>+Infeed!BK922</f>
        <v>17715.265356063843</v>
      </c>
      <c r="BG21" s="2">
        <f>+Infeed!BL922</f>
        <v>18457.837656974792</v>
      </c>
      <c r="BH21" s="2">
        <f>+Infeed!BM922</f>
        <v>19832.406492233276</v>
      </c>
      <c r="BI21" s="2">
        <f>+Infeed!BN922</f>
        <v>20980.148443222046</v>
      </c>
      <c r="BJ21" s="2">
        <f>+Infeed!BO922</f>
        <v>22178.552278518677</v>
      </c>
    </row>
    <row r="22" spans="2:62">
      <c r="B22" s="8" t="s">
        <v>328</v>
      </c>
      <c r="E22" s="11"/>
      <c r="G22" s="2">
        <f>+Infeed!L918</f>
        <v>197607.98672739463</v>
      </c>
      <c r="H22" s="2">
        <f>+Infeed!M918</f>
        <v>243193.84378984739</v>
      </c>
      <c r="I22" s="2">
        <f>+Infeed!N918</f>
        <v>278784.010091</v>
      </c>
      <c r="J22" s="2">
        <f>+Infeed!O918</f>
        <v>286653.58434</v>
      </c>
      <c r="K22" s="2">
        <f>+Infeed!P918</f>
        <v>325225.16226000007</v>
      </c>
      <c r="L22" s="2">
        <f>+Infeed!Q918</f>
        <v>205382.14593</v>
      </c>
      <c r="M22" s="2">
        <f>+Infeed!R918</f>
        <v>82.539004912799996</v>
      </c>
      <c r="N22" s="2">
        <f>+Infeed!S918</f>
        <v>84.045888089399995</v>
      </c>
      <c r="O22" s="2">
        <f>+Infeed!T918</f>
        <v>87.4101189987</v>
      </c>
      <c r="P22" s="2">
        <f>+Infeed!U918</f>
        <v>86.929794827100011</v>
      </c>
      <c r="Q22" s="2">
        <f>+Infeed!V918</f>
        <v>115.7794456</v>
      </c>
      <c r="R22" s="2">
        <f>+Infeed!W918</f>
        <v>173.54281307999997</v>
      </c>
      <c r="S22" s="2">
        <f>+Infeed!X918</f>
        <v>204.03369039999998</v>
      </c>
      <c r="T22" s="2">
        <f>+Infeed!Y918</f>
        <v>244.06283400000001</v>
      </c>
      <c r="U22" s="2">
        <f>+Infeed!Z918</f>
        <v>261.803451</v>
      </c>
      <c r="V22" s="2">
        <f>+Infeed!AA918</f>
        <v>357.18421749999999</v>
      </c>
      <c r="W22" s="2">
        <f>+Infeed!AB918</f>
        <v>554.73776250000003</v>
      </c>
      <c r="X22" s="2">
        <f>+Infeed!AC918</f>
        <v>905.36741549999999</v>
      </c>
      <c r="Y22" s="2">
        <f>+Infeed!AD918</f>
        <v>1117.3366656000001</v>
      </c>
      <c r="Z22" s="2">
        <f>+Infeed!AE918</f>
        <v>1324.7016572</v>
      </c>
      <c r="AA22" s="2">
        <f>+Infeed!AF918</f>
        <v>1528.7787713999999</v>
      </c>
      <c r="AB22" s="2">
        <f>+Infeed!AG918</f>
        <v>1910.3751365000001</v>
      </c>
      <c r="AC22" s="2">
        <f>+Infeed!AH918</f>
        <v>2173.2907457000001</v>
      </c>
      <c r="AD22" s="2">
        <f>+Infeed!AI918</f>
        <v>2435.3672349999997</v>
      </c>
      <c r="AE22" s="2">
        <f>+Infeed!AJ918</f>
        <v>2740.7689500000001</v>
      </c>
      <c r="AF22" s="2">
        <f>+Infeed!AK918</f>
        <v>3181.6864799999998</v>
      </c>
      <c r="AG22" s="2">
        <f>+Infeed!AL918</f>
        <v>3461.7114000000001</v>
      </c>
      <c r="AH22" s="2">
        <f>+Infeed!AM918</f>
        <v>3779.3474880000003</v>
      </c>
      <c r="AI22" s="2">
        <f>+Infeed!AN918</f>
        <v>4214.1406529999995</v>
      </c>
      <c r="AJ22" s="2">
        <f>+Infeed!AO918</f>
        <v>4620.1391039999999</v>
      </c>
      <c r="AK22" s="2">
        <f>+Infeed!AP918</f>
        <v>4932.9357479999999</v>
      </c>
      <c r="AL22" s="2">
        <f>+Infeed!AQ918</f>
        <v>5287.0212979999997</v>
      </c>
      <c r="AM22" s="2">
        <f>+Infeed!AR918</f>
        <v>5722.7815920000003</v>
      </c>
      <c r="AN22" s="2">
        <f>+Infeed!AS918</f>
        <v>6224.1547399999999</v>
      </c>
      <c r="AO22" s="2">
        <f>+Infeed!AT918</f>
        <v>6635.6735920000001</v>
      </c>
      <c r="AP22" s="2">
        <f>+Infeed!AU918</f>
        <v>7062.0562060000002</v>
      </c>
      <c r="AQ22" s="2">
        <f>+Infeed!AV918</f>
        <v>7499.9093520000006</v>
      </c>
      <c r="AR22" s="2">
        <f>+Infeed!AW918</f>
        <v>8040.9276719999989</v>
      </c>
      <c r="AS22" s="2">
        <f>+Infeed!AX918</f>
        <v>8598.0070400000004</v>
      </c>
      <c r="AT22" s="2">
        <f>+Infeed!AY918</f>
        <v>9158.3570659999987</v>
      </c>
      <c r="AU22" s="2">
        <f>+Infeed!AZ918</f>
        <v>9709.172152000001</v>
      </c>
      <c r="AV22" s="2">
        <f>+Infeed!BA918</f>
        <v>10421.382213999999</v>
      </c>
      <c r="AW22" s="2">
        <f>+Infeed!BB918</f>
        <v>11111.325134000001</v>
      </c>
      <c r="AX22" s="2">
        <f>+Infeed!BC918</f>
        <v>11792.056779999999</v>
      </c>
      <c r="AY22" s="2">
        <f>+Infeed!BD918</f>
        <v>12394.53397</v>
      </c>
      <c r="AZ22" s="2">
        <f>+Infeed!BE918</f>
        <v>13381.484618999999</v>
      </c>
      <c r="BA22" s="2">
        <f>+Infeed!BF918</f>
        <v>14200.479071999998</v>
      </c>
      <c r="BB22" s="2">
        <f>+Infeed!BG918</f>
        <v>15078.154368</v>
      </c>
      <c r="BC22" s="2">
        <f>+Infeed!BH918</f>
        <v>15653.050725000001</v>
      </c>
      <c r="BD22" s="2">
        <f>+Infeed!BI918</f>
        <v>15783.353625</v>
      </c>
      <c r="BE22" s="2">
        <f>+Infeed!BJ918</f>
        <v>16728.968836</v>
      </c>
      <c r="BF22" s="2">
        <f>+Infeed!BK918</f>
        <v>17716.757213999997</v>
      </c>
      <c r="BG22" s="2">
        <f>+Infeed!BL918</f>
        <v>18457.462169999999</v>
      </c>
      <c r="BH22" s="2">
        <f>+Infeed!BM918</f>
        <v>19834.263647000003</v>
      </c>
      <c r="BI22" s="2">
        <f>+Infeed!BN918</f>
        <v>20980.002136000003</v>
      </c>
      <c r="BJ22" s="2">
        <f>+Infeed!BO918</f>
        <v>22176.251824999999</v>
      </c>
    </row>
    <row r="23" spans="2:62">
      <c r="C23" s="10"/>
      <c r="E23" s="11"/>
      <c r="G23" s="23">
        <f>ROUND(+G21-G22,0)</f>
        <v>4</v>
      </c>
      <c r="H23" s="23">
        <f t="shared" ref="H23" si="4">ROUND(+H21-H22,0)</f>
        <v>6</v>
      </c>
      <c r="I23" s="23">
        <f t="shared" ref="I23" si="5">ROUND(+I21-I22,0)</f>
        <v>2</v>
      </c>
      <c r="J23" s="23">
        <f t="shared" ref="J23" si="6">ROUND(+J21-J22,0)</f>
        <v>6</v>
      </c>
      <c r="K23" s="23">
        <f t="shared" ref="K23" si="7">ROUND(+K21-K22,0)</f>
        <v>7</v>
      </c>
      <c r="L23" s="23">
        <f t="shared" ref="L23" si="8">ROUND(+L21-L22,0)</f>
        <v>-3</v>
      </c>
      <c r="M23" s="23">
        <f t="shared" ref="M23" si="9">ROUND(+M21-M22,0)</f>
        <v>2</v>
      </c>
      <c r="N23" s="23">
        <f t="shared" ref="N23" si="10">ROUND(+N21-N22,0)</f>
        <v>0</v>
      </c>
      <c r="O23" s="23">
        <f t="shared" ref="O23" si="11">ROUND(+O21-O22,0)</f>
        <v>0</v>
      </c>
      <c r="P23" s="23">
        <f t="shared" ref="P23" si="12">ROUND(+P21-P22,0)</f>
        <v>0</v>
      </c>
      <c r="Q23" s="23">
        <f t="shared" ref="Q23" si="13">ROUND(+Q21-Q22,0)</f>
        <v>0</v>
      </c>
      <c r="R23" s="23">
        <f t="shared" ref="R23" si="14">ROUND(+R21-R22,0)</f>
        <v>0</v>
      </c>
      <c r="S23" s="23">
        <f t="shared" ref="S23" si="15">ROUND(+S21-S22,0)</f>
        <v>0</v>
      </c>
      <c r="T23" s="23">
        <f t="shared" ref="T23" si="16">ROUND(+T21-T22,0)</f>
        <v>0</v>
      </c>
      <c r="U23" s="23">
        <f t="shared" ref="U23" si="17">ROUND(+U21-U22,0)</f>
        <v>0</v>
      </c>
      <c r="V23" s="23">
        <f t="shared" ref="V23" si="18">ROUND(+V21-V22,0)</f>
        <v>0</v>
      </c>
      <c r="W23" s="23">
        <f t="shared" ref="W23" si="19">ROUND(+W21-W22,0)</f>
        <v>0</v>
      </c>
      <c r="X23" s="23">
        <f t="shared" ref="X23" si="20">ROUND(+X21-X22,0)</f>
        <v>0</v>
      </c>
      <c r="Y23" s="23">
        <f t="shared" ref="Y23" si="21">ROUND(+Y21-Y22,0)</f>
        <v>0</v>
      </c>
      <c r="Z23" s="23">
        <f t="shared" ref="Z23" si="22">ROUND(+Z21-Z22,0)</f>
        <v>0</v>
      </c>
      <c r="AA23" s="23">
        <f t="shared" ref="AA23" si="23">ROUND(+AA21-AA22,0)</f>
        <v>0</v>
      </c>
      <c r="AB23" s="23">
        <f t="shared" ref="AB23" si="24">ROUND(+AB21-AB22,0)</f>
        <v>0</v>
      </c>
      <c r="AC23" s="23">
        <f t="shared" ref="AC23" si="25">ROUND(+AC21-AC22,0)</f>
        <v>0</v>
      </c>
      <c r="AD23" s="23">
        <f t="shared" ref="AD23" si="26">ROUND(+AD21-AD22,0)</f>
        <v>0</v>
      </c>
      <c r="AE23" s="23">
        <f t="shared" ref="AE23" si="27">ROUND(+AE21-AE22,0)</f>
        <v>-1</v>
      </c>
      <c r="AF23" s="23">
        <f t="shared" ref="AF23" si="28">ROUND(+AF21-AF22,0)</f>
        <v>0</v>
      </c>
      <c r="AG23" s="23">
        <f t="shared" ref="AG23" si="29">ROUND(+AG21-AG22,0)</f>
        <v>0</v>
      </c>
      <c r="AH23" s="23">
        <f t="shared" ref="AH23" si="30">ROUND(+AH21-AH22,0)</f>
        <v>-1</v>
      </c>
      <c r="AI23" s="23">
        <f t="shared" ref="AI23" si="31">ROUND(+AI21-AI22,0)</f>
        <v>0</v>
      </c>
      <c r="AJ23" s="23">
        <f t="shared" ref="AJ23" si="32">ROUND(+AJ21-AJ22,0)</f>
        <v>0</v>
      </c>
      <c r="AK23" s="23">
        <f t="shared" ref="AK23" si="33">ROUND(+AK21-AK22,0)</f>
        <v>-1</v>
      </c>
      <c r="AL23" s="23">
        <f t="shared" ref="AL23" si="34">ROUND(+AL21-AL22,0)</f>
        <v>0</v>
      </c>
      <c r="AM23" s="23">
        <f t="shared" ref="AM23" si="35">ROUND(+AM21-AM22,0)</f>
        <v>0</v>
      </c>
      <c r="AN23" s="23">
        <f t="shared" ref="AN23" si="36">ROUND(+AN21-AN22,0)</f>
        <v>-1</v>
      </c>
      <c r="AO23" s="23">
        <f t="shared" ref="AO23" si="37">ROUND(+AO21-AO22,0)</f>
        <v>0</v>
      </c>
      <c r="AP23" s="23">
        <f t="shared" ref="AP23" si="38">ROUND(+AP21-AP22,0)</f>
        <v>0</v>
      </c>
      <c r="AQ23" s="23">
        <f t="shared" ref="AQ23" si="39">ROUND(+AQ21-AQ22,0)</f>
        <v>1</v>
      </c>
      <c r="AR23" s="23">
        <f t="shared" ref="AR23" si="40">ROUND(+AR21-AR22,0)</f>
        <v>0</v>
      </c>
      <c r="AS23" s="23">
        <f t="shared" ref="AS23" si="41">ROUND(+AS21-AS22,0)</f>
        <v>-1</v>
      </c>
      <c r="AT23" s="23">
        <f t="shared" ref="AT23" si="42">ROUND(+AT21-AT22,0)</f>
        <v>1</v>
      </c>
      <c r="AU23" s="23">
        <f t="shared" ref="AU23" si="43">ROUND(+AU21-AU22,0)</f>
        <v>-1</v>
      </c>
      <c r="AV23" s="23">
        <f t="shared" ref="AV23" si="44">ROUND(+AV21-AV22,0)</f>
        <v>1</v>
      </c>
      <c r="AW23" s="23">
        <f t="shared" ref="AW23" si="45">ROUND(+AW21-AW22,0)</f>
        <v>0</v>
      </c>
      <c r="AX23" s="23">
        <f t="shared" ref="AX23" si="46">ROUND(+AX21-AX22,0)</f>
        <v>-2</v>
      </c>
      <c r="AY23" s="23">
        <f t="shared" ref="AY23" si="47">ROUND(+AY21-AY22,0)</f>
        <v>0</v>
      </c>
      <c r="AZ23" s="23">
        <f t="shared" ref="AZ23" si="48">ROUND(+AZ21-AZ22,0)</f>
        <v>-1</v>
      </c>
      <c r="BA23" s="23">
        <f t="shared" ref="BA23" si="49">ROUND(+BA21-BA22,0)</f>
        <v>1</v>
      </c>
      <c r="BB23" s="23">
        <f t="shared" ref="BB23" si="50">ROUND(+BB21-BB22,0)</f>
        <v>-1</v>
      </c>
      <c r="BC23" s="23">
        <f t="shared" ref="BC23" si="51">ROUND(+BC21-BC22,0)</f>
        <v>1</v>
      </c>
      <c r="BD23" s="23">
        <f t="shared" ref="BD23" si="52">ROUND(+BD21-BD22,0)</f>
        <v>-1</v>
      </c>
      <c r="BE23" s="23">
        <f t="shared" ref="BE23" si="53">ROUND(+BE21-BE22,0)</f>
        <v>1</v>
      </c>
      <c r="BF23" s="23">
        <f t="shared" ref="BF23" si="54">ROUND(+BF21-BF22,0)</f>
        <v>-1</v>
      </c>
      <c r="BG23" s="23">
        <f t="shared" ref="BG23" si="55">ROUND(+BG21-BG22,0)</f>
        <v>0</v>
      </c>
      <c r="BH23" s="23">
        <f t="shared" ref="BH23" si="56">ROUND(+BH21-BH22,0)</f>
        <v>-2</v>
      </c>
      <c r="BI23" s="23">
        <f t="shared" ref="BI23" si="57">ROUND(+BI21-BI22,0)</f>
        <v>0</v>
      </c>
      <c r="BJ23" s="23">
        <f t="shared" ref="BJ23" si="58">ROUND(+BJ21-BJ22,0)</f>
        <v>2</v>
      </c>
    </row>
    <row r="24" spans="2:62">
      <c r="C24" s="237">
        <f>IF(AND(E24=0,F24&lt;&gt;0),1,IF(ABS(F24)&gt;E24,1,0))</f>
        <v>0</v>
      </c>
      <c r="D24" s="237">
        <f>IF(AND(E24&lt;&gt;0,F24&gt;0),1,0)</f>
        <v>0</v>
      </c>
      <c r="E24" s="240">
        <v>7</v>
      </c>
      <c r="F24" s="2">
        <f>SUM(G24:BJ24)</f>
        <v>0</v>
      </c>
      <c r="G24" s="2">
        <f t="shared" ref="G24:AL24" si="59">IF(ABS(G23)&gt;$E24,1,0)</f>
        <v>0</v>
      </c>
      <c r="H24" s="2">
        <f t="shared" si="59"/>
        <v>0</v>
      </c>
      <c r="I24" s="2">
        <f t="shared" si="59"/>
        <v>0</v>
      </c>
      <c r="J24" s="2">
        <f t="shared" si="59"/>
        <v>0</v>
      </c>
      <c r="K24" s="2">
        <f t="shared" si="59"/>
        <v>0</v>
      </c>
      <c r="L24" s="2">
        <f t="shared" si="59"/>
        <v>0</v>
      </c>
      <c r="M24" s="2">
        <f t="shared" si="59"/>
        <v>0</v>
      </c>
      <c r="N24" s="2">
        <f t="shared" si="59"/>
        <v>0</v>
      </c>
      <c r="O24" s="2">
        <f t="shared" si="59"/>
        <v>0</v>
      </c>
      <c r="P24" s="2">
        <f t="shared" si="59"/>
        <v>0</v>
      </c>
      <c r="Q24" s="2">
        <f t="shared" si="59"/>
        <v>0</v>
      </c>
      <c r="R24" s="2">
        <f t="shared" si="59"/>
        <v>0</v>
      </c>
      <c r="S24" s="2">
        <f t="shared" si="59"/>
        <v>0</v>
      </c>
      <c r="T24" s="2">
        <f t="shared" si="59"/>
        <v>0</v>
      </c>
      <c r="U24" s="2">
        <f t="shared" si="59"/>
        <v>0</v>
      </c>
      <c r="V24" s="2">
        <f t="shared" si="59"/>
        <v>0</v>
      </c>
      <c r="W24" s="2">
        <f t="shared" si="59"/>
        <v>0</v>
      </c>
      <c r="X24" s="2">
        <f t="shared" si="59"/>
        <v>0</v>
      </c>
      <c r="Y24" s="2">
        <f t="shared" si="59"/>
        <v>0</v>
      </c>
      <c r="Z24" s="2">
        <f t="shared" si="59"/>
        <v>0</v>
      </c>
      <c r="AA24" s="2">
        <f t="shared" si="59"/>
        <v>0</v>
      </c>
      <c r="AB24" s="2">
        <f t="shared" si="59"/>
        <v>0</v>
      </c>
      <c r="AC24" s="2">
        <f t="shared" si="59"/>
        <v>0</v>
      </c>
      <c r="AD24" s="2">
        <f t="shared" si="59"/>
        <v>0</v>
      </c>
      <c r="AE24" s="2">
        <f t="shared" si="59"/>
        <v>0</v>
      </c>
      <c r="AF24" s="2">
        <f t="shared" si="59"/>
        <v>0</v>
      </c>
      <c r="AG24" s="2">
        <f t="shared" si="59"/>
        <v>0</v>
      </c>
      <c r="AH24" s="2">
        <f t="shared" si="59"/>
        <v>0</v>
      </c>
      <c r="AI24" s="2">
        <f t="shared" si="59"/>
        <v>0</v>
      </c>
      <c r="AJ24" s="2">
        <f t="shared" si="59"/>
        <v>0</v>
      </c>
      <c r="AK24" s="2">
        <f t="shared" si="59"/>
        <v>0</v>
      </c>
      <c r="AL24" s="2">
        <f t="shared" si="59"/>
        <v>0</v>
      </c>
      <c r="AM24" s="2">
        <f t="shared" ref="AM24:BJ24" si="60">IF(ABS(AM23)&gt;$E24,1,0)</f>
        <v>0</v>
      </c>
      <c r="AN24" s="2">
        <f t="shared" si="60"/>
        <v>0</v>
      </c>
      <c r="AO24" s="2">
        <f t="shared" si="60"/>
        <v>0</v>
      </c>
      <c r="AP24" s="2">
        <f t="shared" si="60"/>
        <v>0</v>
      </c>
      <c r="AQ24" s="2">
        <f t="shared" si="60"/>
        <v>0</v>
      </c>
      <c r="AR24" s="2">
        <f t="shared" si="60"/>
        <v>0</v>
      </c>
      <c r="AS24" s="2">
        <f t="shared" si="60"/>
        <v>0</v>
      </c>
      <c r="AT24" s="2">
        <f t="shared" si="60"/>
        <v>0</v>
      </c>
      <c r="AU24" s="2">
        <f t="shared" si="60"/>
        <v>0</v>
      </c>
      <c r="AV24" s="2">
        <f t="shared" si="60"/>
        <v>0</v>
      </c>
      <c r="AW24" s="2">
        <f t="shared" si="60"/>
        <v>0</v>
      </c>
      <c r="AX24" s="2">
        <f t="shared" si="60"/>
        <v>0</v>
      </c>
      <c r="AY24" s="2">
        <f t="shared" si="60"/>
        <v>0</v>
      </c>
      <c r="AZ24" s="2">
        <f t="shared" si="60"/>
        <v>0</v>
      </c>
      <c r="BA24" s="2">
        <f t="shared" si="60"/>
        <v>0</v>
      </c>
      <c r="BB24" s="2">
        <f t="shared" si="60"/>
        <v>0</v>
      </c>
      <c r="BC24" s="2">
        <f t="shared" si="60"/>
        <v>0</v>
      </c>
      <c r="BD24" s="2">
        <f t="shared" si="60"/>
        <v>0</v>
      </c>
      <c r="BE24" s="2">
        <f t="shared" si="60"/>
        <v>0</v>
      </c>
      <c r="BF24" s="2">
        <f t="shared" si="60"/>
        <v>0</v>
      </c>
      <c r="BG24" s="2">
        <f t="shared" si="60"/>
        <v>0</v>
      </c>
      <c r="BH24" s="2">
        <f t="shared" si="60"/>
        <v>0</v>
      </c>
      <c r="BI24" s="2">
        <f t="shared" si="60"/>
        <v>0</v>
      </c>
      <c r="BJ24" s="2">
        <f t="shared" si="60"/>
        <v>0</v>
      </c>
    </row>
    <row r="25" spans="2:62">
      <c r="E25" s="11"/>
    </row>
    <row r="26" spans="2:62">
      <c r="B26" t="s">
        <v>330</v>
      </c>
      <c r="E26" s="11"/>
    </row>
    <row r="27" spans="2:62">
      <c r="B27" s="8" t="s">
        <v>327</v>
      </c>
      <c r="E27" s="11"/>
      <c r="G27">
        <f>+Projects!T43</f>
        <v>1007.9819341897964</v>
      </c>
      <c r="H27" s="10">
        <f>+Projects!U43</f>
        <v>1335.8689185380936</v>
      </c>
      <c r="I27" s="10">
        <f>+Projects!V43</f>
        <v>1636.8767858147621</v>
      </c>
      <c r="J27" s="10">
        <f>+Projects!W43</f>
        <v>1659.0385960936546</v>
      </c>
      <c r="K27" s="10">
        <f>+Projects!X43</f>
        <v>1818.0849445164204</v>
      </c>
      <c r="L27" s="10">
        <f>+Projects!Y43</f>
        <v>1107.5104743242264</v>
      </c>
      <c r="M27" s="10">
        <f>+Projects!Z43</f>
        <v>0.36743941367603838</v>
      </c>
      <c r="N27" s="10">
        <f>+Projects!AA43</f>
        <v>0.35742619168013334</v>
      </c>
      <c r="O27" s="10">
        <f>+Projects!AB43</f>
        <v>0.3615083594340831</v>
      </c>
      <c r="P27" s="10">
        <f>+Projects!AC43</f>
        <v>0.27848090790212154</v>
      </c>
      <c r="Q27" s="10">
        <f>+Projects!AD43</f>
        <v>0.31646493077278137</v>
      </c>
      <c r="R27" s="10">
        <f>+Projects!AE43</f>
        <v>0.45674677193164825</v>
      </c>
      <c r="S27" s="10">
        <f>+Projects!AF43</f>
        <v>0.52434536255896091</v>
      </c>
      <c r="T27" s="10">
        <f>+Projects!AG43</f>
        <v>0.61644176952540874</v>
      </c>
      <c r="U27" s="10">
        <f>+Projects!AH43</f>
        <v>0.66385723277926445</v>
      </c>
      <c r="V27" s="10">
        <f>+Projects!AI43</f>
        <v>0.91595221310853958</v>
      </c>
      <c r="W27" s="10">
        <f>+Projects!AJ43</f>
        <v>1.4464543834328651</v>
      </c>
      <c r="X27" s="10">
        <f>+Projects!AK43</f>
        <v>2.4224715232849121</v>
      </c>
      <c r="Y27" s="10">
        <f>+Projects!AL43</f>
        <v>2.9496068954467773</v>
      </c>
      <c r="Z27" s="10">
        <f>+Projects!AM43</f>
        <v>3.4455682188272476</v>
      </c>
      <c r="AA27" s="10">
        <f>+Projects!AN43</f>
        <v>3.9250885993242264</v>
      </c>
      <c r="AB27" s="10">
        <f>+Projects!AO43</f>
        <v>4.9714761897921562</v>
      </c>
      <c r="AC27" s="10">
        <f>+Projects!AP43</f>
        <v>5.5361074581742287</v>
      </c>
      <c r="AD27" s="10">
        <f>+Projects!AQ43</f>
        <v>6.0764684900641441</v>
      </c>
      <c r="AE27" s="10">
        <f>+Projects!AR43</f>
        <v>6.7219926863908768</v>
      </c>
      <c r="AF27" s="10">
        <f>+Projects!AS43</f>
        <v>7.77493517100811</v>
      </c>
      <c r="AG27" s="10">
        <f>+Projects!AT43</f>
        <v>8.292996883392334</v>
      </c>
      <c r="AH27" s="10">
        <f>+Projects!AU43</f>
        <v>8.8645633906126022</v>
      </c>
      <c r="AI27" s="10">
        <f>+Projects!AV43</f>
        <v>9.7990106455981731</v>
      </c>
      <c r="AJ27" s="10">
        <f>+Projects!AW43</f>
        <v>10.509845122694969</v>
      </c>
      <c r="AK27" s="10">
        <f>+Projects!AX43</f>
        <v>11.017823450267315</v>
      </c>
      <c r="AL27" s="10">
        <f>+Projects!AY43</f>
        <v>11.579152699559927</v>
      </c>
      <c r="AM27" s="10">
        <f>+Projects!AZ43</f>
        <v>12.354489501565695</v>
      </c>
      <c r="AN27" s="10">
        <f>+Projects!BA43</f>
        <v>13.170314881950617</v>
      </c>
      <c r="AO27" s="10">
        <f>+Projects!BB43</f>
        <v>13.739990439265966</v>
      </c>
      <c r="AP27" s="10">
        <f>+Projects!BC43</f>
        <v>14.348890326917171</v>
      </c>
      <c r="AQ27" s="10">
        <f>+Projects!BD43</f>
        <v>14.927549961954355</v>
      </c>
      <c r="AR27" s="10">
        <f>+Projects!BE43</f>
        <v>15.720719829201698</v>
      </c>
      <c r="AS27" s="10">
        <f>+Projects!BF43</f>
        <v>16.527020622044802</v>
      </c>
      <c r="AT27" s="10">
        <f>+Projects!BG43</f>
        <v>17.26191134750843</v>
      </c>
      <c r="AU27" s="10">
        <f>+Projects!BH43</f>
        <v>17.904768131673336</v>
      </c>
      <c r="AV27" s="10">
        <f>+Projects!BI43</f>
        <v>18.857295669615269</v>
      </c>
      <c r="AW27" s="10">
        <f>+Projects!BJ43</f>
        <v>19.738122876733541</v>
      </c>
      <c r="AX27" s="10">
        <f>+Projects!BK43</f>
        <v>20.557599237188697</v>
      </c>
      <c r="AY27" s="10">
        <f>+Projects!BL43</f>
        <v>21.182509575039148</v>
      </c>
      <c r="AZ27" s="10">
        <f>+Projects!BM43</f>
        <v>22.41788525134325</v>
      </c>
      <c r="BA27" s="10">
        <f>+Projects!BN43</f>
        <v>23.337624415755272</v>
      </c>
      <c r="BB27" s="10">
        <f>+Projects!BO43</f>
        <v>24.260596975684166</v>
      </c>
      <c r="BC27" s="10">
        <f>+Projects!BP43</f>
        <v>25.225598208606243</v>
      </c>
      <c r="BD27" s="10">
        <f>+Projects!BQ43</f>
        <v>27.758614423684776</v>
      </c>
      <c r="BE27" s="10">
        <f>+Projects!BR43</f>
        <v>28.809324969537556</v>
      </c>
      <c r="BF27" s="10">
        <f>+Projects!BS43</f>
        <v>29.895612987689674</v>
      </c>
      <c r="BG27" s="10">
        <f>+Projects!BT43</f>
        <v>30.506978093646467</v>
      </c>
      <c r="BH27" s="10">
        <f>+Projects!BU43</f>
        <v>32.102640181779861</v>
      </c>
      <c r="BI27" s="10">
        <f>+Projects!BV43</f>
        <v>33.274130901321769</v>
      </c>
      <c r="BJ27" s="10">
        <f>+Projects!BW43</f>
        <v>34.475262723863125</v>
      </c>
    </row>
    <row r="28" spans="2:62">
      <c r="B28" s="7" t="s">
        <v>314</v>
      </c>
      <c r="E28" s="11"/>
      <c r="G28">
        <f>+Projects!T41</f>
        <v>1007.9819341897964</v>
      </c>
      <c r="H28" s="10">
        <f>+Projects!U41</f>
        <v>1335.8689185380936</v>
      </c>
      <c r="I28" s="10">
        <f>+Projects!V41</f>
        <v>1636.8767858147621</v>
      </c>
      <c r="J28" s="10">
        <f>+Projects!W41</f>
        <v>1659.0385960936546</v>
      </c>
      <c r="K28" s="10">
        <f>+Projects!X41</f>
        <v>1818.0849445164204</v>
      </c>
      <c r="L28" s="10">
        <f>+Projects!Y41</f>
        <v>1107.5104743242264</v>
      </c>
      <c r="M28" s="10">
        <f>+Projects!Z41</f>
        <v>0.36743941367603838</v>
      </c>
      <c r="N28" s="10">
        <f>+Projects!AA41</f>
        <v>0.35742619168013334</v>
      </c>
      <c r="O28" s="10">
        <f>+Projects!AB41</f>
        <v>0.3615083594340831</v>
      </c>
      <c r="P28" s="10">
        <f>+Projects!AC41</f>
        <v>0.27848090790212154</v>
      </c>
      <c r="Q28" s="10">
        <f>+Projects!AD41</f>
        <v>0.31646493077278137</v>
      </c>
      <c r="R28" s="10">
        <f>+Projects!AE41</f>
        <v>0.45674677193164825</v>
      </c>
      <c r="S28" s="10">
        <f>+Projects!AF41</f>
        <v>0.52434536255896091</v>
      </c>
      <c r="T28" s="10">
        <f>+Projects!AG41</f>
        <v>0.61644176952540874</v>
      </c>
      <c r="U28" s="10">
        <f>+Projects!AH41</f>
        <v>0.66385723277926445</v>
      </c>
      <c r="V28" s="10">
        <f>+Projects!AI41</f>
        <v>0.91595221310853958</v>
      </c>
      <c r="W28" s="10">
        <f>+Projects!AJ41</f>
        <v>1.4464543834328651</v>
      </c>
      <c r="X28" s="10">
        <f>+Projects!AK41</f>
        <v>2.4224715232849121</v>
      </c>
      <c r="Y28" s="10">
        <f>+Projects!AL41</f>
        <v>2.9496068954467773</v>
      </c>
      <c r="Z28" s="10">
        <f>+Projects!AM41</f>
        <v>3.4455682188272476</v>
      </c>
      <c r="AA28" s="10">
        <f>+Projects!AN41</f>
        <v>3.9250885993242264</v>
      </c>
      <c r="AB28" s="10">
        <f>+Projects!AO41</f>
        <v>4.9714761897921562</v>
      </c>
      <c r="AC28" s="10">
        <f>+Projects!AP41</f>
        <v>5.5361074581742287</v>
      </c>
      <c r="AD28" s="10">
        <f>+Projects!AQ41</f>
        <v>6.0764684900641441</v>
      </c>
      <c r="AE28" s="10">
        <f>+Projects!AR41</f>
        <v>6.7219926863908768</v>
      </c>
      <c r="AF28" s="10">
        <f>+Projects!AS41</f>
        <v>7.77493517100811</v>
      </c>
      <c r="AG28" s="10">
        <f>+Projects!AT41</f>
        <v>8.292996883392334</v>
      </c>
      <c r="AH28" s="10">
        <f>+Projects!AU41</f>
        <v>8.8645633906126022</v>
      </c>
      <c r="AI28" s="10">
        <f>+Projects!AV41</f>
        <v>9.7990106455981731</v>
      </c>
      <c r="AJ28" s="10">
        <f>+Projects!AW41</f>
        <v>10.509845122694969</v>
      </c>
      <c r="AK28" s="10">
        <f>+Projects!AX41</f>
        <v>11.017823450267315</v>
      </c>
      <c r="AL28" s="10">
        <f>+Projects!AY41</f>
        <v>11.579152699559927</v>
      </c>
      <c r="AM28" s="10">
        <f>+Projects!AZ41</f>
        <v>12.354489501565695</v>
      </c>
      <c r="AN28" s="10">
        <f>+Projects!BA41</f>
        <v>13.170314881950617</v>
      </c>
      <c r="AO28" s="10">
        <f>+Projects!BB41</f>
        <v>13.739990439265966</v>
      </c>
      <c r="AP28" s="10">
        <f>+Projects!BC41</f>
        <v>14.348890326917171</v>
      </c>
      <c r="AQ28" s="10">
        <f>+Projects!BD41</f>
        <v>14.927549961954355</v>
      </c>
      <c r="AR28" s="10">
        <f>+Projects!BE41</f>
        <v>15.720719829201698</v>
      </c>
      <c r="AS28" s="10">
        <f>+Projects!BF41</f>
        <v>16.527020622044802</v>
      </c>
      <c r="AT28" s="10">
        <f>+Projects!BG41</f>
        <v>17.26191134750843</v>
      </c>
      <c r="AU28" s="10">
        <f>+Projects!BH41</f>
        <v>17.904768131673336</v>
      </c>
      <c r="AV28" s="10">
        <f>+Projects!BI41</f>
        <v>18.857295669615269</v>
      </c>
      <c r="AW28" s="10">
        <f>+Projects!BJ41</f>
        <v>19.738122876733541</v>
      </c>
      <c r="AX28" s="10">
        <f>+Projects!BK41</f>
        <v>20.557599237188697</v>
      </c>
      <c r="AY28" s="10">
        <f>+Projects!BL41</f>
        <v>21.182509575039148</v>
      </c>
      <c r="AZ28" s="10">
        <f>+Projects!BM41</f>
        <v>22.41788525134325</v>
      </c>
      <c r="BA28" s="10">
        <f>+Projects!BN41</f>
        <v>23.337624415755272</v>
      </c>
      <c r="BB28" s="10">
        <f>+Projects!BO41</f>
        <v>24.260596975684166</v>
      </c>
      <c r="BC28" s="10">
        <f>+Projects!BP41</f>
        <v>25.225598208606243</v>
      </c>
      <c r="BD28" s="10">
        <f>+Projects!BQ41</f>
        <v>27.758614423684776</v>
      </c>
      <c r="BE28" s="10">
        <f>+Projects!BR41</f>
        <v>28.809324969537556</v>
      </c>
      <c r="BF28" s="10">
        <f>+Projects!BS41</f>
        <v>29.895612987689674</v>
      </c>
      <c r="BG28" s="10">
        <f>+Projects!BT41</f>
        <v>30.506978093646467</v>
      </c>
      <c r="BH28" s="10">
        <f>+Projects!BU41</f>
        <v>32.102640181779861</v>
      </c>
      <c r="BI28" s="10">
        <f>+Projects!BV41</f>
        <v>33.274130901321769</v>
      </c>
      <c r="BJ28" s="10">
        <f>+Projects!BW41</f>
        <v>34.475262723863125</v>
      </c>
    </row>
    <row r="29" spans="2:62">
      <c r="C29" s="10"/>
      <c r="E29" s="11"/>
      <c r="G29" s="23">
        <f>ROUND(+G27-G28,0)</f>
        <v>0</v>
      </c>
      <c r="H29" s="23">
        <f t="shared" ref="H29" si="61">ROUND(+H27-H28,0)</f>
        <v>0</v>
      </c>
      <c r="I29" s="23">
        <f t="shared" ref="I29" si="62">ROUND(+I27-I28,0)</f>
        <v>0</v>
      </c>
      <c r="J29" s="23">
        <f t="shared" ref="J29" si="63">ROUND(+J27-J28,0)</f>
        <v>0</v>
      </c>
      <c r="K29" s="23">
        <f t="shared" ref="K29" si="64">ROUND(+K27-K28,0)</f>
        <v>0</v>
      </c>
      <c r="L29" s="23">
        <f t="shared" ref="L29" si="65">ROUND(+L27-L28,0)</f>
        <v>0</v>
      </c>
      <c r="M29" s="23">
        <f t="shared" ref="M29" si="66">ROUND(+M27-M28,0)</f>
        <v>0</v>
      </c>
      <c r="N29" s="23">
        <f t="shared" ref="N29" si="67">ROUND(+N27-N28,0)</f>
        <v>0</v>
      </c>
      <c r="O29" s="23">
        <f t="shared" ref="O29" si="68">ROUND(+O27-O28,0)</f>
        <v>0</v>
      </c>
      <c r="P29" s="23">
        <f t="shared" ref="P29" si="69">ROUND(+P27-P28,0)</f>
        <v>0</v>
      </c>
      <c r="Q29" s="23">
        <f t="shared" ref="Q29" si="70">ROUND(+Q27-Q28,0)</f>
        <v>0</v>
      </c>
      <c r="R29" s="23">
        <f t="shared" ref="R29" si="71">ROUND(+R27-R28,0)</f>
        <v>0</v>
      </c>
      <c r="S29" s="23">
        <f t="shared" ref="S29" si="72">ROUND(+S27-S28,0)</f>
        <v>0</v>
      </c>
      <c r="T29" s="23">
        <f t="shared" ref="T29" si="73">ROUND(+T27-T28,0)</f>
        <v>0</v>
      </c>
      <c r="U29" s="23">
        <f t="shared" ref="U29" si="74">ROUND(+U27-U28,0)</f>
        <v>0</v>
      </c>
      <c r="V29" s="23">
        <f t="shared" ref="V29" si="75">ROUND(+V27-V28,0)</f>
        <v>0</v>
      </c>
      <c r="W29" s="23">
        <f t="shared" ref="W29" si="76">ROUND(+W27-W28,0)</f>
        <v>0</v>
      </c>
      <c r="X29" s="23">
        <f t="shared" ref="X29" si="77">ROUND(+X27-X28,0)</f>
        <v>0</v>
      </c>
      <c r="Y29" s="23">
        <f t="shared" ref="Y29" si="78">ROUND(+Y27-Y28,0)</f>
        <v>0</v>
      </c>
      <c r="Z29" s="23">
        <f t="shared" ref="Z29" si="79">ROUND(+Z27-Z28,0)</f>
        <v>0</v>
      </c>
      <c r="AA29" s="23">
        <f t="shared" ref="AA29" si="80">ROUND(+AA27-AA28,0)</f>
        <v>0</v>
      </c>
      <c r="AB29" s="23">
        <f t="shared" ref="AB29" si="81">ROUND(+AB27-AB28,0)</f>
        <v>0</v>
      </c>
      <c r="AC29" s="23">
        <f t="shared" ref="AC29" si="82">ROUND(+AC27-AC28,0)</f>
        <v>0</v>
      </c>
      <c r="AD29" s="23">
        <f t="shared" ref="AD29" si="83">ROUND(+AD27-AD28,0)</f>
        <v>0</v>
      </c>
      <c r="AE29" s="23">
        <f t="shared" ref="AE29" si="84">ROUND(+AE27-AE28,0)</f>
        <v>0</v>
      </c>
      <c r="AF29" s="23">
        <f t="shared" ref="AF29" si="85">ROUND(+AF27-AF28,0)</f>
        <v>0</v>
      </c>
      <c r="AG29" s="23">
        <f t="shared" ref="AG29" si="86">ROUND(+AG27-AG28,0)</f>
        <v>0</v>
      </c>
      <c r="AH29" s="23">
        <f t="shared" ref="AH29" si="87">ROUND(+AH27-AH28,0)</f>
        <v>0</v>
      </c>
      <c r="AI29" s="23">
        <f t="shared" ref="AI29" si="88">ROUND(+AI27-AI28,0)</f>
        <v>0</v>
      </c>
      <c r="AJ29" s="23">
        <f t="shared" ref="AJ29" si="89">ROUND(+AJ27-AJ28,0)</f>
        <v>0</v>
      </c>
      <c r="AK29" s="23">
        <f t="shared" ref="AK29" si="90">ROUND(+AK27-AK28,0)</f>
        <v>0</v>
      </c>
      <c r="AL29" s="23">
        <f t="shared" ref="AL29" si="91">ROUND(+AL27-AL28,0)</f>
        <v>0</v>
      </c>
      <c r="AM29" s="23">
        <f t="shared" ref="AM29" si="92">ROUND(+AM27-AM28,0)</f>
        <v>0</v>
      </c>
      <c r="AN29" s="23">
        <f t="shared" ref="AN29" si="93">ROUND(+AN27-AN28,0)</f>
        <v>0</v>
      </c>
      <c r="AO29" s="23">
        <f t="shared" ref="AO29" si="94">ROUND(+AO27-AO28,0)</f>
        <v>0</v>
      </c>
      <c r="AP29" s="23">
        <f t="shared" ref="AP29" si="95">ROUND(+AP27-AP28,0)</f>
        <v>0</v>
      </c>
      <c r="AQ29" s="23">
        <f t="shared" ref="AQ29" si="96">ROUND(+AQ27-AQ28,0)</f>
        <v>0</v>
      </c>
      <c r="AR29" s="23">
        <f t="shared" ref="AR29" si="97">ROUND(+AR27-AR28,0)</f>
        <v>0</v>
      </c>
      <c r="AS29" s="23">
        <f t="shared" ref="AS29" si="98">ROUND(+AS27-AS28,0)</f>
        <v>0</v>
      </c>
      <c r="AT29" s="23">
        <f t="shared" ref="AT29" si="99">ROUND(+AT27-AT28,0)</f>
        <v>0</v>
      </c>
      <c r="AU29" s="23">
        <f t="shared" ref="AU29" si="100">ROUND(+AU27-AU28,0)</f>
        <v>0</v>
      </c>
      <c r="AV29" s="23">
        <f t="shared" ref="AV29" si="101">ROUND(+AV27-AV28,0)</f>
        <v>0</v>
      </c>
      <c r="AW29" s="23">
        <f t="shared" ref="AW29" si="102">ROUND(+AW27-AW28,0)</f>
        <v>0</v>
      </c>
      <c r="AX29" s="23">
        <f t="shared" ref="AX29" si="103">ROUND(+AX27-AX28,0)</f>
        <v>0</v>
      </c>
      <c r="AY29" s="23">
        <f t="shared" ref="AY29" si="104">ROUND(+AY27-AY28,0)</f>
        <v>0</v>
      </c>
      <c r="AZ29" s="23">
        <f t="shared" ref="AZ29" si="105">ROUND(+AZ27-AZ28,0)</f>
        <v>0</v>
      </c>
      <c r="BA29" s="23">
        <f t="shared" ref="BA29" si="106">ROUND(+BA27-BA28,0)</f>
        <v>0</v>
      </c>
      <c r="BB29" s="23">
        <f t="shared" ref="BB29" si="107">ROUND(+BB27-BB28,0)</f>
        <v>0</v>
      </c>
      <c r="BC29" s="23">
        <f t="shared" ref="BC29" si="108">ROUND(+BC27-BC28,0)</f>
        <v>0</v>
      </c>
      <c r="BD29" s="23">
        <f t="shared" ref="BD29" si="109">ROUND(+BD27-BD28,0)</f>
        <v>0</v>
      </c>
      <c r="BE29" s="23">
        <f t="shared" ref="BE29" si="110">ROUND(+BE27-BE28,0)</f>
        <v>0</v>
      </c>
      <c r="BF29" s="23">
        <f t="shared" ref="BF29" si="111">ROUND(+BF27-BF28,0)</f>
        <v>0</v>
      </c>
      <c r="BG29" s="23">
        <f t="shared" ref="BG29" si="112">ROUND(+BG27-BG28,0)</f>
        <v>0</v>
      </c>
      <c r="BH29" s="23">
        <f t="shared" ref="BH29" si="113">ROUND(+BH27-BH28,0)</f>
        <v>0</v>
      </c>
      <c r="BI29" s="23">
        <f t="shared" ref="BI29" si="114">ROUND(+BI27-BI28,0)</f>
        <v>0</v>
      </c>
      <c r="BJ29" s="23">
        <f t="shared" ref="BJ29" si="115">ROUND(+BJ27-BJ28,0)</f>
        <v>0</v>
      </c>
    </row>
    <row r="30" spans="2:62">
      <c r="C30" s="237">
        <f>IF(AND(E30=0,F30&lt;&gt;0),1,IF(ABS(F30)&gt;E30,1,0))</f>
        <v>0</v>
      </c>
      <c r="D30" s="237">
        <f>IF(AND(E30&lt;&gt;0,F30&gt;0),1,0)</f>
        <v>0</v>
      </c>
      <c r="E30" s="240">
        <v>0</v>
      </c>
      <c r="F30" s="2">
        <f>SUM(G30:BJ30)</f>
        <v>0</v>
      </c>
      <c r="G30" s="2">
        <f t="shared" ref="G30:AL30" si="116">IF(ABS(G29)&gt;$E30,1,0)</f>
        <v>0</v>
      </c>
      <c r="H30" s="2">
        <f t="shared" si="116"/>
        <v>0</v>
      </c>
      <c r="I30" s="2">
        <f t="shared" si="116"/>
        <v>0</v>
      </c>
      <c r="J30" s="2">
        <f t="shared" si="116"/>
        <v>0</v>
      </c>
      <c r="K30" s="2">
        <f t="shared" si="116"/>
        <v>0</v>
      </c>
      <c r="L30" s="2">
        <f t="shared" si="116"/>
        <v>0</v>
      </c>
      <c r="M30" s="2">
        <f t="shared" si="116"/>
        <v>0</v>
      </c>
      <c r="N30" s="2">
        <f t="shared" si="116"/>
        <v>0</v>
      </c>
      <c r="O30" s="2">
        <f t="shared" si="116"/>
        <v>0</v>
      </c>
      <c r="P30" s="2">
        <f t="shared" si="116"/>
        <v>0</v>
      </c>
      <c r="Q30" s="2">
        <f t="shared" si="116"/>
        <v>0</v>
      </c>
      <c r="R30" s="2">
        <f t="shared" si="116"/>
        <v>0</v>
      </c>
      <c r="S30" s="2">
        <f t="shared" si="116"/>
        <v>0</v>
      </c>
      <c r="T30" s="2">
        <f t="shared" si="116"/>
        <v>0</v>
      </c>
      <c r="U30" s="2">
        <f t="shared" si="116"/>
        <v>0</v>
      </c>
      <c r="V30" s="2">
        <f t="shared" si="116"/>
        <v>0</v>
      </c>
      <c r="W30" s="2">
        <f t="shared" si="116"/>
        <v>0</v>
      </c>
      <c r="X30" s="2">
        <f t="shared" si="116"/>
        <v>0</v>
      </c>
      <c r="Y30" s="2">
        <f t="shared" si="116"/>
        <v>0</v>
      </c>
      <c r="Z30" s="2">
        <f t="shared" si="116"/>
        <v>0</v>
      </c>
      <c r="AA30" s="2">
        <f t="shared" si="116"/>
        <v>0</v>
      </c>
      <c r="AB30" s="2">
        <f t="shared" si="116"/>
        <v>0</v>
      </c>
      <c r="AC30" s="2">
        <f t="shared" si="116"/>
        <v>0</v>
      </c>
      <c r="AD30" s="2">
        <f t="shared" si="116"/>
        <v>0</v>
      </c>
      <c r="AE30" s="2">
        <f t="shared" si="116"/>
        <v>0</v>
      </c>
      <c r="AF30" s="2">
        <f t="shared" si="116"/>
        <v>0</v>
      </c>
      <c r="AG30" s="2">
        <f t="shared" si="116"/>
        <v>0</v>
      </c>
      <c r="AH30" s="2">
        <f t="shared" si="116"/>
        <v>0</v>
      </c>
      <c r="AI30" s="2">
        <f t="shared" si="116"/>
        <v>0</v>
      </c>
      <c r="AJ30" s="2">
        <f t="shared" si="116"/>
        <v>0</v>
      </c>
      <c r="AK30" s="2">
        <f t="shared" si="116"/>
        <v>0</v>
      </c>
      <c r="AL30" s="2">
        <f t="shared" si="116"/>
        <v>0</v>
      </c>
      <c r="AM30" s="2">
        <f t="shared" ref="AM30:BJ30" si="117">IF(ABS(AM29)&gt;$E30,1,0)</f>
        <v>0</v>
      </c>
      <c r="AN30" s="2">
        <f t="shared" si="117"/>
        <v>0</v>
      </c>
      <c r="AO30" s="2">
        <f t="shared" si="117"/>
        <v>0</v>
      </c>
      <c r="AP30" s="2">
        <f t="shared" si="117"/>
        <v>0</v>
      </c>
      <c r="AQ30" s="2">
        <f t="shared" si="117"/>
        <v>0</v>
      </c>
      <c r="AR30" s="2">
        <f t="shared" si="117"/>
        <v>0</v>
      </c>
      <c r="AS30" s="2">
        <f t="shared" si="117"/>
        <v>0</v>
      </c>
      <c r="AT30" s="2">
        <f t="shared" si="117"/>
        <v>0</v>
      </c>
      <c r="AU30" s="2">
        <f t="shared" si="117"/>
        <v>0</v>
      </c>
      <c r="AV30" s="2">
        <f t="shared" si="117"/>
        <v>0</v>
      </c>
      <c r="AW30" s="2">
        <f t="shared" si="117"/>
        <v>0</v>
      </c>
      <c r="AX30" s="2">
        <f t="shared" si="117"/>
        <v>0</v>
      </c>
      <c r="AY30" s="2">
        <f t="shared" si="117"/>
        <v>0</v>
      </c>
      <c r="AZ30" s="2">
        <f t="shared" si="117"/>
        <v>0</v>
      </c>
      <c r="BA30" s="2">
        <f t="shared" si="117"/>
        <v>0</v>
      </c>
      <c r="BB30" s="2">
        <f t="shared" si="117"/>
        <v>0</v>
      </c>
      <c r="BC30" s="2">
        <f t="shared" si="117"/>
        <v>0</v>
      </c>
      <c r="BD30" s="2">
        <f t="shared" si="117"/>
        <v>0</v>
      </c>
      <c r="BE30" s="2">
        <f t="shared" si="117"/>
        <v>0</v>
      </c>
      <c r="BF30" s="2">
        <f t="shared" si="117"/>
        <v>0</v>
      </c>
      <c r="BG30" s="2">
        <f t="shared" si="117"/>
        <v>0</v>
      </c>
      <c r="BH30" s="2">
        <f t="shared" si="117"/>
        <v>0</v>
      </c>
      <c r="BI30" s="2">
        <f t="shared" si="117"/>
        <v>0</v>
      </c>
      <c r="BJ30" s="2">
        <f t="shared" si="117"/>
        <v>0</v>
      </c>
    </row>
    <row r="31" spans="2:62">
      <c r="E31" s="11"/>
    </row>
    <row r="32" spans="2:62">
      <c r="B32" s="3" t="s">
        <v>331</v>
      </c>
      <c r="E32" s="11"/>
    </row>
    <row r="33" spans="2:62">
      <c r="B33" t="s">
        <v>326</v>
      </c>
      <c r="E33" s="11"/>
      <c r="G33" s="2">
        <f>+Infeed!L951</f>
        <v>271114.01</v>
      </c>
      <c r="H33" s="2">
        <f>+Infeed!M951</f>
        <v>319864</v>
      </c>
      <c r="I33" s="2">
        <f>+Infeed!N951</f>
        <v>356240.97</v>
      </c>
      <c r="J33" s="2">
        <f>+Infeed!O951</f>
        <v>365728.53279999993</v>
      </c>
      <c r="K33" s="2">
        <f>+Infeed!P951</f>
        <v>414253.81200000003</v>
      </c>
      <c r="L33" s="2">
        <f>+Infeed!Q951</f>
        <v>505341.89900000003</v>
      </c>
      <c r="M33" s="2">
        <f>+Infeed!R951</f>
        <v>525956.21900000004</v>
      </c>
      <c r="N33" s="2">
        <f>+Infeed!S951</f>
        <v>508013.33499999996</v>
      </c>
      <c r="O33" s="2">
        <f>+Infeed!T951</f>
        <v>516138.65500000003</v>
      </c>
      <c r="P33" s="2">
        <f>+Infeed!U951</f>
        <v>510014.67099999997</v>
      </c>
      <c r="Q33" s="2">
        <f>+Infeed!V951</f>
        <v>519831.48400000005</v>
      </c>
      <c r="R33" s="2">
        <f>+Infeed!W951</f>
        <v>528682.52</v>
      </c>
      <c r="S33" s="2">
        <f>+Infeed!X951</f>
        <v>541043.69999999995</v>
      </c>
      <c r="T33" s="2">
        <f>+Infeed!Y951</f>
        <v>549829.98</v>
      </c>
      <c r="U33" s="2">
        <f>+Infeed!Z951</f>
        <v>557082.65999999992</v>
      </c>
      <c r="V33" s="2">
        <f>+Infeed!AA951</f>
        <v>567175.79</v>
      </c>
      <c r="W33" s="2">
        <f>+Infeed!AB951</f>
        <v>586328.02</v>
      </c>
      <c r="X33" s="2">
        <f>+Infeed!AC951</f>
        <v>596813.29</v>
      </c>
      <c r="Y33" s="2">
        <f>+Infeed!AD951</f>
        <v>608773.46</v>
      </c>
      <c r="Z33" s="2">
        <f>+Infeed!AE951</f>
        <v>621142.54</v>
      </c>
      <c r="AA33" s="2">
        <f>+Infeed!AF951</f>
        <v>634746.52</v>
      </c>
      <c r="AB33" s="2">
        <f>+Infeed!AG951</f>
        <v>665150.91999999993</v>
      </c>
      <c r="AC33" s="2">
        <f>+Infeed!AH951</f>
        <v>675886.6</v>
      </c>
      <c r="AD33" s="2">
        <f>+Infeed!AI951</f>
        <v>689225.09</v>
      </c>
      <c r="AE33" s="2">
        <f>+Infeed!AJ951</f>
        <v>704839.74</v>
      </c>
      <c r="AF33" s="2">
        <f>+Infeed!AK951</f>
        <v>732995.53999999992</v>
      </c>
      <c r="AG33" s="2">
        <f>+Infeed!AL951</f>
        <v>751425.09000000008</v>
      </c>
      <c r="AH33" s="2">
        <f>+Infeed!AM951</f>
        <v>764614.4</v>
      </c>
      <c r="AI33" s="2">
        <f>+Infeed!AN951</f>
        <v>796374.8899999999</v>
      </c>
      <c r="AJ33" s="2">
        <f>+Infeed!AO951</f>
        <v>823602.91</v>
      </c>
      <c r="AK33" s="2">
        <f>+Infeed!AP951</f>
        <v>838003.39</v>
      </c>
      <c r="AL33" s="2">
        <f>+Infeed!AQ951</f>
        <v>859949.6100000001</v>
      </c>
      <c r="AM33" s="2">
        <f>+Infeed!AR951</f>
        <v>890257.6399999999</v>
      </c>
      <c r="AN33" s="2">
        <f>+Infeed!AS951</f>
        <v>905858.25</v>
      </c>
      <c r="AO33" s="2">
        <f>+Infeed!AT951</f>
        <v>919960.27</v>
      </c>
      <c r="AP33" s="2">
        <f>+Infeed!AU951</f>
        <v>933938.22000000009</v>
      </c>
      <c r="AQ33" s="2">
        <f>+Infeed!AV951</f>
        <v>954993.53</v>
      </c>
      <c r="AR33" s="2">
        <f>+Infeed!AW951</f>
        <v>969310.92</v>
      </c>
      <c r="AS33" s="2">
        <f>+Infeed!AX951</f>
        <v>1005797.63</v>
      </c>
      <c r="AT33" s="2">
        <f>+Infeed!AY951</f>
        <v>1022011.8700000001</v>
      </c>
      <c r="AU33" s="2">
        <f>+Infeed!AZ951</f>
        <v>1039172.97</v>
      </c>
      <c r="AV33" s="2">
        <f>+Infeed!BA951</f>
        <v>1063757.9099999999</v>
      </c>
      <c r="AW33" s="2">
        <f>+Infeed!BB951</f>
        <v>1080617.79</v>
      </c>
      <c r="AX33" s="2">
        <f>+Infeed!BC951</f>
        <v>1122773.7999999998</v>
      </c>
      <c r="AY33" s="2">
        <f>+Infeed!BD951</f>
        <v>1142413.0999999999</v>
      </c>
      <c r="AZ33" s="2">
        <f>+Infeed!BE951</f>
        <v>1163995.7</v>
      </c>
      <c r="BA33" s="2">
        <f>+Infeed!BF951</f>
        <v>1211572.2</v>
      </c>
      <c r="BB33" s="2">
        <f>+Infeed!BG951</f>
        <v>1228707.1000000001</v>
      </c>
      <c r="BC33" s="2">
        <f>+Infeed!BH951</f>
        <v>1258848.8</v>
      </c>
      <c r="BD33" s="2">
        <f>+Infeed!BI951</f>
        <v>1374278.9</v>
      </c>
      <c r="BE33" s="2">
        <f>+Infeed!BJ951</f>
        <v>1389486</v>
      </c>
      <c r="BF33" s="2">
        <f>+Infeed!BK951</f>
        <v>1421133.1</v>
      </c>
      <c r="BG33" s="2">
        <f>+Infeed!BL951</f>
        <v>1439296.9</v>
      </c>
      <c r="BH33" s="2">
        <f>+Infeed!BM951</f>
        <v>1458737.6</v>
      </c>
      <c r="BI33" s="2">
        <f>+Infeed!BN951</f>
        <v>1508303</v>
      </c>
      <c r="BJ33" s="2">
        <f>+Infeed!BO951</f>
        <v>1505035.5</v>
      </c>
    </row>
    <row r="34" spans="2:62">
      <c r="B34" s="3" t="s">
        <v>328</v>
      </c>
      <c r="E34" s="11"/>
      <c r="G34" s="2">
        <f>+Infeed!L950</f>
        <v>271109.66164423421</v>
      </c>
      <c r="H34" s="2">
        <f>+Infeed!M950</f>
        <v>319858.16106602002</v>
      </c>
      <c r="I34" s="2">
        <f>+Infeed!N950</f>
        <v>356238.40284703486</v>
      </c>
      <c r="J34" s="2">
        <f>+Infeed!O950</f>
        <v>365722.38141617837</v>
      </c>
      <c r="K34" s="2">
        <f>+Infeed!P950</f>
        <v>414246.96148167877</v>
      </c>
      <c r="L34" s="2">
        <f>+Infeed!Q950</f>
        <v>505345.53396070749</v>
      </c>
      <c r="M34" s="2">
        <f>+Infeed!R950</f>
        <v>525956.53923687991</v>
      </c>
      <c r="N34" s="2">
        <f>+Infeed!S950</f>
        <v>508014.33229510876</v>
      </c>
      <c r="O34" s="2">
        <f>+Infeed!T950</f>
        <v>516139.70967888727</v>
      </c>
      <c r="P34" s="2">
        <f>+Infeed!U950</f>
        <v>510015.85793848871</v>
      </c>
      <c r="Q34" s="2">
        <f>+Infeed!V950</f>
        <v>519832.7158264122</v>
      </c>
      <c r="R34" s="2">
        <f>+Infeed!W950</f>
        <v>528683.9244265107</v>
      </c>
      <c r="S34" s="2">
        <f>+Infeed!X950</f>
        <v>541045.10931565531</v>
      </c>
      <c r="T34" s="2">
        <f>+Infeed!Y950</f>
        <v>549831.56171416829</v>
      </c>
      <c r="U34" s="2">
        <f>+Infeed!Z950</f>
        <v>557084.26758187218</v>
      </c>
      <c r="V34" s="2">
        <f>+Infeed!AA950</f>
        <v>567177.47625746811</v>
      </c>
      <c r="W34" s="2">
        <f>+Infeed!AB950</f>
        <v>586329.96320610307</v>
      </c>
      <c r="X34" s="2">
        <f>+Infeed!AC950</f>
        <v>596815.37110028474</v>
      </c>
      <c r="Y34" s="2">
        <f>+Infeed!AD950</f>
        <v>608775.34424270527</v>
      </c>
      <c r="Z34" s="2">
        <f>+Infeed!AE950</f>
        <v>621144.62682746211</v>
      </c>
      <c r="AA34" s="2">
        <f>+Infeed!AF950</f>
        <v>634749.14173677354</v>
      </c>
      <c r="AB34" s="2">
        <f>+Infeed!AG950</f>
        <v>665152.7790754952</v>
      </c>
      <c r="AC34" s="2">
        <f>+Infeed!AH950</f>
        <v>675888.82180671801</v>
      </c>
      <c r="AD34" s="2">
        <f>+Infeed!AI950</f>
        <v>689227.69745591353</v>
      </c>
      <c r="AE34" s="2">
        <f>+Infeed!AJ950</f>
        <v>704843.04066911549</v>
      </c>
      <c r="AF34" s="2">
        <f>+Infeed!AK950</f>
        <v>732997.87968261703</v>
      </c>
      <c r="AG34" s="2">
        <f>+Infeed!AL950</f>
        <v>751427.98002385069</v>
      </c>
      <c r="AH34" s="2">
        <f>+Infeed!AM950</f>
        <v>764617.80456056329</v>
      </c>
      <c r="AI34" s="2">
        <f>+Infeed!AN950</f>
        <v>796377.53602688294</v>
      </c>
      <c r="AJ34" s="2">
        <f>+Infeed!AO950</f>
        <v>823606.18298653513</v>
      </c>
      <c r="AK34" s="2">
        <f>+Infeed!AP950</f>
        <v>838007.33695197478</v>
      </c>
      <c r="AL34" s="2">
        <f>+Infeed!AQ950</f>
        <v>859952.46717390663</v>
      </c>
      <c r="AM34" s="2">
        <f>+Infeed!AR950</f>
        <v>890261.24468565814</v>
      </c>
      <c r="AN34" s="2">
        <f>+Infeed!AS950</f>
        <v>905862.81658929144</v>
      </c>
      <c r="AO34" s="2">
        <f>+Infeed!AT950</f>
        <v>919963.64976865787</v>
      </c>
      <c r="AP34" s="2">
        <f>+Infeed!AU950</f>
        <v>933942.4614821471</v>
      </c>
      <c r="AQ34" s="2">
        <f>+Infeed!AV950</f>
        <v>954996.48288967297</v>
      </c>
      <c r="AR34" s="2">
        <f>+Infeed!AW950</f>
        <v>969314.8563388508</v>
      </c>
      <c r="AS34" s="2">
        <f>+Infeed!AX950</f>
        <v>1005802.6221432311</v>
      </c>
      <c r="AT34" s="2">
        <f>+Infeed!AY950</f>
        <v>1022015.357210245</v>
      </c>
      <c r="AU34" s="2">
        <f>+Infeed!AZ950</f>
        <v>1039177.927358594</v>
      </c>
      <c r="AV34" s="2">
        <f>+Infeed!BA950</f>
        <v>1063761.313422722</v>
      </c>
      <c r="AW34" s="2">
        <f>+Infeed!BB950</f>
        <v>1080622.6167818846</v>
      </c>
      <c r="AX34" s="2">
        <f>+Infeed!BC950</f>
        <v>1122780.4665994954</v>
      </c>
      <c r="AY34" s="2">
        <f>+Infeed!BD950</f>
        <v>1142417.648649941</v>
      </c>
      <c r="AZ34" s="2">
        <f>+Infeed!BE950</f>
        <v>1164002.2987032828</v>
      </c>
      <c r="BA34" s="2">
        <f>+Infeed!BF950</f>
        <v>1211577.0904178103</v>
      </c>
      <c r="BB34" s="2">
        <f>+Infeed!BG950</f>
        <v>1228714.072838255</v>
      </c>
      <c r="BC34" s="2">
        <f>+Infeed!BH950</f>
        <v>1258855.4149838043</v>
      </c>
      <c r="BD34" s="2">
        <f>+Infeed!BI950</f>
        <v>1374285.7011116419</v>
      </c>
      <c r="BE34" s="2">
        <f>+Infeed!BJ950</f>
        <v>1389490.9752074508</v>
      </c>
      <c r="BF34" s="2">
        <f>+Infeed!BK950</f>
        <v>1421140.0324102249</v>
      </c>
      <c r="BG34" s="2">
        <f>+Infeed!BL950</f>
        <v>1439302.0926552091</v>
      </c>
      <c r="BH34" s="2">
        <f>+Infeed!BM950</f>
        <v>1458745.9540474187</v>
      </c>
      <c r="BI34" s="2">
        <f>+Infeed!BN950</f>
        <v>1508309.4467870581</v>
      </c>
      <c r="BJ34" s="2">
        <f>+Infeed!BO950</f>
        <v>1505039.8653520399</v>
      </c>
    </row>
    <row r="35" spans="2:62">
      <c r="C35" s="10"/>
      <c r="E35" s="11"/>
      <c r="G35" s="23">
        <f>ROUND(+G33-G34,0)</f>
        <v>4</v>
      </c>
      <c r="H35" s="23">
        <f t="shared" ref="H35" si="118">ROUND(+H33-H34,0)</f>
        <v>6</v>
      </c>
      <c r="I35" s="23">
        <f t="shared" ref="I35" si="119">ROUND(+I33-I34,0)</f>
        <v>3</v>
      </c>
      <c r="J35" s="23">
        <f t="shared" ref="J35" si="120">ROUND(+J33-J34,0)</f>
        <v>6</v>
      </c>
      <c r="K35" s="23">
        <f t="shared" ref="K35" si="121">ROUND(+K33-K34,0)</f>
        <v>7</v>
      </c>
      <c r="L35" s="23">
        <f t="shared" ref="L35" si="122">ROUND(+L33-L34,0)</f>
        <v>-4</v>
      </c>
      <c r="M35" s="23">
        <f t="shared" ref="M35" si="123">ROUND(+M33-M34,0)</f>
        <v>0</v>
      </c>
      <c r="N35" s="23">
        <f t="shared" ref="N35" si="124">ROUND(+N33-N34,0)</f>
        <v>-1</v>
      </c>
      <c r="O35" s="23">
        <f t="shared" ref="O35" si="125">ROUND(+O33-O34,0)</f>
        <v>-1</v>
      </c>
      <c r="P35" s="23">
        <f t="shared" ref="P35" si="126">ROUND(+P33-P34,0)</f>
        <v>-1</v>
      </c>
      <c r="Q35" s="23">
        <f t="shared" ref="Q35" si="127">ROUND(+Q33-Q34,0)</f>
        <v>-1</v>
      </c>
      <c r="R35" s="23">
        <f t="shared" ref="R35" si="128">ROUND(+R33-R34,0)</f>
        <v>-1</v>
      </c>
      <c r="S35" s="23">
        <f t="shared" ref="S35" si="129">ROUND(+S33-S34,0)</f>
        <v>-1</v>
      </c>
      <c r="T35" s="23">
        <f t="shared" ref="T35" si="130">ROUND(+T33-T34,0)</f>
        <v>-2</v>
      </c>
      <c r="U35" s="23">
        <f t="shared" ref="U35" si="131">ROUND(+U33-U34,0)</f>
        <v>-2</v>
      </c>
      <c r="V35" s="23">
        <f t="shared" ref="V35" si="132">ROUND(+V33-V34,0)</f>
        <v>-2</v>
      </c>
      <c r="W35" s="23">
        <f t="shared" ref="W35" si="133">ROUND(+W33-W34,0)</f>
        <v>-2</v>
      </c>
      <c r="X35" s="23">
        <f t="shared" ref="X35" si="134">ROUND(+X33-X34,0)</f>
        <v>-2</v>
      </c>
      <c r="Y35" s="23">
        <f t="shared" ref="Y35" si="135">ROUND(+Y33-Y34,0)</f>
        <v>-2</v>
      </c>
      <c r="Z35" s="23">
        <f t="shared" ref="Z35" si="136">ROUND(+Z33-Z34,0)</f>
        <v>-2</v>
      </c>
      <c r="AA35" s="23">
        <f t="shared" ref="AA35" si="137">ROUND(+AA33-AA34,0)</f>
        <v>-3</v>
      </c>
      <c r="AB35" s="23">
        <f t="shared" ref="AB35" si="138">ROUND(+AB33-AB34,0)</f>
        <v>-2</v>
      </c>
      <c r="AC35" s="23">
        <f t="shared" ref="AC35" si="139">ROUND(+AC33-AC34,0)</f>
        <v>-2</v>
      </c>
      <c r="AD35" s="23">
        <f t="shared" ref="AD35" si="140">ROUND(+AD33-AD34,0)</f>
        <v>-3</v>
      </c>
      <c r="AE35" s="23">
        <f t="shared" ref="AE35" si="141">ROUND(+AE33-AE34,0)</f>
        <v>-3</v>
      </c>
      <c r="AF35" s="23">
        <f t="shared" ref="AF35" si="142">ROUND(+AF33-AF34,0)</f>
        <v>-2</v>
      </c>
      <c r="AG35" s="23">
        <f t="shared" ref="AG35" si="143">ROUND(+AG33-AG34,0)</f>
        <v>-3</v>
      </c>
      <c r="AH35" s="23">
        <f t="shared" ref="AH35" si="144">ROUND(+AH33-AH34,0)</f>
        <v>-3</v>
      </c>
      <c r="AI35" s="23">
        <f t="shared" ref="AI35" si="145">ROUND(+AI33-AI34,0)</f>
        <v>-3</v>
      </c>
      <c r="AJ35" s="23">
        <f t="shared" ref="AJ35" si="146">ROUND(+AJ33-AJ34,0)</f>
        <v>-3</v>
      </c>
      <c r="AK35" s="23">
        <f t="shared" ref="AK35" si="147">ROUND(+AK33-AK34,0)</f>
        <v>-4</v>
      </c>
      <c r="AL35" s="23">
        <f t="shared" ref="AL35" si="148">ROUND(+AL33-AL34,0)</f>
        <v>-3</v>
      </c>
      <c r="AM35" s="23">
        <f t="shared" ref="AM35" si="149">ROUND(+AM33-AM34,0)</f>
        <v>-4</v>
      </c>
      <c r="AN35" s="23">
        <f t="shared" ref="AN35" si="150">ROUND(+AN33-AN34,0)</f>
        <v>-5</v>
      </c>
      <c r="AO35" s="23">
        <f t="shared" ref="AO35" si="151">ROUND(+AO33-AO34,0)</f>
        <v>-3</v>
      </c>
      <c r="AP35" s="23">
        <f t="shared" ref="AP35" si="152">ROUND(+AP33-AP34,0)</f>
        <v>-4</v>
      </c>
      <c r="AQ35" s="23">
        <f t="shared" ref="AQ35" si="153">ROUND(+AQ33-AQ34,0)</f>
        <v>-3</v>
      </c>
      <c r="AR35" s="23">
        <f t="shared" ref="AR35" si="154">ROUND(+AR33-AR34,0)</f>
        <v>-4</v>
      </c>
      <c r="AS35" s="23">
        <f t="shared" ref="AS35" si="155">ROUND(+AS33-AS34,0)</f>
        <v>-5</v>
      </c>
      <c r="AT35" s="23">
        <f t="shared" ref="AT35" si="156">ROUND(+AT33-AT34,0)</f>
        <v>-3</v>
      </c>
      <c r="AU35" s="23">
        <f t="shared" ref="AU35" si="157">ROUND(+AU33-AU34,0)</f>
        <v>-5</v>
      </c>
      <c r="AV35" s="23">
        <f t="shared" ref="AV35" si="158">ROUND(+AV33-AV34,0)</f>
        <v>-3</v>
      </c>
      <c r="AW35" s="23">
        <f t="shared" ref="AW35" si="159">ROUND(+AW33-AW34,0)</f>
        <v>-5</v>
      </c>
      <c r="AX35" s="23">
        <f t="shared" ref="AX35" si="160">ROUND(+AX33-AX34,0)</f>
        <v>-7</v>
      </c>
      <c r="AY35" s="23">
        <f t="shared" ref="AY35" si="161">ROUND(+AY33-AY34,0)</f>
        <v>-5</v>
      </c>
      <c r="AZ35" s="23">
        <f t="shared" ref="AZ35" si="162">ROUND(+AZ33-AZ34,0)</f>
        <v>-7</v>
      </c>
      <c r="BA35" s="23">
        <f t="shared" ref="BA35" si="163">ROUND(+BA33-BA34,0)</f>
        <v>-5</v>
      </c>
      <c r="BB35" s="23">
        <f t="shared" ref="BB35" si="164">ROUND(+BB33-BB34,0)</f>
        <v>-7</v>
      </c>
      <c r="BC35" s="23">
        <f t="shared" ref="BC35" si="165">ROUND(+BC33-BC34,0)</f>
        <v>-7</v>
      </c>
      <c r="BD35" s="23">
        <f t="shared" ref="BD35" si="166">ROUND(+BD33-BD34,0)</f>
        <v>-7</v>
      </c>
      <c r="BE35" s="23">
        <f t="shared" ref="BE35" si="167">ROUND(+BE33-BE34,0)</f>
        <v>-5</v>
      </c>
      <c r="BF35" s="23">
        <f t="shared" ref="BF35" si="168">ROUND(+BF33-BF34,0)</f>
        <v>-7</v>
      </c>
      <c r="BG35" s="23">
        <f t="shared" ref="BG35" si="169">ROUND(+BG33-BG34,0)</f>
        <v>-5</v>
      </c>
      <c r="BH35" s="23">
        <f t="shared" ref="BH35" si="170">ROUND(+BH33-BH34,0)</f>
        <v>-8</v>
      </c>
      <c r="BI35" s="23">
        <f t="shared" ref="BI35" si="171">ROUND(+BI33-BI34,0)</f>
        <v>-6</v>
      </c>
      <c r="BJ35" s="23">
        <f t="shared" ref="BJ35" si="172">ROUND(+BJ33-BJ34,0)</f>
        <v>-4</v>
      </c>
    </row>
    <row r="36" spans="2:62">
      <c r="C36" s="237">
        <f>IF(AND(E36=0,F36&lt;&gt;0),1,IF(ABS(F36)&gt;E36,1,0))</f>
        <v>0</v>
      </c>
      <c r="D36" s="237">
        <f>IF(AND(E36&lt;&gt;0,F36&gt;0),1,0)</f>
        <v>0</v>
      </c>
      <c r="E36" s="240">
        <v>8</v>
      </c>
      <c r="F36" s="2">
        <f>SUM(G36:BJ36)</f>
        <v>0</v>
      </c>
      <c r="G36" s="2">
        <f t="shared" ref="G36:AL36" si="173">IF(ABS(G35)&gt;$E36,1,0)</f>
        <v>0</v>
      </c>
      <c r="H36" s="2">
        <f t="shared" si="173"/>
        <v>0</v>
      </c>
      <c r="I36" s="2">
        <f t="shared" si="173"/>
        <v>0</v>
      </c>
      <c r="J36" s="2">
        <f t="shared" si="173"/>
        <v>0</v>
      </c>
      <c r="K36" s="2">
        <f t="shared" si="173"/>
        <v>0</v>
      </c>
      <c r="L36" s="2">
        <f t="shared" si="173"/>
        <v>0</v>
      </c>
      <c r="M36" s="2">
        <f t="shared" si="173"/>
        <v>0</v>
      </c>
      <c r="N36" s="2">
        <f t="shared" si="173"/>
        <v>0</v>
      </c>
      <c r="O36" s="2">
        <f t="shared" si="173"/>
        <v>0</v>
      </c>
      <c r="P36" s="2">
        <f t="shared" si="173"/>
        <v>0</v>
      </c>
      <c r="Q36" s="2">
        <f t="shared" si="173"/>
        <v>0</v>
      </c>
      <c r="R36" s="2">
        <f t="shared" si="173"/>
        <v>0</v>
      </c>
      <c r="S36" s="2">
        <f t="shared" si="173"/>
        <v>0</v>
      </c>
      <c r="T36" s="2">
        <f t="shared" si="173"/>
        <v>0</v>
      </c>
      <c r="U36" s="2">
        <f t="shared" si="173"/>
        <v>0</v>
      </c>
      <c r="V36" s="2">
        <f t="shared" si="173"/>
        <v>0</v>
      </c>
      <c r="W36" s="2">
        <f t="shared" si="173"/>
        <v>0</v>
      </c>
      <c r="X36" s="2">
        <f t="shared" si="173"/>
        <v>0</v>
      </c>
      <c r="Y36" s="2">
        <f t="shared" si="173"/>
        <v>0</v>
      </c>
      <c r="Z36" s="2">
        <f t="shared" si="173"/>
        <v>0</v>
      </c>
      <c r="AA36" s="2">
        <f t="shared" si="173"/>
        <v>0</v>
      </c>
      <c r="AB36" s="2">
        <f t="shared" si="173"/>
        <v>0</v>
      </c>
      <c r="AC36" s="2">
        <f t="shared" si="173"/>
        <v>0</v>
      </c>
      <c r="AD36" s="2">
        <f t="shared" si="173"/>
        <v>0</v>
      </c>
      <c r="AE36" s="2">
        <f t="shared" si="173"/>
        <v>0</v>
      </c>
      <c r="AF36" s="2">
        <f t="shared" si="173"/>
        <v>0</v>
      </c>
      <c r="AG36" s="2">
        <f t="shared" si="173"/>
        <v>0</v>
      </c>
      <c r="AH36" s="2">
        <f t="shared" si="173"/>
        <v>0</v>
      </c>
      <c r="AI36" s="2">
        <f t="shared" si="173"/>
        <v>0</v>
      </c>
      <c r="AJ36" s="2">
        <f t="shared" si="173"/>
        <v>0</v>
      </c>
      <c r="AK36" s="2">
        <f t="shared" si="173"/>
        <v>0</v>
      </c>
      <c r="AL36" s="2">
        <f t="shared" si="173"/>
        <v>0</v>
      </c>
      <c r="AM36" s="2">
        <f t="shared" ref="AM36:BJ36" si="174">IF(ABS(AM35)&gt;$E36,1,0)</f>
        <v>0</v>
      </c>
      <c r="AN36" s="2">
        <f t="shared" si="174"/>
        <v>0</v>
      </c>
      <c r="AO36" s="2">
        <f t="shared" si="174"/>
        <v>0</v>
      </c>
      <c r="AP36" s="2">
        <f t="shared" si="174"/>
        <v>0</v>
      </c>
      <c r="AQ36" s="2">
        <f t="shared" si="174"/>
        <v>0</v>
      </c>
      <c r="AR36" s="2">
        <f t="shared" si="174"/>
        <v>0</v>
      </c>
      <c r="AS36" s="2">
        <f t="shared" si="174"/>
        <v>0</v>
      </c>
      <c r="AT36" s="2">
        <f t="shared" si="174"/>
        <v>0</v>
      </c>
      <c r="AU36" s="2">
        <f t="shared" si="174"/>
        <v>0</v>
      </c>
      <c r="AV36" s="2">
        <f t="shared" si="174"/>
        <v>0</v>
      </c>
      <c r="AW36" s="2">
        <f t="shared" si="174"/>
        <v>0</v>
      </c>
      <c r="AX36" s="2">
        <f t="shared" si="174"/>
        <v>0</v>
      </c>
      <c r="AY36" s="2">
        <f t="shared" si="174"/>
        <v>0</v>
      </c>
      <c r="AZ36" s="2">
        <f t="shared" si="174"/>
        <v>0</v>
      </c>
      <c r="BA36" s="2">
        <f t="shared" si="174"/>
        <v>0</v>
      </c>
      <c r="BB36" s="2">
        <f t="shared" si="174"/>
        <v>0</v>
      </c>
      <c r="BC36" s="2">
        <f t="shared" si="174"/>
        <v>0</v>
      </c>
      <c r="BD36" s="2">
        <f t="shared" si="174"/>
        <v>0</v>
      </c>
      <c r="BE36" s="2">
        <f t="shared" si="174"/>
        <v>0</v>
      </c>
      <c r="BF36" s="2">
        <f t="shared" si="174"/>
        <v>0</v>
      </c>
      <c r="BG36" s="2">
        <f t="shared" si="174"/>
        <v>0</v>
      </c>
      <c r="BH36" s="2">
        <f t="shared" si="174"/>
        <v>0</v>
      </c>
      <c r="BI36" s="2">
        <f t="shared" si="174"/>
        <v>0</v>
      </c>
      <c r="BJ36" s="2">
        <f t="shared" si="174"/>
        <v>0</v>
      </c>
    </row>
    <row r="37" spans="2:62" s="10" customFormat="1">
      <c r="C37" s="237"/>
      <c r="D37" s="237"/>
      <c r="E37" s="240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</row>
    <row r="38" spans="2:62" s="10" customFormat="1">
      <c r="B38" s="3" t="s">
        <v>339</v>
      </c>
      <c r="C38" s="237"/>
      <c r="D38" s="237"/>
      <c r="E38" s="240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</row>
    <row r="39" spans="2:62" s="10" customFormat="1">
      <c r="B39" s="8" t="s">
        <v>336</v>
      </c>
      <c r="C39" s="237"/>
      <c r="D39" s="237"/>
      <c r="E39" s="240"/>
      <c r="F39" s="2">
        <f>ROUND(+InfeedIncremental!K13,0)</f>
        <v>5714579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</row>
    <row r="40" spans="2:62" s="10" customFormat="1">
      <c r="B40" s="7" t="s">
        <v>337</v>
      </c>
      <c r="C40" s="237"/>
      <c r="D40" s="237"/>
      <c r="E40" s="240"/>
      <c r="F40" s="2">
        <f>ROUND(+InfeedIncremental!Q13,0)</f>
        <v>5714579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</row>
    <row r="41" spans="2:62" s="10" customFormat="1">
      <c r="B41" s="7" t="s">
        <v>338</v>
      </c>
      <c r="C41" s="237">
        <f>IF(AND(F39=F41,F40=F41),0,1)</f>
        <v>0</v>
      </c>
      <c r="D41" s="237"/>
      <c r="E41" s="240"/>
      <c r="F41" s="2">
        <f>ROUND(+InfeedIncremental!R13,0)</f>
        <v>5714579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</row>
    <row r="42" spans="2:62">
      <c r="E42" s="11"/>
    </row>
    <row r="43" spans="2:62">
      <c r="E43" s="11"/>
    </row>
    <row r="44" spans="2:62">
      <c r="B44" s="237" t="str">
        <f ca="1">IF(OR(C44&lt;&gt;0,D44&lt;&gt;0),"Review","Balanced")</f>
        <v>Balanced</v>
      </c>
      <c r="C44" s="237">
        <f ca="1">SUM(C4:OFFSET(C44,-1,0))</f>
        <v>0</v>
      </c>
      <c r="D44" s="237">
        <f ca="1">SUM(D4:OFFSET(D44,-1,0))</f>
        <v>0</v>
      </c>
    </row>
  </sheetData>
  <sheetProtection password="EEDF" sheet="1" objects="1" scenarios="1"/>
  <conditionalFormatting sqref="C12">
    <cfRule type="cellIs" dxfId="18" priority="14" stopIfTrue="1" operator="notEqual">
      <formula>0</formula>
    </cfRule>
  </conditionalFormatting>
  <conditionalFormatting sqref="C7">
    <cfRule type="cellIs" dxfId="17" priority="13" stopIfTrue="1" operator="notEqual">
      <formula>0</formula>
    </cfRule>
  </conditionalFormatting>
  <conditionalFormatting sqref="C18">
    <cfRule type="cellIs" dxfId="16" priority="22" stopIfTrue="1" operator="notEqual">
      <formula>0</formula>
    </cfRule>
  </conditionalFormatting>
  <conditionalFormatting sqref="C30">
    <cfRule type="cellIs" dxfId="15" priority="10" stopIfTrue="1" operator="notEqual">
      <formula>0</formula>
    </cfRule>
  </conditionalFormatting>
  <conditionalFormatting sqref="C36:C40">
    <cfRule type="cellIs" dxfId="14" priority="11" stopIfTrue="1" operator="notEqual">
      <formula>0</formula>
    </cfRule>
  </conditionalFormatting>
  <conditionalFormatting sqref="B44">
    <cfRule type="cellIs" dxfId="13" priority="15" stopIfTrue="1" operator="equal">
      <formula>"Review"</formula>
    </cfRule>
    <cfRule type="cellIs" dxfId="12" priority="16" stopIfTrue="1" operator="equal">
      <formula>"Balanced"</formula>
    </cfRule>
  </conditionalFormatting>
  <conditionalFormatting sqref="C44">
    <cfRule type="cellIs" dxfId="11" priority="17" stopIfTrue="1" operator="notEqual">
      <formula>0</formula>
    </cfRule>
    <cfRule type="cellIs" dxfId="10" priority="18" stopIfTrue="1" operator="equal">
      <formula>0</formula>
    </cfRule>
  </conditionalFormatting>
  <conditionalFormatting sqref="C24">
    <cfRule type="cellIs" dxfId="9" priority="12" stopIfTrue="1" operator="notEqual">
      <formula>0</formula>
    </cfRule>
  </conditionalFormatting>
  <conditionalFormatting sqref="D7">
    <cfRule type="cellIs" dxfId="8" priority="7" stopIfTrue="1" operator="notEqual">
      <formula>0</formula>
    </cfRule>
  </conditionalFormatting>
  <conditionalFormatting sqref="D44">
    <cfRule type="cellIs" dxfId="7" priority="8" stopIfTrue="1" operator="notEqual">
      <formula>0</formula>
    </cfRule>
    <cfRule type="cellIs" dxfId="6" priority="9" stopIfTrue="1" operator="equal">
      <formula>0</formula>
    </cfRule>
  </conditionalFormatting>
  <conditionalFormatting sqref="D12">
    <cfRule type="cellIs" dxfId="5" priority="6" stopIfTrue="1" operator="notEqual">
      <formula>0</formula>
    </cfRule>
  </conditionalFormatting>
  <conditionalFormatting sqref="D18">
    <cfRule type="cellIs" dxfId="4" priority="5" stopIfTrue="1" operator="notEqual">
      <formula>0</formula>
    </cfRule>
  </conditionalFormatting>
  <conditionalFormatting sqref="D24">
    <cfRule type="cellIs" dxfId="3" priority="4" stopIfTrue="1" operator="notEqual">
      <formula>0</formula>
    </cfRule>
  </conditionalFormatting>
  <conditionalFormatting sqref="D30">
    <cfRule type="cellIs" dxfId="2" priority="3" stopIfTrue="1" operator="notEqual">
      <formula>0</formula>
    </cfRule>
  </conditionalFormatting>
  <conditionalFormatting sqref="D36:D41">
    <cfRule type="cellIs" dxfId="1" priority="2" stopIfTrue="1" operator="notEqual">
      <formula>0</formula>
    </cfRule>
  </conditionalFormatting>
  <conditionalFormatting sqref="C41">
    <cfRule type="cellIs" dxfId="0" priority="1" stopIfTrue="1" operator="notEqual">
      <formula>0</formula>
    </cfRule>
  </conditionalFormatting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AFF"/>
  </sheetPr>
  <dimension ref="B2:B5"/>
  <sheetViews>
    <sheetView workbookViewId="0">
      <selection activeCell="B2" sqref="B2"/>
    </sheetView>
  </sheetViews>
  <sheetFormatPr defaultRowHeight="12.75"/>
  <sheetData>
    <row r="2" spans="2:2">
      <c r="B2" t="s">
        <v>287</v>
      </c>
    </row>
    <row r="3" spans="2:2">
      <c r="B3" t="s">
        <v>288</v>
      </c>
    </row>
    <row r="4" spans="2:2">
      <c r="B4" t="s">
        <v>289</v>
      </c>
    </row>
    <row r="5" spans="2:2">
      <c r="B5" t="s">
        <v>290</v>
      </c>
    </row>
  </sheetData>
  <sheetProtection password="EEDF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BJ29"/>
  <sheetViews>
    <sheetView topLeftCell="B10" workbookViewId="0">
      <selection activeCell="B21" sqref="B21"/>
    </sheetView>
  </sheetViews>
  <sheetFormatPr defaultRowHeight="12.75"/>
  <cols>
    <col min="1" max="2" width="9.140625" style="183"/>
    <col min="3" max="3" width="11.7109375" style="183" bestFit="1" customWidth="1"/>
    <col min="4" max="4" width="9.140625" style="183"/>
    <col min="5" max="5" width="3" style="183" bestFit="1" customWidth="1"/>
    <col min="6" max="6" width="49.140625" style="183" bestFit="1" customWidth="1"/>
    <col min="7" max="9" width="12.28515625" style="183" bestFit="1" customWidth="1"/>
    <col min="10" max="42" width="13.5703125" style="183" bestFit="1" customWidth="1"/>
    <col min="43" max="62" width="14" style="183" bestFit="1" customWidth="1"/>
    <col min="63" max="260" width="9.140625" style="183"/>
    <col min="261" max="261" width="3" style="183" bestFit="1" customWidth="1"/>
    <col min="262" max="262" width="49.140625" style="183" bestFit="1" customWidth="1"/>
    <col min="263" max="265" width="12.28515625" style="183" bestFit="1" customWidth="1"/>
    <col min="266" max="298" width="13.5703125" style="183" bestFit="1" customWidth="1"/>
    <col min="299" max="318" width="14" style="183" bestFit="1" customWidth="1"/>
    <col min="319" max="516" width="9.140625" style="183"/>
    <col min="517" max="517" width="3" style="183" bestFit="1" customWidth="1"/>
    <col min="518" max="518" width="49.140625" style="183" bestFit="1" customWidth="1"/>
    <col min="519" max="521" width="12.28515625" style="183" bestFit="1" customWidth="1"/>
    <col min="522" max="554" width="13.5703125" style="183" bestFit="1" customWidth="1"/>
    <col min="555" max="574" width="14" style="183" bestFit="1" customWidth="1"/>
    <col min="575" max="772" width="9.140625" style="183"/>
    <col min="773" max="773" width="3" style="183" bestFit="1" customWidth="1"/>
    <col min="774" max="774" width="49.140625" style="183" bestFit="1" customWidth="1"/>
    <col min="775" max="777" width="12.28515625" style="183" bestFit="1" customWidth="1"/>
    <col min="778" max="810" width="13.5703125" style="183" bestFit="1" customWidth="1"/>
    <col min="811" max="830" width="14" style="183" bestFit="1" customWidth="1"/>
    <col min="831" max="1028" width="9.140625" style="183"/>
    <col min="1029" max="1029" width="3" style="183" bestFit="1" customWidth="1"/>
    <col min="1030" max="1030" width="49.140625" style="183" bestFit="1" customWidth="1"/>
    <col min="1031" max="1033" width="12.28515625" style="183" bestFit="1" customWidth="1"/>
    <col min="1034" max="1066" width="13.5703125" style="183" bestFit="1" customWidth="1"/>
    <col min="1067" max="1086" width="14" style="183" bestFit="1" customWidth="1"/>
    <col min="1087" max="1284" width="9.140625" style="183"/>
    <col min="1285" max="1285" width="3" style="183" bestFit="1" customWidth="1"/>
    <col min="1286" max="1286" width="49.140625" style="183" bestFit="1" customWidth="1"/>
    <col min="1287" max="1289" width="12.28515625" style="183" bestFit="1" customWidth="1"/>
    <col min="1290" max="1322" width="13.5703125" style="183" bestFit="1" customWidth="1"/>
    <col min="1323" max="1342" width="14" style="183" bestFit="1" customWidth="1"/>
    <col min="1343" max="1540" width="9.140625" style="183"/>
    <col min="1541" max="1541" width="3" style="183" bestFit="1" customWidth="1"/>
    <col min="1542" max="1542" width="49.140625" style="183" bestFit="1" customWidth="1"/>
    <col min="1543" max="1545" width="12.28515625" style="183" bestFit="1" customWidth="1"/>
    <col min="1546" max="1578" width="13.5703125" style="183" bestFit="1" customWidth="1"/>
    <col min="1579" max="1598" width="14" style="183" bestFit="1" customWidth="1"/>
    <col min="1599" max="1796" width="9.140625" style="183"/>
    <col min="1797" max="1797" width="3" style="183" bestFit="1" customWidth="1"/>
    <col min="1798" max="1798" width="49.140625" style="183" bestFit="1" customWidth="1"/>
    <col min="1799" max="1801" width="12.28515625" style="183" bestFit="1" customWidth="1"/>
    <col min="1802" max="1834" width="13.5703125" style="183" bestFit="1" customWidth="1"/>
    <col min="1835" max="1854" width="14" style="183" bestFit="1" customWidth="1"/>
    <col min="1855" max="2052" width="9.140625" style="183"/>
    <col min="2053" max="2053" width="3" style="183" bestFit="1" customWidth="1"/>
    <col min="2054" max="2054" width="49.140625" style="183" bestFit="1" customWidth="1"/>
    <col min="2055" max="2057" width="12.28515625" style="183" bestFit="1" customWidth="1"/>
    <col min="2058" max="2090" width="13.5703125" style="183" bestFit="1" customWidth="1"/>
    <col min="2091" max="2110" width="14" style="183" bestFit="1" customWidth="1"/>
    <col min="2111" max="2308" width="9.140625" style="183"/>
    <col min="2309" max="2309" width="3" style="183" bestFit="1" customWidth="1"/>
    <col min="2310" max="2310" width="49.140625" style="183" bestFit="1" customWidth="1"/>
    <col min="2311" max="2313" width="12.28515625" style="183" bestFit="1" customWidth="1"/>
    <col min="2314" max="2346" width="13.5703125" style="183" bestFit="1" customWidth="1"/>
    <col min="2347" max="2366" width="14" style="183" bestFit="1" customWidth="1"/>
    <col min="2367" max="2564" width="9.140625" style="183"/>
    <col min="2565" max="2565" width="3" style="183" bestFit="1" customWidth="1"/>
    <col min="2566" max="2566" width="49.140625" style="183" bestFit="1" customWidth="1"/>
    <col min="2567" max="2569" width="12.28515625" style="183" bestFit="1" customWidth="1"/>
    <col min="2570" max="2602" width="13.5703125" style="183" bestFit="1" customWidth="1"/>
    <col min="2603" max="2622" width="14" style="183" bestFit="1" customWidth="1"/>
    <col min="2623" max="2820" width="9.140625" style="183"/>
    <col min="2821" max="2821" width="3" style="183" bestFit="1" customWidth="1"/>
    <col min="2822" max="2822" width="49.140625" style="183" bestFit="1" customWidth="1"/>
    <col min="2823" max="2825" width="12.28515625" style="183" bestFit="1" customWidth="1"/>
    <col min="2826" max="2858" width="13.5703125" style="183" bestFit="1" customWidth="1"/>
    <col min="2859" max="2878" width="14" style="183" bestFit="1" customWidth="1"/>
    <col min="2879" max="3076" width="9.140625" style="183"/>
    <col min="3077" max="3077" width="3" style="183" bestFit="1" customWidth="1"/>
    <col min="3078" max="3078" width="49.140625" style="183" bestFit="1" customWidth="1"/>
    <col min="3079" max="3081" width="12.28515625" style="183" bestFit="1" customWidth="1"/>
    <col min="3082" max="3114" width="13.5703125" style="183" bestFit="1" customWidth="1"/>
    <col min="3115" max="3134" width="14" style="183" bestFit="1" customWidth="1"/>
    <col min="3135" max="3332" width="9.140625" style="183"/>
    <col min="3333" max="3333" width="3" style="183" bestFit="1" customWidth="1"/>
    <col min="3334" max="3334" width="49.140625" style="183" bestFit="1" customWidth="1"/>
    <col min="3335" max="3337" width="12.28515625" style="183" bestFit="1" customWidth="1"/>
    <col min="3338" max="3370" width="13.5703125" style="183" bestFit="1" customWidth="1"/>
    <col min="3371" max="3390" width="14" style="183" bestFit="1" customWidth="1"/>
    <col min="3391" max="3588" width="9.140625" style="183"/>
    <col min="3589" max="3589" width="3" style="183" bestFit="1" customWidth="1"/>
    <col min="3590" max="3590" width="49.140625" style="183" bestFit="1" customWidth="1"/>
    <col min="3591" max="3593" width="12.28515625" style="183" bestFit="1" customWidth="1"/>
    <col min="3594" max="3626" width="13.5703125" style="183" bestFit="1" customWidth="1"/>
    <col min="3627" max="3646" width="14" style="183" bestFit="1" customWidth="1"/>
    <col min="3647" max="3844" width="9.140625" style="183"/>
    <col min="3845" max="3845" width="3" style="183" bestFit="1" customWidth="1"/>
    <col min="3846" max="3846" width="49.140625" style="183" bestFit="1" customWidth="1"/>
    <col min="3847" max="3849" width="12.28515625" style="183" bestFit="1" customWidth="1"/>
    <col min="3850" max="3882" width="13.5703125" style="183" bestFit="1" customWidth="1"/>
    <col min="3883" max="3902" width="14" style="183" bestFit="1" customWidth="1"/>
    <col min="3903" max="4100" width="9.140625" style="183"/>
    <col min="4101" max="4101" width="3" style="183" bestFit="1" customWidth="1"/>
    <col min="4102" max="4102" width="49.140625" style="183" bestFit="1" customWidth="1"/>
    <col min="4103" max="4105" width="12.28515625" style="183" bestFit="1" customWidth="1"/>
    <col min="4106" max="4138" width="13.5703125" style="183" bestFit="1" customWidth="1"/>
    <col min="4139" max="4158" width="14" style="183" bestFit="1" customWidth="1"/>
    <col min="4159" max="4356" width="9.140625" style="183"/>
    <col min="4357" max="4357" width="3" style="183" bestFit="1" customWidth="1"/>
    <col min="4358" max="4358" width="49.140625" style="183" bestFit="1" customWidth="1"/>
    <col min="4359" max="4361" width="12.28515625" style="183" bestFit="1" customWidth="1"/>
    <col min="4362" max="4394" width="13.5703125" style="183" bestFit="1" customWidth="1"/>
    <col min="4395" max="4414" width="14" style="183" bestFit="1" customWidth="1"/>
    <col min="4415" max="4612" width="9.140625" style="183"/>
    <col min="4613" max="4613" width="3" style="183" bestFit="1" customWidth="1"/>
    <col min="4614" max="4614" width="49.140625" style="183" bestFit="1" customWidth="1"/>
    <col min="4615" max="4617" width="12.28515625" style="183" bestFit="1" customWidth="1"/>
    <col min="4618" max="4650" width="13.5703125" style="183" bestFit="1" customWidth="1"/>
    <col min="4651" max="4670" width="14" style="183" bestFit="1" customWidth="1"/>
    <col min="4671" max="4868" width="9.140625" style="183"/>
    <col min="4869" max="4869" width="3" style="183" bestFit="1" customWidth="1"/>
    <col min="4870" max="4870" width="49.140625" style="183" bestFit="1" customWidth="1"/>
    <col min="4871" max="4873" width="12.28515625" style="183" bestFit="1" customWidth="1"/>
    <col min="4874" max="4906" width="13.5703125" style="183" bestFit="1" customWidth="1"/>
    <col min="4907" max="4926" width="14" style="183" bestFit="1" customWidth="1"/>
    <col min="4927" max="5124" width="9.140625" style="183"/>
    <col min="5125" max="5125" width="3" style="183" bestFit="1" customWidth="1"/>
    <col min="5126" max="5126" width="49.140625" style="183" bestFit="1" customWidth="1"/>
    <col min="5127" max="5129" width="12.28515625" style="183" bestFit="1" customWidth="1"/>
    <col min="5130" max="5162" width="13.5703125" style="183" bestFit="1" customWidth="1"/>
    <col min="5163" max="5182" width="14" style="183" bestFit="1" customWidth="1"/>
    <col min="5183" max="5380" width="9.140625" style="183"/>
    <col min="5381" max="5381" width="3" style="183" bestFit="1" customWidth="1"/>
    <col min="5382" max="5382" width="49.140625" style="183" bestFit="1" customWidth="1"/>
    <col min="5383" max="5385" width="12.28515625" style="183" bestFit="1" customWidth="1"/>
    <col min="5386" max="5418" width="13.5703125" style="183" bestFit="1" customWidth="1"/>
    <col min="5419" max="5438" width="14" style="183" bestFit="1" customWidth="1"/>
    <col min="5439" max="5636" width="9.140625" style="183"/>
    <col min="5637" max="5637" width="3" style="183" bestFit="1" customWidth="1"/>
    <col min="5638" max="5638" width="49.140625" style="183" bestFit="1" customWidth="1"/>
    <col min="5639" max="5641" width="12.28515625" style="183" bestFit="1" customWidth="1"/>
    <col min="5642" max="5674" width="13.5703125" style="183" bestFit="1" customWidth="1"/>
    <col min="5675" max="5694" width="14" style="183" bestFit="1" customWidth="1"/>
    <col min="5695" max="5892" width="9.140625" style="183"/>
    <col min="5893" max="5893" width="3" style="183" bestFit="1" customWidth="1"/>
    <col min="5894" max="5894" width="49.140625" style="183" bestFit="1" customWidth="1"/>
    <col min="5895" max="5897" width="12.28515625" style="183" bestFit="1" customWidth="1"/>
    <col min="5898" max="5930" width="13.5703125" style="183" bestFit="1" customWidth="1"/>
    <col min="5931" max="5950" width="14" style="183" bestFit="1" customWidth="1"/>
    <col min="5951" max="6148" width="9.140625" style="183"/>
    <col min="6149" max="6149" width="3" style="183" bestFit="1" customWidth="1"/>
    <col min="6150" max="6150" width="49.140625" style="183" bestFit="1" customWidth="1"/>
    <col min="6151" max="6153" width="12.28515625" style="183" bestFit="1" customWidth="1"/>
    <col min="6154" max="6186" width="13.5703125" style="183" bestFit="1" customWidth="1"/>
    <col min="6187" max="6206" width="14" style="183" bestFit="1" customWidth="1"/>
    <col min="6207" max="6404" width="9.140625" style="183"/>
    <col min="6405" max="6405" width="3" style="183" bestFit="1" customWidth="1"/>
    <col min="6406" max="6406" width="49.140625" style="183" bestFit="1" customWidth="1"/>
    <col min="6407" max="6409" width="12.28515625" style="183" bestFit="1" customWidth="1"/>
    <col min="6410" max="6442" width="13.5703125" style="183" bestFit="1" customWidth="1"/>
    <col min="6443" max="6462" width="14" style="183" bestFit="1" customWidth="1"/>
    <col min="6463" max="6660" width="9.140625" style="183"/>
    <col min="6661" max="6661" width="3" style="183" bestFit="1" customWidth="1"/>
    <col min="6662" max="6662" width="49.140625" style="183" bestFit="1" customWidth="1"/>
    <col min="6663" max="6665" width="12.28515625" style="183" bestFit="1" customWidth="1"/>
    <col min="6666" max="6698" width="13.5703125" style="183" bestFit="1" customWidth="1"/>
    <col min="6699" max="6718" width="14" style="183" bestFit="1" customWidth="1"/>
    <col min="6719" max="6916" width="9.140625" style="183"/>
    <col min="6917" max="6917" width="3" style="183" bestFit="1" customWidth="1"/>
    <col min="6918" max="6918" width="49.140625" style="183" bestFit="1" customWidth="1"/>
    <col min="6919" max="6921" width="12.28515625" style="183" bestFit="1" customWidth="1"/>
    <col min="6922" max="6954" width="13.5703125" style="183" bestFit="1" customWidth="1"/>
    <col min="6955" max="6974" width="14" style="183" bestFit="1" customWidth="1"/>
    <col min="6975" max="7172" width="9.140625" style="183"/>
    <col min="7173" max="7173" width="3" style="183" bestFit="1" customWidth="1"/>
    <col min="7174" max="7174" width="49.140625" style="183" bestFit="1" customWidth="1"/>
    <col min="7175" max="7177" width="12.28515625" style="183" bestFit="1" customWidth="1"/>
    <col min="7178" max="7210" width="13.5703125" style="183" bestFit="1" customWidth="1"/>
    <col min="7211" max="7230" width="14" style="183" bestFit="1" customWidth="1"/>
    <col min="7231" max="7428" width="9.140625" style="183"/>
    <col min="7429" max="7429" width="3" style="183" bestFit="1" customWidth="1"/>
    <col min="7430" max="7430" width="49.140625" style="183" bestFit="1" customWidth="1"/>
    <col min="7431" max="7433" width="12.28515625" style="183" bestFit="1" customWidth="1"/>
    <col min="7434" max="7466" width="13.5703125" style="183" bestFit="1" customWidth="1"/>
    <col min="7467" max="7486" width="14" style="183" bestFit="1" customWidth="1"/>
    <col min="7487" max="7684" width="9.140625" style="183"/>
    <col min="7685" max="7685" width="3" style="183" bestFit="1" customWidth="1"/>
    <col min="7686" max="7686" width="49.140625" style="183" bestFit="1" customWidth="1"/>
    <col min="7687" max="7689" width="12.28515625" style="183" bestFit="1" customWidth="1"/>
    <col min="7690" max="7722" width="13.5703125" style="183" bestFit="1" customWidth="1"/>
    <col min="7723" max="7742" width="14" style="183" bestFit="1" customWidth="1"/>
    <col min="7743" max="7940" width="9.140625" style="183"/>
    <col min="7941" max="7941" width="3" style="183" bestFit="1" customWidth="1"/>
    <col min="7942" max="7942" width="49.140625" style="183" bestFit="1" customWidth="1"/>
    <col min="7943" max="7945" width="12.28515625" style="183" bestFit="1" customWidth="1"/>
    <col min="7946" max="7978" width="13.5703125" style="183" bestFit="1" customWidth="1"/>
    <col min="7979" max="7998" width="14" style="183" bestFit="1" customWidth="1"/>
    <col min="7999" max="8196" width="9.140625" style="183"/>
    <col min="8197" max="8197" width="3" style="183" bestFit="1" customWidth="1"/>
    <col min="8198" max="8198" width="49.140625" style="183" bestFit="1" customWidth="1"/>
    <col min="8199" max="8201" width="12.28515625" style="183" bestFit="1" customWidth="1"/>
    <col min="8202" max="8234" width="13.5703125" style="183" bestFit="1" customWidth="1"/>
    <col min="8235" max="8254" width="14" style="183" bestFit="1" customWidth="1"/>
    <col min="8255" max="8452" width="9.140625" style="183"/>
    <col min="8453" max="8453" width="3" style="183" bestFit="1" customWidth="1"/>
    <col min="8454" max="8454" width="49.140625" style="183" bestFit="1" customWidth="1"/>
    <col min="8455" max="8457" width="12.28515625" style="183" bestFit="1" customWidth="1"/>
    <col min="8458" max="8490" width="13.5703125" style="183" bestFit="1" customWidth="1"/>
    <col min="8491" max="8510" width="14" style="183" bestFit="1" customWidth="1"/>
    <col min="8511" max="8708" width="9.140625" style="183"/>
    <col min="8709" max="8709" width="3" style="183" bestFit="1" customWidth="1"/>
    <col min="8710" max="8710" width="49.140625" style="183" bestFit="1" customWidth="1"/>
    <col min="8711" max="8713" width="12.28515625" style="183" bestFit="1" customWidth="1"/>
    <col min="8714" max="8746" width="13.5703125" style="183" bestFit="1" customWidth="1"/>
    <col min="8747" max="8766" width="14" style="183" bestFit="1" customWidth="1"/>
    <col min="8767" max="8964" width="9.140625" style="183"/>
    <col min="8965" max="8965" width="3" style="183" bestFit="1" customWidth="1"/>
    <col min="8966" max="8966" width="49.140625" style="183" bestFit="1" customWidth="1"/>
    <col min="8967" max="8969" width="12.28515625" style="183" bestFit="1" customWidth="1"/>
    <col min="8970" max="9002" width="13.5703125" style="183" bestFit="1" customWidth="1"/>
    <col min="9003" max="9022" width="14" style="183" bestFit="1" customWidth="1"/>
    <col min="9023" max="9220" width="9.140625" style="183"/>
    <col min="9221" max="9221" width="3" style="183" bestFit="1" customWidth="1"/>
    <col min="9222" max="9222" width="49.140625" style="183" bestFit="1" customWidth="1"/>
    <col min="9223" max="9225" width="12.28515625" style="183" bestFit="1" customWidth="1"/>
    <col min="9226" max="9258" width="13.5703125" style="183" bestFit="1" customWidth="1"/>
    <col min="9259" max="9278" width="14" style="183" bestFit="1" customWidth="1"/>
    <col min="9279" max="9476" width="9.140625" style="183"/>
    <col min="9477" max="9477" width="3" style="183" bestFit="1" customWidth="1"/>
    <col min="9478" max="9478" width="49.140625" style="183" bestFit="1" customWidth="1"/>
    <col min="9479" max="9481" width="12.28515625" style="183" bestFit="1" customWidth="1"/>
    <col min="9482" max="9514" width="13.5703125" style="183" bestFit="1" customWidth="1"/>
    <col min="9515" max="9534" width="14" style="183" bestFit="1" customWidth="1"/>
    <col min="9535" max="9732" width="9.140625" style="183"/>
    <col min="9733" max="9733" width="3" style="183" bestFit="1" customWidth="1"/>
    <col min="9734" max="9734" width="49.140625" style="183" bestFit="1" customWidth="1"/>
    <col min="9735" max="9737" width="12.28515625" style="183" bestFit="1" customWidth="1"/>
    <col min="9738" max="9770" width="13.5703125" style="183" bestFit="1" customWidth="1"/>
    <col min="9771" max="9790" width="14" style="183" bestFit="1" customWidth="1"/>
    <col min="9791" max="9988" width="9.140625" style="183"/>
    <col min="9989" max="9989" width="3" style="183" bestFit="1" customWidth="1"/>
    <col min="9990" max="9990" width="49.140625" style="183" bestFit="1" customWidth="1"/>
    <col min="9991" max="9993" width="12.28515625" style="183" bestFit="1" customWidth="1"/>
    <col min="9994" max="10026" width="13.5703125" style="183" bestFit="1" customWidth="1"/>
    <col min="10027" max="10046" width="14" style="183" bestFit="1" customWidth="1"/>
    <col min="10047" max="10244" width="9.140625" style="183"/>
    <col min="10245" max="10245" width="3" style="183" bestFit="1" customWidth="1"/>
    <col min="10246" max="10246" width="49.140625" style="183" bestFit="1" customWidth="1"/>
    <col min="10247" max="10249" width="12.28515625" style="183" bestFit="1" customWidth="1"/>
    <col min="10250" max="10282" width="13.5703125" style="183" bestFit="1" customWidth="1"/>
    <col min="10283" max="10302" width="14" style="183" bestFit="1" customWidth="1"/>
    <col min="10303" max="10500" width="9.140625" style="183"/>
    <col min="10501" max="10501" width="3" style="183" bestFit="1" customWidth="1"/>
    <col min="10502" max="10502" width="49.140625" style="183" bestFit="1" customWidth="1"/>
    <col min="10503" max="10505" width="12.28515625" style="183" bestFit="1" customWidth="1"/>
    <col min="10506" max="10538" width="13.5703125" style="183" bestFit="1" customWidth="1"/>
    <col min="10539" max="10558" width="14" style="183" bestFit="1" customWidth="1"/>
    <col min="10559" max="10756" width="9.140625" style="183"/>
    <col min="10757" max="10757" width="3" style="183" bestFit="1" customWidth="1"/>
    <col min="10758" max="10758" width="49.140625" style="183" bestFit="1" customWidth="1"/>
    <col min="10759" max="10761" width="12.28515625" style="183" bestFit="1" customWidth="1"/>
    <col min="10762" max="10794" width="13.5703125" style="183" bestFit="1" customWidth="1"/>
    <col min="10795" max="10814" width="14" style="183" bestFit="1" customWidth="1"/>
    <col min="10815" max="11012" width="9.140625" style="183"/>
    <col min="11013" max="11013" width="3" style="183" bestFit="1" customWidth="1"/>
    <col min="11014" max="11014" width="49.140625" style="183" bestFit="1" customWidth="1"/>
    <col min="11015" max="11017" width="12.28515625" style="183" bestFit="1" customWidth="1"/>
    <col min="11018" max="11050" width="13.5703125" style="183" bestFit="1" customWidth="1"/>
    <col min="11051" max="11070" width="14" style="183" bestFit="1" customWidth="1"/>
    <col min="11071" max="11268" width="9.140625" style="183"/>
    <col min="11269" max="11269" width="3" style="183" bestFit="1" customWidth="1"/>
    <col min="11270" max="11270" width="49.140625" style="183" bestFit="1" customWidth="1"/>
    <col min="11271" max="11273" width="12.28515625" style="183" bestFit="1" customWidth="1"/>
    <col min="11274" max="11306" width="13.5703125" style="183" bestFit="1" customWidth="1"/>
    <col min="11307" max="11326" width="14" style="183" bestFit="1" customWidth="1"/>
    <col min="11327" max="11524" width="9.140625" style="183"/>
    <col min="11525" max="11525" width="3" style="183" bestFit="1" customWidth="1"/>
    <col min="11526" max="11526" width="49.140625" style="183" bestFit="1" customWidth="1"/>
    <col min="11527" max="11529" width="12.28515625" style="183" bestFit="1" customWidth="1"/>
    <col min="11530" max="11562" width="13.5703125" style="183" bestFit="1" customWidth="1"/>
    <col min="11563" max="11582" width="14" style="183" bestFit="1" customWidth="1"/>
    <col min="11583" max="11780" width="9.140625" style="183"/>
    <col min="11781" max="11781" width="3" style="183" bestFit="1" customWidth="1"/>
    <col min="11782" max="11782" width="49.140625" style="183" bestFit="1" customWidth="1"/>
    <col min="11783" max="11785" width="12.28515625" style="183" bestFit="1" customWidth="1"/>
    <col min="11786" max="11818" width="13.5703125" style="183" bestFit="1" customWidth="1"/>
    <col min="11819" max="11838" width="14" style="183" bestFit="1" customWidth="1"/>
    <col min="11839" max="12036" width="9.140625" style="183"/>
    <col min="12037" max="12037" width="3" style="183" bestFit="1" customWidth="1"/>
    <col min="12038" max="12038" width="49.140625" style="183" bestFit="1" customWidth="1"/>
    <col min="12039" max="12041" width="12.28515625" style="183" bestFit="1" customWidth="1"/>
    <col min="12042" max="12074" width="13.5703125" style="183" bestFit="1" customWidth="1"/>
    <col min="12075" max="12094" width="14" style="183" bestFit="1" customWidth="1"/>
    <col min="12095" max="12292" width="9.140625" style="183"/>
    <col min="12293" max="12293" width="3" style="183" bestFit="1" customWidth="1"/>
    <col min="12294" max="12294" width="49.140625" style="183" bestFit="1" customWidth="1"/>
    <col min="12295" max="12297" width="12.28515625" style="183" bestFit="1" customWidth="1"/>
    <col min="12298" max="12330" width="13.5703125" style="183" bestFit="1" customWidth="1"/>
    <col min="12331" max="12350" width="14" style="183" bestFit="1" customWidth="1"/>
    <col min="12351" max="12548" width="9.140625" style="183"/>
    <col min="12549" max="12549" width="3" style="183" bestFit="1" customWidth="1"/>
    <col min="12550" max="12550" width="49.140625" style="183" bestFit="1" customWidth="1"/>
    <col min="12551" max="12553" width="12.28515625" style="183" bestFit="1" customWidth="1"/>
    <col min="12554" max="12586" width="13.5703125" style="183" bestFit="1" customWidth="1"/>
    <col min="12587" max="12606" width="14" style="183" bestFit="1" customWidth="1"/>
    <col min="12607" max="12804" width="9.140625" style="183"/>
    <col min="12805" max="12805" width="3" style="183" bestFit="1" customWidth="1"/>
    <col min="12806" max="12806" width="49.140625" style="183" bestFit="1" customWidth="1"/>
    <col min="12807" max="12809" width="12.28515625" style="183" bestFit="1" customWidth="1"/>
    <col min="12810" max="12842" width="13.5703125" style="183" bestFit="1" customWidth="1"/>
    <col min="12843" max="12862" width="14" style="183" bestFit="1" customWidth="1"/>
    <col min="12863" max="13060" width="9.140625" style="183"/>
    <col min="13061" max="13061" width="3" style="183" bestFit="1" customWidth="1"/>
    <col min="13062" max="13062" width="49.140625" style="183" bestFit="1" customWidth="1"/>
    <col min="13063" max="13065" width="12.28515625" style="183" bestFit="1" customWidth="1"/>
    <col min="13066" max="13098" width="13.5703125" style="183" bestFit="1" customWidth="1"/>
    <col min="13099" max="13118" width="14" style="183" bestFit="1" customWidth="1"/>
    <col min="13119" max="13316" width="9.140625" style="183"/>
    <col min="13317" max="13317" width="3" style="183" bestFit="1" customWidth="1"/>
    <col min="13318" max="13318" width="49.140625" style="183" bestFit="1" customWidth="1"/>
    <col min="13319" max="13321" width="12.28515625" style="183" bestFit="1" customWidth="1"/>
    <col min="13322" max="13354" width="13.5703125" style="183" bestFit="1" customWidth="1"/>
    <col min="13355" max="13374" width="14" style="183" bestFit="1" customWidth="1"/>
    <col min="13375" max="13572" width="9.140625" style="183"/>
    <col min="13573" max="13573" width="3" style="183" bestFit="1" customWidth="1"/>
    <col min="13574" max="13574" width="49.140625" style="183" bestFit="1" customWidth="1"/>
    <col min="13575" max="13577" width="12.28515625" style="183" bestFit="1" customWidth="1"/>
    <col min="13578" max="13610" width="13.5703125" style="183" bestFit="1" customWidth="1"/>
    <col min="13611" max="13630" width="14" style="183" bestFit="1" customWidth="1"/>
    <col min="13631" max="13828" width="9.140625" style="183"/>
    <col min="13829" max="13829" width="3" style="183" bestFit="1" customWidth="1"/>
    <col min="13830" max="13830" width="49.140625" style="183" bestFit="1" customWidth="1"/>
    <col min="13831" max="13833" width="12.28515625" style="183" bestFit="1" customWidth="1"/>
    <col min="13834" max="13866" width="13.5703125" style="183" bestFit="1" customWidth="1"/>
    <col min="13867" max="13886" width="14" style="183" bestFit="1" customWidth="1"/>
    <col min="13887" max="14084" width="9.140625" style="183"/>
    <col min="14085" max="14085" width="3" style="183" bestFit="1" customWidth="1"/>
    <col min="14086" max="14086" width="49.140625" style="183" bestFit="1" customWidth="1"/>
    <col min="14087" max="14089" width="12.28515625" style="183" bestFit="1" customWidth="1"/>
    <col min="14090" max="14122" width="13.5703125" style="183" bestFit="1" customWidth="1"/>
    <col min="14123" max="14142" width="14" style="183" bestFit="1" customWidth="1"/>
    <col min="14143" max="14340" width="9.140625" style="183"/>
    <col min="14341" max="14341" width="3" style="183" bestFit="1" customWidth="1"/>
    <col min="14342" max="14342" width="49.140625" style="183" bestFit="1" customWidth="1"/>
    <col min="14343" max="14345" width="12.28515625" style="183" bestFit="1" customWidth="1"/>
    <col min="14346" max="14378" width="13.5703125" style="183" bestFit="1" customWidth="1"/>
    <col min="14379" max="14398" width="14" style="183" bestFit="1" customWidth="1"/>
    <col min="14399" max="14596" width="9.140625" style="183"/>
    <col min="14597" max="14597" width="3" style="183" bestFit="1" customWidth="1"/>
    <col min="14598" max="14598" width="49.140625" style="183" bestFit="1" customWidth="1"/>
    <col min="14599" max="14601" width="12.28515625" style="183" bestFit="1" customWidth="1"/>
    <col min="14602" max="14634" width="13.5703125" style="183" bestFit="1" customWidth="1"/>
    <col min="14635" max="14654" width="14" style="183" bestFit="1" customWidth="1"/>
    <col min="14655" max="14852" width="9.140625" style="183"/>
    <col min="14853" max="14853" width="3" style="183" bestFit="1" customWidth="1"/>
    <col min="14854" max="14854" width="49.140625" style="183" bestFit="1" customWidth="1"/>
    <col min="14855" max="14857" width="12.28515625" style="183" bestFit="1" customWidth="1"/>
    <col min="14858" max="14890" width="13.5703125" style="183" bestFit="1" customWidth="1"/>
    <col min="14891" max="14910" width="14" style="183" bestFit="1" customWidth="1"/>
    <col min="14911" max="15108" width="9.140625" style="183"/>
    <col min="15109" max="15109" width="3" style="183" bestFit="1" customWidth="1"/>
    <col min="15110" max="15110" width="49.140625" style="183" bestFit="1" customWidth="1"/>
    <col min="15111" max="15113" width="12.28515625" style="183" bestFit="1" customWidth="1"/>
    <col min="15114" max="15146" width="13.5703125" style="183" bestFit="1" customWidth="1"/>
    <col min="15147" max="15166" width="14" style="183" bestFit="1" customWidth="1"/>
    <col min="15167" max="15364" width="9.140625" style="183"/>
    <col min="15365" max="15365" width="3" style="183" bestFit="1" customWidth="1"/>
    <col min="15366" max="15366" width="49.140625" style="183" bestFit="1" customWidth="1"/>
    <col min="15367" max="15369" width="12.28515625" style="183" bestFit="1" customWidth="1"/>
    <col min="15370" max="15402" width="13.5703125" style="183" bestFit="1" customWidth="1"/>
    <col min="15403" max="15422" width="14" style="183" bestFit="1" customWidth="1"/>
    <col min="15423" max="15620" width="9.140625" style="183"/>
    <col min="15621" max="15621" width="3" style="183" bestFit="1" customWidth="1"/>
    <col min="15622" max="15622" width="49.140625" style="183" bestFit="1" customWidth="1"/>
    <col min="15623" max="15625" width="12.28515625" style="183" bestFit="1" customWidth="1"/>
    <col min="15626" max="15658" width="13.5703125" style="183" bestFit="1" customWidth="1"/>
    <col min="15659" max="15678" width="14" style="183" bestFit="1" customWidth="1"/>
    <col min="15679" max="15876" width="9.140625" style="183"/>
    <col min="15877" max="15877" width="3" style="183" bestFit="1" customWidth="1"/>
    <col min="15878" max="15878" width="49.140625" style="183" bestFit="1" customWidth="1"/>
    <col min="15879" max="15881" width="12.28515625" style="183" bestFit="1" customWidth="1"/>
    <col min="15882" max="15914" width="13.5703125" style="183" bestFit="1" customWidth="1"/>
    <col min="15915" max="15934" width="14" style="183" bestFit="1" customWidth="1"/>
    <col min="15935" max="16132" width="9.140625" style="183"/>
    <col min="16133" max="16133" width="3" style="183" bestFit="1" customWidth="1"/>
    <col min="16134" max="16134" width="49.140625" style="183" bestFit="1" customWidth="1"/>
    <col min="16135" max="16137" width="12.28515625" style="183" bestFit="1" customWidth="1"/>
    <col min="16138" max="16170" width="13.5703125" style="183" bestFit="1" customWidth="1"/>
    <col min="16171" max="16190" width="14" style="183" bestFit="1" customWidth="1"/>
    <col min="16191" max="16384" width="9.140625" style="183"/>
  </cols>
  <sheetData>
    <row r="1" spans="5:62"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O1" s="184"/>
      <c r="AP1" s="184"/>
      <c r="AQ1" s="184"/>
      <c r="AR1" s="184"/>
      <c r="AS1" s="184"/>
      <c r="AT1" s="184"/>
      <c r="AU1" s="184"/>
      <c r="AV1" s="184"/>
      <c r="AW1" s="184"/>
      <c r="AX1" s="184"/>
      <c r="AY1" s="184"/>
      <c r="AZ1" s="184"/>
      <c r="BA1" s="184"/>
      <c r="BB1" s="184"/>
      <c r="BC1" s="184"/>
      <c r="BD1" s="184"/>
      <c r="BE1" s="184"/>
      <c r="BF1" s="184"/>
      <c r="BG1" s="184"/>
      <c r="BH1" s="184"/>
      <c r="BI1" s="184"/>
      <c r="BJ1" s="184"/>
    </row>
    <row r="2" spans="5:62"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4"/>
      <c r="BF2" s="184"/>
      <c r="BG2" s="184"/>
      <c r="BH2" s="184"/>
      <c r="BI2" s="184"/>
      <c r="BJ2" s="184"/>
    </row>
    <row r="5" spans="5:62">
      <c r="G5" s="183" t="s">
        <v>261</v>
      </c>
      <c r="H5" s="183" t="s">
        <v>261</v>
      </c>
      <c r="I5" s="183" t="s">
        <v>261</v>
      </c>
      <c r="J5" s="183" t="s">
        <v>261</v>
      </c>
      <c r="K5" s="183" t="s">
        <v>261</v>
      </c>
      <c r="L5" s="183" t="s">
        <v>261</v>
      </c>
      <c r="M5" s="183" t="s">
        <v>261</v>
      </c>
      <c r="N5" s="183" t="s">
        <v>261</v>
      </c>
      <c r="O5" s="183" t="s">
        <v>261</v>
      </c>
      <c r="P5" s="183" t="s">
        <v>261</v>
      </c>
      <c r="Q5" s="183" t="s">
        <v>261</v>
      </c>
      <c r="R5" s="183" t="s">
        <v>261</v>
      </c>
      <c r="S5" s="183" t="s">
        <v>261</v>
      </c>
      <c r="T5" s="183" t="s">
        <v>261</v>
      </c>
      <c r="U5" s="183" t="s">
        <v>261</v>
      </c>
      <c r="V5" s="183" t="s">
        <v>261</v>
      </c>
      <c r="W5" s="183" t="s">
        <v>261</v>
      </c>
      <c r="X5" s="183" t="s">
        <v>261</v>
      </c>
      <c r="Y5" s="183" t="s">
        <v>261</v>
      </c>
      <c r="Z5" s="183" t="s">
        <v>261</v>
      </c>
      <c r="AA5" s="183" t="s">
        <v>261</v>
      </c>
      <c r="AB5" s="183" t="s">
        <v>261</v>
      </c>
      <c r="AC5" s="183" t="s">
        <v>261</v>
      </c>
      <c r="AD5" s="183" t="s">
        <v>261</v>
      </c>
      <c r="AE5" s="183" t="s">
        <v>261</v>
      </c>
      <c r="AF5" s="183" t="s">
        <v>261</v>
      </c>
      <c r="AG5" s="183" t="s">
        <v>261</v>
      </c>
      <c r="AH5" s="183" t="s">
        <v>261</v>
      </c>
      <c r="AI5" s="183" t="s">
        <v>261</v>
      </c>
      <c r="AJ5" s="183" t="s">
        <v>261</v>
      </c>
      <c r="AK5" s="183" t="s">
        <v>261</v>
      </c>
      <c r="AL5" s="183" t="s">
        <v>261</v>
      </c>
      <c r="AM5" s="183" t="s">
        <v>261</v>
      </c>
      <c r="AN5" s="183" t="s">
        <v>261</v>
      </c>
      <c r="AO5" s="183" t="s">
        <v>261</v>
      </c>
      <c r="AP5" s="183" t="s">
        <v>261</v>
      </c>
      <c r="AQ5" s="183" t="s">
        <v>261</v>
      </c>
      <c r="AR5" s="183" t="s">
        <v>261</v>
      </c>
      <c r="AS5" s="183" t="s">
        <v>261</v>
      </c>
      <c r="AT5" s="183" t="s">
        <v>261</v>
      </c>
      <c r="AU5" s="183" t="s">
        <v>261</v>
      </c>
      <c r="AV5" s="183" t="s">
        <v>261</v>
      </c>
      <c r="AW5" s="183" t="s">
        <v>261</v>
      </c>
      <c r="AX5" s="183" t="s">
        <v>261</v>
      </c>
      <c r="AY5" s="183" t="s">
        <v>261</v>
      </c>
      <c r="AZ5" s="183" t="s">
        <v>261</v>
      </c>
      <c r="BA5" s="183" t="s">
        <v>261</v>
      </c>
      <c r="BB5" s="183" t="s">
        <v>261</v>
      </c>
      <c r="BC5" s="183" t="s">
        <v>261</v>
      </c>
      <c r="BD5" s="183" t="s">
        <v>261</v>
      </c>
      <c r="BE5" s="183" t="s">
        <v>261</v>
      </c>
      <c r="BF5" s="183" t="s">
        <v>261</v>
      </c>
      <c r="BG5" s="183" t="s">
        <v>261</v>
      </c>
      <c r="BH5" s="183" t="s">
        <v>261</v>
      </c>
      <c r="BI5" s="183" t="s">
        <v>261</v>
      </c>
      <c r="BJ5" s="183" t="s">
        <v>261</v>
      </c>
    </row>
    <row r="6" spans="5:62">
      <c r="G6" s="183">
        <v>1</v>
      </c>
      <c r="H6" s="183">
        <v>2</v>
      </c>
      <c r="I6" s="183">
        <v>3</v>
      </c>
      <c r="J6" s="183">
        <v>4</v>
      </c>
      <c r="K6" s="183">
        <v>5</v>
      </c>
      <c r="L6" s="183">
        <v>6</v>
      </c>
      <c r="M6" s="183">
        <v>7</v>
      </c>
      <c r="N6" s="183">
        <v>8</v>
      </c>
      <c r="O6" s="183">
        <v>9</v>
      </c>
      <c r="P6" s="183">
        <v>10</v>
      </c>
      <c r="Q6" s="183">
        <v>11</v>
      </c>
      <c r="R6" s="183">
        <v>12</v>
      </c>
      <c r="S6" s="183">
        <v>13</v>
      </c>
      <c r="T6" s="183">
        <v>14</v>
      </c>
      <c r="U6" s="183">
        <v>15</v>
      </c>
      <c r="V6" s="183">
        <v>16</v>
      </c>
      <c r="W6" s="183">
        <v>17</v>
      </c>
      <c r="X6" s="183">
        <v>18</v>
      </c>
      <c r="Y6" s="183">
        <v>19</v>
      </c>
      <c r="Z6" s="183">
        <v>20</v>
      </c>
      <c r="AA6" s="183">
        <v>21</v>
      </c>
      <c r="AB6" s="183">
        <v>22</v>
      </c>
      <c r="AC6" s="183">
        <v>23</v>
      </c>
      <c r="AD6" s="183">
        <v>24</v>
      </c>
      <c r="AE6" s="183">
        <v>25</v>
      </c>
      <c r="AF6" s="183">
        <v>26</v>
      </c>
      <c r="AG6" s="183">
        <v>27</v>
      </c>
      <c r="AH6" s="183">
        <v>28</v>
      </c>
      <c r="AI6" s="183">
        <v>29</v>
      </c>
      <c r="AJ6" s="183">
        <v>30</v>
      </c>
      <c r="AK6" s="183">
        <v>31</v>
      </c>
      <c r="AL6" s="183">
        <v>32</v>
      </c>
      <c r="AM6" s="183">
        <v>33</v>
      </c>
      <c r="AN6" s="183">
        <v>34</v>
      </c>
      <c r="AO6" s="183">
        <v>35</v>
      </c>
      <c r="AP6" s="183">
        <v>36</v>
      </c>
      <c r="AQ6" s="183">
        <v>37</v>
      </c>
      <c r="AR6" s="183">
        <v>38</v>
      </c>
      <c r="AS6" s="183">
        <v>39</v>
      </c>
      <c r="AT6" s="183">
        <v>40</v>
      </c>
      <c r="AU6" s="183">
        <v>41</v>
      </c>
      <c r="AV6" s="183">
        <v>42</v>
      </c>
      <c r="AW6" s="183">
        <v>43</v>
      </c>
      <c r="AX6" s="183">
        <v>44</v>
      </c>
      <c r="AY6" s="183">
        <v>45</v>
      </c>
      <c r="AZ6" s="183">
        <v>46</v>
      </c>
      <c r="BA6" s="183">
        <v>47</v>
      </c>
      <c r="BB6" s="183">
        <v>48</v>
      </c>
      <c r="BC6" s="183">
        <v>49</v>
      </c>
      <c r="BD6" s="183">
        <v>50</v>
      </c>
      <c r="BE6" s="183">
        <v>51</v>
      </c>
      <c r="BF6" s="183">
        <v>52</v>
      </c>
      <c r="BG6" s="183">
        <v>53</v>
      </c>
      <c r="BH6" s="183">
        <v>54</v>
      </c>
      <c r="BI6" s="183">
        <v>55</v>
      </c>
      <c r="BJ6" s="183">
        <v>56</v>
      </c>
    </row>
    <row r="7" spans="5:62">
      <c r="G7" s="183">
        <v>2012</v>
      </c>
      <c r="H7" s="183">
        <v>2013</v>
      </c>
      <c r="I7" s="183">
        <v>2014</v>
      </c>
      <c r="J7" s="183">
        <v>2015</v>
      </c>
      <c r="K7" s="183">
        <v>2016</v>
      </c>
      <c r="L7" s="183">
        <v>2017</v>
      </c>
      <c r="M7" s="183">
        <v>2018</v>
      </c>
      <c r="N7" s="183">
        <v>2019</v>
      </c>
      <c r="O7" s="183">
        <v>2020</v>
      </c>
      <c r="P7" s="183">
        <v>2021</v>
      </c>
      <c r="Q7" s="183">
        <v>2022</v>
      </c>
      <c r="R7" s="183">
        <v>2023</v>
      </c>
      <c r="S7" s="183">
        <v>2024</v>
      </c>
      <c r="T7" s="183">
        <v>2025</v>
      </c>
      <c r="U7" s="183">
        <v>2026</v>
      </c>
      <c r="V7" s="183">
        <v>2027</v>
      </c>
      <c r="W7" s="183">
        <v>2028</v>
      </c>
      <c r="X7" s="183">
        <v>2029</v>
      </c>
      <c r="Y7" s="183">
        <v>2030</v>
      </c>
      <c r="Z7" s="183">
        <v>2031</v>
      </c>
      <c r="AA7" s="183">
        <v>2032</v>
      </c>
      <c r="AB7" s="183">
        <v>2033</v>
      </c>
      <c r="AC7" s="183">
        <v>2034</v>
      </c>
      <c r="AD7" s="183">
        <v>2035</v>
      </c>
      <c r="AE7" s="183">
        <v>2036</v>
      </c>
      <c r="AF7" s="183">
        <v>2037</v>
      </c>
      <c r="AG7" s="183">
        <v>2038</v>
      </c>
      <c r="AH7" s="183">
        <v>2039</v>
      </c>
      <c r="AI7" s="183">
        <v>2040</v>
      </c>
      <c r="AJ7" s="183">
        <v>2041</v>
      </c>
      <c r="AK7" s="183">
        <v>2042</v>
      </c>
      <c r="AL7" s="183">
        <v>2043</v>
      </c>
      <c r="AM7" s="183">
        <v>2044</v>
      </c>
      <c r="AN7" s="183">
        <v>2045</v>
      </c>
      <c r="AO7" s="183">
        <v>2046</v>
      </c>
      <c r="AP7" s="183">
        <v>2047</v>
      </c>
      <c r="AQ7" s="183">
        <v>2048</v>
      </c>
      <c r="AR7" s="183">
        <v>2049</v>
      </c>
      <c r="AS7" s="183">
        <v>2050</v>
      </c>
      <c r="AT7" s="183">
        <v>2051</v>
      </c>
      <c r="AU7" s="183">
        <v>2052</v>
      </c>
      <c r="AV7" s="183">
        <v>2053</v>
      </c>
      <c r="AW7" s="183">
        <v>2054</v>
      </c>
      <c r="AX7" s="183">
        <v>2055</v>
      </c>
      <c r="AY7" s="183">
        <v>2056</v>
      </c>
      <c r="AZ7" s="183">
        <v>2057</v>
      </c>
      <c r="BA7" s="183">
        <v>2058</v>
      </c>
      <c r="BB7" s="183">
        <v>2059</v>
      </c>
      <c r="BC7" s="183">
        <v>2060</v>
      </c>
      <c r="BD7" s="183">
        <v>2061</v>
      </c>
      <c r="BE7" s="183">
        <v>2062</v>
      </c>
      <c r="BF7" s="183">
        <v>2063</v>
      </c>
      <c r="BG7" s="183">
        <v>2064</v>
      </c>
      <c r="BH7" s="183">
        <v>2065</v>
      </c>
      <c r="BI7" s="183">
        <v>2066</v>
      </c>
      <c r="BJ7" s="183">
        <v>2067</v>
      </c>
    </row>
    <row r="9" spans="5:62">
      <c r="E9" s="183">
        <v>9</v>
      </c>
      <c r="F9" s="183" t="s">
        <v>262</v>
      </c>
      <c r="G9" s="185">
        <v>1581.289</v>
      </c>
      <c r="H9" s="185">
        <v>1632.143</v>
      </c>
      <c r="I9" s="185">
        <v>1690.8119999999999</v>
      </c>
      <c r="J9" s="185">
        <v>1720.8979999999999</v>
      </c>
      <c r="K9" s="185">
        <v>1736.4380000000001</v>
      </c>
      <c r="L9" s="185">
        <v>1755.384</v>
      </c>
      <c r="M9" s="185">
        <v>1757.13</v>
      </c>
      <c r="N9" s="185">
        <v>1759.902</v>
      </c>
      <c r="O9" s="185">
        <v>1765.952</v>
      </c>
      <c r="P9" s="185">
        <v>1780.808</v>
      </c>
      <c r="Q9" s="185">
        <v>1800.8589999999999</v>
      </c>
      <c r="R9" s="185">
        <v>1824.1690000000001</v>
      </c>
      <c r="S9" s="185">
        <v>1841.375</v>
      </c>
      <c r="T9" s="185">
        <v>1860.7</v>
      </c>
      <c r="U9" s="185">
        <v>1879.4659999999999</v>
      </c>
      <c r="V9" s="185">
        <v>1893.963</v>
      </c>
      <c r="W9" s="185">
        <v>1911.998</v>
      </c>
      <c r="X9" s="185">
        <v>1928.954</v>
      </c>
      <c r="Y9" s="185">
        <v>1942.1990000000001</v>
      </c>
      <c r="Z9" s="185">
        <v>1957.51</v>
      </c>
      <c r="AA9" s="185">
        <v>1972.1880000000001</v>
      </c>
      <c r="AB9" s="185">
        <v>1986.866</v>
      </c>
      <c r="AC9" s="185">
        <v>2001.5429999999999</v>
      </c>
      <c r="AD9" s="185">
        <v>2016.221</v>
      </c>
      <c r="AE9" s="185">
        <v>2030.8989999999999</v>
      </c>
      <c r="AF9" s="185">
        <v>2043.9459999999999</v>
      </c>
      <c r="AG9" s="185">
        <v>2056.9929999999999</v>
      </c>
      <c r="AH9" s="185">
        <v>2070.04</v>
      </c>
      <c r="AI9" s="185">
        <v>2083.087</v>
      </c>
      <c r="AJ9" s="185">
        <v>2096.134</v>
      </c>
      <c r="AK9" s="185">
        <v>2107.5500000000002</v>
      </c>
      <c r="AL9" s="185">
        <v>2118.9659999999999</v>
      </c>
      <c r="AM9" s="185">
        <v>2130.3820000000001</v>
      </c>
      <c r="AN9" s="185">
        <v>2141.7979999999998</v>
      </c>
      <c r="AO9" s="185">
        <v>2149.6660000000002</v>
      </c>
      <c r="AP9" s="185">
        <v>2157.5329999999999</v>
      </c>
      <c r="AQ9" s="185">
        <v>2165.4009999999998</v>
      </c>
      <c r="AR9" s="185">
        <v>2173.2689999999998</v>
      </c>
      <c r="AS9" s="185">
        <v>2181.1370000000002</v>
      </c>
      <c r="AT9" s="185">
        <v>2189.0050000000001</v>
      </c>
      <c r="AU9" s="185">
        <v>2196.8719999999998</v>
      </c>
      <c r="AV9" s="185">
        <v>2204.7399999999998</v>
      </c>
      <c r="AW9" s="185">
        <v>2212.6080000000002</v>
      </c>
      <c r="AX9" s="185">
        <v>2220.4760000000001</v>
      </c>
      <c r="AY9" s="185">
        <v>2228.3440000000001</v>
      </c>
      <c r="AZ9" s="185">
        <v>2236.2109999999998</v>
      </c>
      <c r="BA9" s="185">
        <v>2244.0790000000002</v>
      </c>
      <c r="BB9" s="185">
        <v>2251.9470000000001</v>
      </c>
      <c r="BC9" s="185">
        <v>2259.8150000000001</v>
      </c>
      <c r="BD9" s="185">
        <v>2267.683</v>
      </c>
      <c r="BE9" s="185">
        <v>2275.5500000000002</v>
      </c>
      <c r="BF9" s="185">
        <v>2283.4180000000001</v>
      </c>
      <c r="BG9" s="185">
        <v>2291.2860000000001</v>
      </c>
      <c r="BH9" s="185">
        <v>2299.154</v>
      </c>
      <c r="BI9" s="185">
        <v>2307.0219999999999</v>
      </c>
      <c r="BJ9" s="185">
        <v>2314.8890000000001</v>
      </c>
    </row>
    <row r="10" spans="5:62">
      <c r="E10" s="183">
        <v>10</v>
      </c>
      <c r="F10" s="183" t="s">
        <v>263</v>
      </c>
      <c r="G10" s="185">
        <v>7941.991</v>
      </c>
      <c r="H10" s="185">
        <v>8169.4</v>
      </c>
      <c r="I10" s="185">
        <v>8472.6</v>
      </c>
      <c r="J10" s="185">
        <v>8745.1419999999998</v>
      </c>
      <c r="K10" s="185">
        <v>8905.8559999999998</v>
      </c>
      <c r="L10" s="185">
        <v>8925.0499999999993</v>
      </c>
      <c r="M10" s="185">
        <v>8913.5400000000009</v>
      </c>
      <c r="N10" s="185">
        <v>8948.9920000000002</v>
      </c>
      <c r="O10" s="185">
        <v>9015.9680000000008</v>
      </c>
      <c r="P10" s="185">
        <v>9112.8739999999998</v>
      </c>
      <c r="Q10" s="185">
        <v>9242.7350000000006</v>
      </c>
      <c r="R10" s="185">
        <v>9324.8739999999998</v>
      </c>
      <c r="S10" s="185">
        <v>9428.7209999999995</v>
      </c>
      <c r="T10" s="185">
        <v>9521.5679999999993</v>
      </c>
      <c r="U10" s="185">
        <v>9594.6560000000009</v>
      </c>
      <c r="V10" s="185">
        <v>9692.3469999999998</v>
      </c>
      <c r="W10" s="185">
        <v>9783.1959999999999</v>
      </c>
      <c r="X10" s="185">
        <v>9847.9230000000007</v>
      </c>
      <c r="Y10" s="185">
        <v>9930.16</v>
      </c>
      <c r="Z10" s="185">
        <v>10011.709999999999</v>
      </c>
      <c r="AA10" s="185">
        <v>10086.780000000001</v>
      </c>
      <c r="AB10" s="185">
        <v>10161.85</v>
      </c>
      <c r="AC10" s="185">
        <v>10236.92</v>
      </c>
      <c r="AD10" s="185">
        <v>10311.99</v>
      </c>
      <c r="AE10" s="185">
        <v>10387.06</v>
      </c>
      <c r="AF10" s="185">
        <v>10453.790000000001</v>
      </c>
      <c r="AG10" s="185">
        <v>10520.52</v>
      </c>
      <c r="AH10" s="185">
        <v>10587.24</v>
      </c>
      <c r="AI10" s="185">
        <v>10653.97</v>
      </c>
      <c r="AJ10" s="185">
        <v>10720.7</v>
      </c>
      <c r="AK10" s="185">
        <v>10779.09</v>
      </c>
      <c r="AL10" s="185">
        <v>10837.48</v>
      </c>
      <c r="AM10" s="185">
        <v>10895.86</v>
      </c>
      <c r="AN10" s="185">
        <v>10954.25</v>
      </c>
      <c r="AO10" s="185">
        <v>10994.49</v>
      </c>
      <c r="AP10" s="185">
        <v>11034.73</v>
      </c>
      <c r="AQ10" s="185">
        <v>11074.97</v>
      </c>
      <c r="AR10" s="185">
        <v>11115.21</v>
      </c>
      <c r="AS10" s="185">
        <v>11155.45</v>
      </c>
      <c r="AT10" s="185">
        <v>11195.69</v>
      </c>
      <c r="AU10" s="185">
        <v>11235.93</v>
      </c>
      <c r="AV10" s="185">
        <v>11276.17</v>
      </c>
      <c r="AW10" s="185">
        <v>11316.41</v>
      </c>
      <c r="AX10" s="185">
        <v>11356.65</v>
      </c>
      <c r="AY10" s="185">
        <v>11396.89</v>
      </c>
      <c r="AZ10" s="185">
        <v>11437.13</v>
      </c>
      <c r="BA10" s="185">
        <v>11477.37</v>
      </c>
      <c r="BB10" s="185">
        <v>11517.61</v>
      </c>
      <c r="BC10" s="185">
        <v>11557.85</v>
      </c>
      <c r="BD10" s="185">
        <v>11598.09</v>
      </c>
      <c r="BE10" s="185">
        <v>11638.33</v>
      </c>
      <c r="BF10" s="185">
        <v>11678.57</v>
      </c>
      <c r="BG10" s="185">
        <v>11718.81</v>
      </c>
      <c r="BH10" s="185">
        <v>11759.05</v>
      </c>
      <c r="BI10" s="185">
        <v>11799.29</v>
      </c>
      <c r="BJ10" s="185">
        <v>11839.53</v>
      </c>
    </row>
    <row r="17" spans="3:62">
      <c r="C17" s="204">
        <f>NPV(0.07,H17:BJ17)+G17</f>
        <v>319400.00106022973</v>
      </c>
      <c r="E17" s="183">
        <v>7</v>
      </c>
      <c r="F17" s="183" t="s">
        <v>264</v>
      </c>
      <c r="G17" s="184">
        <v>0</v>
      </c>
      <c r="H17" s="184">
        <v>0</v>
      </c>
      <c r="I17" s="184">
        <v>0</v>
      </c>
      <c r="J17" s="184">
        <v>750.89279999999997</v>
      </c>
      <c r="K17" s="184">
        <v>8886.6820000000007</v>
      </c>
      <c r="L17" s="184">
        <v>8657.6990000000005</v>
      </c>
      <c r="M17" s="184">
        <v>8428.7189999999991</v>
      </c>
      <c r="N17" s="184">
        <v>8199.7350000000006</v>
      </c>
      <c r="O17" s="184">
        <v>7970.7550000000001</v>
      </c>
      <c r="P17" s="184">
        <v>7741.7709999999997</v>
      </c>
      <c r="Q17" s="184">
        <v>7973.6840000000002</v>
      </c>
      <c r="R17" s="184">
        <v>12774.32</v>
      </c>
      <c r="S17" s="184">
        <v>12471.1</v>
      </c>
      <c r="T17" s="184">
        <v>12167.88</v>
      </c>
      <c r="U17" s="184">
        <v>11864.66</v>
      </c>
      <c r="V17" s="184">
        <v>11927.19</v>
      </c>
      <c r="W17" s="184">
        <v>15615.22</v>
      </c>
      <c r="X17" s="184">
        <v>15253.09</v>
      </c>
      <c r="Y17" s="184">
        <v>14890.96</v>
      </c>
      <c r="Z17" s="184">
        <v>14528.84</v>
      </c>
      <c r="AA17" s="184">
        <v>15519.72</v>
      </c>
      <c r="AB17" s="184">
        <v>29832.92</v>
      </c>
      <c r="AC17" s="184">
        <v>29087.1</v>
      </c>
      <c r="AD17" s="184">
        <v>28341.29</v>
      </c>
      <c r="AE17" s="184">
        <v>28869.64</v>
      </c>
      <c r="AF17" s="184">
        <v>42156.84</v>
      </c>
      <c r="AG17" s="184">
        <v>43506.59</v>
      </c>
      <c r="AH17" s="184">
        <v>43709.7</v>
      </c>
      <c r="AI17" s="184">
        <v>58571.39</v>
      </c>
      <c r="AJ17" s="184">
        <v>69352.61</v>
      </c>
      <c r="AK17" s="184">
        <v>67819.59</v>
      </c>
      <c r="AL17" s="184">
        <v>70361.81</v>
      </c>
      <c r="AM17" s="184">
        <v>84995.839999999997</v>
      </c>
      <c r="AN17" s="184">
        <v>82700.05</v>
      </c>
      <c r="AO17" s="184">
        <v>80404.27</v>
      </c>
      <c r="AP17" s="184">
        <v>78400.42</v>
      </c>
      <c r="AQ17" s="184">
        <v>79290.73</v>
      </c>
      <c r="AR17" s="184">
        <v>78715.520000000004</v>
      </c>
      <c r="AS17" s="184">
        <v>95524.63</v>
      </c>
      <c r="AT17" s="184">
        <v>92642.77</v>
      </c>
      <c r="AU17" s="184">
        <v>90091.57</v>
      </c>
      <c r="AV17" s="184">
        <v>90818.01</v>
      </c>
      <c r="AW17" s="184">
        <v>89887.69</v>
      </c>
      <c r="AX17" s="184">
        <v>108674.1</v>
      </c>
      <c r="AY17" s="184">
        <v>105127.7</v>
      </c>
      <c r="AZ17" s="184">
        <v>103711</v>
      </c>
      <c r="BA17" s="184">
        <v>123232.1</v>
      </c>
      <c r="BB17" s="184">
        <v>119317.3</v>
      </c>
      <c r="BC17" s="184">
        <v>123392.4</v>
      </c>
      <c r="BD17" s="184">
        <v>205746</v>
      </c>
      <c r="BE17" s="184">
        <v>195178.7</v>
      </c>
      <c r="BF17" s="184">
        <v>194119.6</v>
      </c>
      <c r="BG17" s="184">
        <v>187879.2</v>
      </c>
      <c r="BH17" s="184">
        <v>178969.3</v>
      </c>
      <c r="BI17" s="184">
        <v>196850.2</v>
      </c>
      <c r="BJ17" s="184">
        <v>191617.5</v>
      </c>
    </row>
    <row r="18" spans="3:62">
      <c r="C18" s="204">
        <f>NPV(0.07,H18:BJ18)+G18</f>
        <v>4956087.384121757</v>
      </c>
      <c r="E18" s="183">
        <v>23</v>
      </c>
      <c r="F18" s="183" t="s">
        <v>265</v>
      </c>
      <c r="G18" s="184">
        <v>202662.6</v>
      </c>
      <c r="H18" s="184">
        <v>248130.8</v>
      </c>
      <c r="I18" s="184">
        <v>283388.09999999998</v>
      </c>
      <c r="J18" s="184">
        <v>291326.3</v>
      </c>
      <c r="K18" s="184">
        <v>330094.09999999998</v>
      </c>
      <c r="L18" s="184">
        <v>295090.2</v>
      </c>
      <c r="M18" s="184">
        <v>192842.2</v>
      </c>
      <c r="N18" s="184">
        <v>179006.3</v>
      </c>
      <c r="O18" s="184">
        <v>188151.7</v>
      </c>
      <c r="P18" s="184">
        <v>200143.3</v>
      </c>
      <c r="Q18" s="184">
        <v>215463.9</v>
      </c>
      <c r="R18" s="184">
        <v>226577.9</v>
      </c>
      <c r="S18" s="184">
        <v>240524.1</v>
      </c>
      <c r="T18" s="184">
        <v>253974.7</v>
      </c>
      <c r="U18" s="184">
        <v>265976.3</v>
      </c>
      <c r="V18" s="184">
        <v>280789.59999999998</v>
      </c>
      <c r="W18" s="184">
        <v>300646</v>
      </c>
      <c r="X18" s="184">
        <v>327125.5</v>
      </c>
      <c r="Y18" s="184">
        <v>342228.7</v>
      </c>
      <c r="Z18" s="184">
        <v>357722.9</v>
      </c>
      <c r="AA18" s="184">
        <v>373003.4</v>
      </c>
      <c r="AB18" s="184">
        <v>388866.7</v>
      </c>
      <c r="AC18" s="184">
        <v>405125.9</v>
      </c>
      <c r="AD18" s="184">
        <v>421871.8</v>
      </c>
      <c r="AE18" s="184">
        <v>439150.3</v>
      </c>
      <c r="AF18" s="184">
        <v>456053.1</v>
      </c>
      <c r="AG18" s="184">
        <v>473333.3</v>
      </c>
      <c r="AH18" s="184">
        <v>491145.3</v>
      </c>
      <c r="AI18" s="184">
        <v>509550.3</v>
      </c>
      <c r="AJ18" s="184">
        <v>528466.9</v>
      </c>
      <c r="AK18" s="184">
        <v>546845.80000000005</v>
      </c>
      <c r="AL18" s="184">
        <v>565884.80000000005</v>
      </c>
      <c r="AM18" s="184">
        <v>585513.1</v>
      </c>
      <c r="AN18" s="184">
        <v>605739.5</v>
      </c>
      <c r="AO18" s="184">
        <v>623976.9</v>
      </c>
      <c r="AP18" s="184">
        <v>642694.40000000002</v>
      </c>
      <c r="AQ18" s="184">
        <v>662066.6</v>
      </c>
      <c r="AR18" s="184">
        <v>682084.9</v>
      </c>
      <c r="AS18" s="184">
        <v>702643.1</v>
      </c>
      <c r="AT18" s="184">
        <v>723846.4</v>
      </c>
      <c r="AU18" s="184">
        <v>745631.4</v>
      </c>
      <c r="AV18" s="184">
        <v>768090.2</v>
      </c>
      <c r="AW18" s="184">
        <v>791178</v>
      </c>
      <c r="AX18" s="184">
        <v>815044.2</v>
      </c>
      <c r="AY18" s="184">
        <v>839522.2</v>
      </c>
      <c r="AZ18" s="184">
        <v>864947.6</v>
      </c>
      <c r="BA18" s="184">
        <v>890916.4</v>
      </c>
      <c r="BB18" s="184">
        <v>917604.4</v>
      </c>
      <c r="BC18" s="184">
        <v>944671.9</v>
      </c>
      <c r="BD18" s="184">
        <v>971680.5</v>
      </c>
      <c r="BE18" s="184">
        <v>1000594</v>
      </c>
      <c r="BF18" s="184">
        <v>1030299</v>
      </c>
      <c r="BG18" s="184">
        <v>1060619</v>
      </c>
      <c r="BH18" s="184">
        <v>1092119</v>
      </c>
      <c r="BI18" s="184">
        <v>1124325</v>
      </c>
      <c r="BJ18" s="184">
        <v>1157442</v>
      </c>
    </row>
    <row r="19" spans="3:62">
      <c r="C19" s="204">
        <f>NPV(0.07,H19:BJ19)+G19</f>
        <v>3090508.1973681794</v>
      </c>
      <c r="E19" s="183">
        <v>24</v>
      </c>
      <c r="F19" s="183" t="s">
        <v>266</v>
      </c>
      <c r="G19" s="184">
        <v>68451.41</v>
      </c>
      <c r="H19" s="184">
        <v>71733.2</v>
      </c>
      <c r="I19" s="184">
        <v>72852.87</v>
      </c>
      <c r="J19" s="184">
        <v>73651.34</v>
      </c>
      <c r="K19" s="184">
        <v>75273.03</v>
      </c>
      <c r="L19" s="184">
        <v>201594</v>
      </c>
      <c r="M19" s="184">
        <v>324685.3</v>
      </c>
      <c r="N19" s="184">
        <v>320807.3</v>
      </c>
      <c r="O19" s="184">
        <v>320016.2</v>
      </c>
      <c r="P19" s="184">
        <v>302129.59999999998</v>
      </c>
      <c r="Q19" s="184">
        <v>296393.90000000002</v>
      </c>
      <c r="R19" s="184">
        <v>289330.3</v>
      </c>
      <c r="S19" s="184">
        <v>288048.5</v>
      </c>
      <c r="T19" s="184">
        <v>283687.40000000002</v>
      </c>
      <c r="U19" s="184">
        <v>279241.7</v>
      </c>
      <c r="V19" s="184">
        <v>274459</v>
      </c>
      <c r="W19" s="184">
        <v>270066.8</v>
      </c>
      <c r="X19" s="184">
        <v>254434.7</v>
      </c>
      <c r="Y19" s="184">
        <v>251653.8</v>
      </c>
      <c r="Z19" s="184">
        <v>248890.8</v>
      </c>
      <c r="AA19" s="184">
        <v>246223.4</v>
      </c>
      <c r="AB19" s="184">
        <v>246451.3</v>
      </c>
      <c r="AC19" s="184">
        <v>241673.60000000001</v>
      </c>
      <c r="AD19" s="184">
        <v>239012</v>
      </c>
      <c r="AE19" s="184">
        <v>236819.8</v>
      </c>
      <c r="AF19" s="184">
        <v>234785.6</v>
      </c>
      <c r="AG19" s="184">
        <v>234585.2</v>
      </c>
      <c r="AH19" s="184">
        <v>229759.4</v>
      </c>
      <c r="AI19" s="184">
        <v>228253.2</v>
      </c>
      <c r="AJ19" s="184">
        <v>225783.4</v>
      </c>
      <c r="AK19" s="184">
        <v>223338</v>
      </c>
      <c r="AL19" s="184">
        <v>223703</v>
      </c>
      <c r="AM19" s="184">
        <v>219748.7</v>
      </c>
      <c r="AN19" s="184">
        <v>217418.7</v>
      </c>
      <c r="AO19" s="184">
        <v>215579.1</v>
      </c>
      <c r="AP19" s="184">
        <v>212843.4</v>
      </c>
      <c r="AQ19" s="184">
        <v>213636.2</v>
      </c>
      <c r="AR19" s="184">
        <v>208510.5</v>
      </c>
      <c r="AS19" s="184">
        <v>207629.9</v>
      </c>
      <c r="AT19" s="184">
        <v>205522.7</v>
      </c>
      <c r="AU19" s="184">
        <v>203450</v>
      </c>
      <c r="AV19" s="184">
        <v>204849.7</v>
      </c>
      <c r="AW19" s="184">
        <v>199552.1</v>
      </c>
      <c r="AX19" s="184">
        <v>199055.5</v>
      </c>
      <c r="AY19" s="184">
        <v>197763.20000000001</v>
      </c>
      <c r="AZ19" s="184">
        <v>195337.1</v>
      </c>
      <c r="BA19" s="184">
        <v>197423.7</v>
      </c>
      <c r="BB19" s="184">
        <v>191785.4</v>
      </c>
      <c r="BC19" s="184">
        <v>190784.5</v>
      </c>
      <c r="BD19" s="184">
        <v>196852.4</v>
      </c>
      <c r="BE19" s="184">
        <v>193713.3</v>
      </c>
      <c r="BF19" s="184">
        <v>196714.5</v>
      </c>
      <c r="BG19" s="184">
        <v>190798.7</v>
      </c>
      <c r="BH19" s="184">
        <v>187649.3</v>
      </c>
      <c r="BI19" s="184">
        <v>187127.8</v>
      </c>
      <c r="BJ19" s="184">
        <v>155976</v>
      </c>
    </row>
    <row r="20" spans="3:62">
      <c r="C20" s="204"/>
    </row>
    <row r="21" spans="3:62">
      <c r="C21" s="204">
        <f>NPV(0.07,H21:BJ21)+G21</f>
        <v>8365995.5825501671</v>
      </c>
      <c r="F21" s="183" t="s">
        <v>340</v>
      </c>
      <c r="G21" s="184">
        <v>271114.01</v>
      </c>
      <c r="H21" s="184">
        <v>319864</v>
      </c>
      <c r="I21" s="184">
        <v>356240.97</v>
      </c>
      <c r="J21" s="184">
        <v>365728.53279999993</v>
      </c>
      <c r="K21" s="184">
        <v>414253.81200000003</v>
      </c>
      <c r="L21" s="184">
        <v>505341.89900000003</v>
      </c>
      <c r="M21" s="184">
        <v>525956.21900000004</v>
      </c>
      <c r="N21" s="184">
        <v>508013.33499999996</v>
      </c>
      <c r="O21" s="184">
        <v>516138.65500000003</v>
      </c>
      <c r="P21" s="184">
        <v>510014.67099999997</v>
      </c>
      <c r="Q21" s="184">
        <v>519831.48400000005</v>
      </c>
      <c r="R21" s="184">
        <v>528682.52</v>
      </c>
      <c r="S21" s="184">
        <v>541043.69999999995</v>
      </c>
      <c r="T21" s="184">
        <v>549829.98</v>
      </c>
      <c r="U21" s="184">
        <v>557082.65999999992</v>
      </c>
      <c r="V21" s="184">
        <v>567175.79</v>
      </c>
      <c r="W21" s="184">
        <v>586328.02</v>
      </c>
      <c r="X21" s="184">
        <v>596813.29</v>
      </c>
      <c r="Y21" s="184">
        <v>608773.46</v>
      </c>
      <c r="Z21" s="184">
        <v>621142.54</v>
      </c>
      <c r="AA21" s="184">
        <v>634746.52</v>
      </c>
      <c r="AB21" s="184">
        <v>665150.91999999993</v>
      </c>
      <c r="AC21" s="184">
        <v>675886.6</v>
      </c>
      <c r="AD21" s="184">
        <v>689225.09</v>
      </c>
      <c r="AE21" s="184">
        <v>704839.74</v>
      </c>
      <c r="AF21" s="184">
        <v>732995.53999999992</v>
      </c>
      <c r="AG21" s="184">
        <v>751425.09000000008</v>
      </c>
      <c r="AH21" s="184">
        <v>764614.4</v>
      </c>
      <c r="AI21" s="184">
        <v>796374.8899999999</v>
      </c>
      <c r="AJ21" s="184">
        <v>823602.91</v>
      </c>
      <c r="AK21" s="184">
        <v>838003.39</v>
      </c>
      <c r="AL21" s="184">
        <v>859949.6100000001</v>
      </c>
      <c r="AM21" s="184">
        <v>890257.6399999999</v>
      </c>
      <c r="AN21" s="184">
        <v>905858.25</v>
      </c>
      <c r="AO21" s="184">
        <v>919960.27</v>
      </c>
      <c r="AP21" s="184">
        <v>933938.22000000009</v>
      </c>
      <c r="AQ21" s="184">
        <v>954993.53</v>
      </c>
      <c r="AR21" s="184">
        <v>969310.92</v>
      </c>
      <c r="AS21" s="184">
        <v>1005797.63</v>
      </c>
      <c r="AT21" s="184">
        <v>1022011.8700000001</v>
      </c>
      <c r="AU21" s="184">
        <v>1039172.97</v>
      </c>
      <c r="AV21" s="184">
        <v>1063757.9099999999</v>
      </c>
      <c r="AW21" s="184">
        <v>1080617.79</v>
      </c>
      <c r="AX21" s="184">
        <v>1122773.7999999998</v>
      </c>
      <c r="AY21" s="184">
        <v>1142413.0999999999</v>
      </c>
      <c r="AZ21" s="184">
        <v>1163995.7</v>
      </c>
      <c r="BA21" s="184">
        <v>1211572.2</v>
      </c>
      <c r="BB21" s="184">
        <v>1228707.1000000001</v>
      </c>
      <c r="BC21" s="184">
        <v>1258848.8</v>
      </c>
      <c r="BD21" s="184">
        <v>1374278.9</v>
      </c>
      <c r="BE21" s="184">
        <v>1389486</v>
      </c>
      <c r="BF21" s="184">
        <v>1421133.1</v>
      </c>
      <c r="BG21" s="184">
        <v>1439296.9</v>
      </c>
      <c r="BH21" s="184">
        <v>1458737.6</v>
      </c>
      <c r="BI21" s="184">
        <v>1508303</v>
      </c>
      <c r="BJ21" s="184">
        <v>1505035.5</v>
      </c>
    </row>
    <row r="24" spans="3:62">
      <c r="E24" s="183">
        <v>25</v>
      </c>
      <c r="F24" s="183" t="s">
        <v>267</v>
      </c>
      <c r="G24" s="186">
        <v>271119.7</v>
      </c>
      <c r="H24" s="186">
        <v>319878</v>
      </c>
      <c r="I24" s="186">
        <v>356282.5</v>
      </c>
      <c r="J24" s="186">
        <v>365795.5</v>
      </c>
      <c r="K24" s="186">
        <v>414300.3</v>
      </c>
      <c r="L24" s="186">
        <v>505391.8</v>
      </c>
      <c r="M24" s="186">
        <v>525964</v>
      </c>
      <c r="N24" s="186">
        <v>508021.4</v>
      </c>
      <c r="O24" s="186">
        <v>516147.1</v>
      </c>
      <c r="P24" s="186">
        <v>510024.9</v>
      </c>
      <c r="Q24" s="186">
        <v>519844.4</v>
      </c>
      <c r="R24" s="186">
        <v>528697.59999999998</v>
      </c>
      <c r="S24" s="186">
        <v>541060.6</v>
      </c>
      <c r="T24" s="186">
        <v>549850</v>
      </c>
      <c r="U24" s="186">
        <v>557113.4</v>
      </c>
      <c r="V24" s="186">
        <v>567211.30000000005</v>
      </c>
      <c r="W24" s="186">
        <v>586370.80000000005</v>
      </c>
      <c r="X24" s="186">
        <v>596906.80000000005</v>
      </c>
      <c r="Y24" s="186">
        <v>608880.6</v>
      </c>
      <c r="Z24" s="186">
        <v>621266.1</v>
      </c>
      <c r="AA24" s="186">
        <v>634872.30000000005</v>
      </c>
      <c r="AB24" s="186">
        <v>665254.1</v>
      </c>
      <c r="AC24" s="186">
        <v>676004.4</v>
      </c>
      <c r="AD24" s="186">
        <v>689359.5</v>
      </c>
      <c r="AE24" s="186">
        <v>704976.5</v>
      </c>
      <c r="AF24" s="186">
        <v>733108.8</v>
      </c>
      <c r="AG24" s="186">
        <v>751552.2</v>
      </c>
      <c r="AH24" s="186">
        <v>764748.1</v>
      </c>
      <c r="AI24" s="186">
        <v>796480.6</v>
      </c>
      <c r="AJ24" s="186">
        <v>823724.9</v>
      </c>
      <c r="AK24" s="186">
        <v>838137.8</v>
      </c>
      <c r="AL24" s="186">
        <v>860089.5</v>
      </c>
      <c r="AM24" s="186">
        <v>890370.1</v>
      </c>
      <c r="AN24" s="186">
        <v>905985.3</v>
      </c>
      <c r="AO24" s="186">
        <v>920097.1</v>
      </c>
      <c r="AP24" s="186">
        <v>934085.4</v>
      </c>
      <c r="AQ24" s="186">
        <v>955147.3</v>
      </c>
      <c r="AR24" s="186">
        <v>969471.4</v>
      </c>
      <c r="AS24" s="186">
        <v>1005931</v>
      </c>
      <c r="AT24" s="186">
        <v>1022154</v>
      </c>
      <c r="AU24" s="186">
        <v>1039322</v>
      </c>
      <c r="AV24" s="186">
        <v>1063922</v>
      </c>
      <c r="AW24" s="186">
        <v>1080784</v>
      </c>
      <c r="AX24" s="186">
        <v>1122916</v>
      </c>
      <c r="AY24" s="186">
        <v>1142562</v>
      </c>
      <c r="AZ24" s="186">
        <v>1164157</v>
      </c>
      <c r="BA24" s="186">
        <v>1211745</v>
      </c>
      <c r="BB24" s="186">
        <v>1228892</v>
      </c>
      <c r="BC24" s="186">
        <v>1259026</v>
      </c>
      <c r="BD24" s="186">
        <v>1374414</v>
      </c>
      <c r="BE24" s="186">
        <v>1389640</v>
      </c>
      <c r="BF24" s="186">
        <v>1421295</v>
      </c>
      <c r="BG24" s="186">
        <v>1439474</v>
      </c>
      <c r="BH24" s="186">
        <v>1458961</v>
      </c>
      <c r="BI24" s="186">
        <v>1508541</v>
      </c>
      <c r="BJ24" s="186">
        <v>1505289</v>
      </c>
    </row>
    <row r="27" spans="3:62">
      <c r="C27" s="204"/>
      <c r="G27" s="184">
        <f>+G24-G21</f>
        <v>5.6900000000023283</v>
      </c>
      <c r="H27" s="184">
        <f t="shared" ref="H27:BJ27" si="0">+H24-H21</f>
        <v>14</v>
      </c>
      <c r="I27" s="184">
        <f t="shared" si="0"/>
        <v>41.53000000002794</v>
      </c>
      <c r="J27" s="184">
        <f t="shared" si="0"/>
        <v>66.967200000071898</v>
      </c>
      <c r="K27" s="184">
        <f t="shared" si="0"/>
        <v>46.4879999999539</v>
      </c>
      <c r="L27" s="184">
        <f t="shared" si="0"/>
        <v>49.900999999954365</v>
      </c>
      <c r="M27" s="184">
        <f t="shared" si="0"/>
        <v>7.7809999999590218</v>
      </c>
      <c r="N27" s="184">
        <f t="shared" si="0"/>
        <v>8.065000000060536</v>
      </c>
      <c r="O27" s="184">
        <f t="shared" si="0"/>
        <v>8.4449999999487773</v>
      </c>
      <c r="P27" s="184">
        <f t="shared" si="0"/>
        <v>10.229000000050291</v>
      </c>
      <c r="Q27" s="184">
        <f t="shared" si="0"/>
        <v>12.915999999968335</v>
      </c>
      <c r="R27" s="184">
        <f t="shared" si="0"/>
        <v>15.07999999995809</v>
      </c>
      <c r="S27" s="184">
        <f t="shared" si="0"/>
        <v>16.900000000023283</v>
      </c>
      <c r="T27" s="184">
        <f t="shared" si="0"/>
        <v>20.020000000018626</v>
      </c>
      <c r="U27" s="184">
        <f t="shared" si="0"/>
        <v>30.740000000107102</v>
      </c>
      <c r="V27" s="184">
        <f t="shared" si="0"/>
        <v>35.510000000009313</v>
      </c>
      <c r="W27" s="184">
        <f t="shared" si="0"/>
        <v>42.78000000002794</v>
      </c>
      <c r="X27" s="184">
        <f t="shared" si="0"/>
        <v>93.510000000009313</v>
      </c>
      <c r="Y27" s="184">
        <f t="shared" si="0"/>
        <v>107.14000000001397</v>
      </c>
      <c r="Z27" s="184">
        <f t="shared" si="0"/>
        <v>123.55999999993946</v>
      </c>
      <c r="AA27" s="184">
        <f t="shared" si="0"/>
        <v>125.78000000002794</v>
      </c>
      <c r="AB27" s="184">
        <f t="shared" si="0"/>
        <v>103.18000000005122</v>
      </c>
      <c r="AC27" s="184">
        <f t="shared" si="0"/>
        <v>117.80000000004657</v>
      </c>
      <c r="AD27" s="184">
        <f t="shared" si="0"/>
        <v>134.4100000000326</v>
      </c>
      <c r="AE27" s="184">
        <f t="shared" si="0"/>
        <v>136.76000000000931</v>
      </c>
      <c r="AF27" s="184">
        <f t="shared" si="0"/>
        <v>113.26000000012573</v>
      </c>
      <c r="AG27" s="184">
        <f t="shared" si="0"/>
        <v>127.10999999986961</v>
      </c>
      <c r="AH27" s="184">
        <f t="shared" si="0"/>
        <v>133.69999999995343</v>
      </c>
      <c r="AI27" s="184">
        <f t="shared" si="0"/>
        <v>105.71000000007916</v>
      </c>
      <c r="AJ27" s="184">
        <f t="shared" si="0"/>
        <v>121.98999999999069</v>
      </c>
      <c r="AK27" s="184">
        <f t="shared" si="0"/>
        <v>134.4100000000326</v>
      </c>
      <c r="AL27" s="184">
        <f t="shared" si="0"/>
        <v>139.88999999989755</v>
      </c>
      <c r="AM27" s="184">
        <f t="shared" si="0"/>
        <v>112.46000000007916</v>
      </c>
      <c r="AN27" s="184">
        <f t="shared" si="0"/>
        <v>127.05000000004657</v>
      </c>
      <c r="AO27" s="184">
        <f t="shared" si="0"/>
        <v>136.82999999995809</v>
      </c>
      <c r="AP27" s="184">
        <f t="shared" si="0"/>
        <v>147.17999999993481</v>
      </c>
      <c r="AQ27" s="184">
        <f t="shared" si="0"/>
        <v>153.77000000001863</v>
      </c>
      <c r="AR27" s="184">
        <f t="shared" si="0"/>
        <v>160.47999999998137</v>
      </c>
      <c r="AS27" s="184">
        <f t="shared" si="0"/>
        <v>133.36999999999534</v>
      </c>
      <c r="AT27" s="184">
        <f t="shared" si="0"/>
        <v>142.12999999988824</v>
      </c>
      <c r="AU27" s="184">
        <f t="shared" si="0"/>
        <v>149.03000000002794</v>
      </c>
      <c r="AV27" s="184">
        <f t="shared" si="0"/>
        <v>164.09000000008382</v>
      </c>
      <c r="AW27" s="184">
        <f t="shared" si="0"/>
        <v>166.20999999996275</v>
      </c>
      <c r="AX27" s="184">
        <f t="shared" si="0"/>
        <v>142.20000000018626</v>
      </c>
      <c r="AY27" s="184">
        <f t="shared" si="0"/>
        <v>148.9000000001397</v>
      </c>
      <c r="AZ27" s="184">
        <f t="shared" si="0"/>
        <v>161.30000000004657</v>
      </c>
      <c r="BA27" s="184">
        <f t="shared" si="0"/>
        <v>172.80000000004657</v>
      </c>
      <c r="BB27" s="184">
        <f t="shared" si="0"/>
        <v>184.89999999990687</v>
      </c>
      <c r="BC27" s="184">
        <f t="shared" si="0"/>
        <v>177.19999999995343</v>
      </c>
      <c r="BD27" s="184">
        <f t="shared" si="0"/>
        <v>135.10000000009313</v>
      </c>
      <c r="BE27" s="184">
        <f t="shared" si="0"/>
        <v>154</v>
      </c>
      <c r="BF27" s="184">
        <f t="shared" si="0"/>
        <v>161.89999999990687</v>
      </c>
      <c r="BG27" s="184">
        <f t="shared" si="0"/>
        <v>177.10000000009313</v>
      </c>
      <c r="BH27" s="184">
        <f t="shared" si="0"/>
        <v>223.39999999990687</v>
      </c>
      <c r="BI27" s="184">
        <f t="shared" si="0"/>
        <v>238</v>
      </c>
      <c r="BJ27" s="184">
        <f t="shared" si="0"/>
        <v>253.5</v>
      </c>
    </row>
    <row r="29" spans="3:62"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7"/>
      <c r="AY29" s="187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</row>
  </sheetData>
  <sheetProtection password="EEDF" sheet="1" objects="1" scenarios="1"/>
  <pageMargins left="0.45" right="0.45" top="0.75" bottom="0.75" header="0.3" footer="0.3"/>
  <pageSetup scale="8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BK16"/>
  <sheetViews>
    <sheetView workbookViewId="0">
      <selection activeCell="E10" sqref="E10"/>
    </sheetView>
  </sheetViews>
  <sheetFormatPr defaultColWidth="9.140625" defaultRowHeight="12.75"/>
  <cols>
    <col min="1" max="16384" width="9.140625" style="183"/>
  </cols>
  <sheetData>
    <row r="5" spans="4:63">
      <c r="D5" s="188"/>
      <c r="F5" s="189"/>
      <c r="G5" s="189"/>
      <c r="H5" s="183">
        <v>2012</v>
      </c>
      <c r="I5" s="183">
        <f>+H5+1</f>
        <v>2013</v>
      </c>
      <c r="J5" s="183">
        <f t="shared" ref="J5:BK5" si="0">+I5+1</f>
        <v>2014</v>
      </c>
      <c r="K5" s="183">
        <f t="shared" si="0"/>
        <v>2015</v>
      </c>
      <c r="L5" s="183">
        <f t="shared" si="0"/>
        <v>2016</v>
      </c>
      <c r="M5" s="183">
        <f t="shared" si="0"/>
        <v>2017</v>
      </c>
      <c r="N5" s="183">
        <f t="shared" si="0"/>
        <v>2018</v>
      </c>
      <c r="O5" s="183">
        <f t="shared" si="0"/>
        <v>2019</v>
      </c>
      <c r="P5" s="183">
        <f t="shared" si="0"/>
        <v>2020</v>
      </c>
      <c r="Q5" s="183">
        <f t="shared" si="0"/>
        <v>2021</v>
      </c>
      <c r="R5" s="183">
        <f t="shared" si="0"/>
        <v>2022</v>
      </c>
      <c r="S5" s="183">
        <f t="shared" si="0"/>
        <v>2023</v>
      </c>
      <c r="T5" s="183">
        <f t="shared" si="0"/>
        <v>2024</v>
      </c>
      <c r="U5" s="183">
        <f t="shared" si="0"/>
        <v>2025</v>
      </c>
      <c r="V5" s="183">
        <f t="shared" si="0"/>
        <v>2026</v>
      </c>
      <c r="W5" s="183">
        <f t="shared" si="0"/>
        <v>2027</v>
      </c>
      <c r="X5" s="183">
        <f t="shared" si="0"/>
        <v>2028</v>
      </c>
      <c r="Y5" s="183">
        <f t="shared" si="0"/>
        <v>2029</v>
      </c>
      <c r="Z5" s="183">
        <f t="shared" si="0"/>
        <v>2030</v>
      </c>
      <c r="AA5" s="183">
        <f t="shared" si="0"/>
        <v>2031</v>
      </c>
      <c r="AB5" s="183">
        <f t="shared" si="0"/>
        <v>2032</v>
      </c>
      <c r="AC5" s="183">
        <f t="shared" si="0"/>
        <v>2033</v>
      </c>
      <c r="AD5" s="183">
        <f t="shared" si="0"/>
        <v>2034</v>
      </c>
      <c r="AE5" s="183">
        <f t="shared" si="0"/>
        <v>2035</v>
      </c>
      <c r="AF5" s="183">
        <f t="shared" si="0"/>
        <v>2036</v>
      </c>
      <c r="AG5" s="183">
        <f t="shared" si="0"/>
        <v>2037</v>
      </c>
      <c r="AH5" s="183">
        <f t="shared" si="0"/>
        <v>2038</v>
      </c>
      <c r="AI5" s="183">
        <f t="shared" si="0"/>
        <v>2039</v>
      </c>
      <c r="AJ5" s="183">
        <f t="shared" si="0"/>
        <v>2040</v>
      </c>
      <c r="AK5" s="183">
        <f t="shared" si="0"/>
        <v>2041</v>
      </c>
      <c r="AL5" s="183">
        <f t="shared" si="0"/>
        <v>2042</v>
      </c>
      <c r="AM5" s="183">
        <f t="shared" si="0"/>
        <v>2043</v>
      </c>
      <c r="AN5" s="183">
        <f t="shared" si="0"/>
        <v>2044</v>
      </c>
      <c r="AO5" s="183">
        <f t="shared" si="0"/>
        <v>2045</v>
      </c>
      <c r="AP5" s="183">
        <f t="shared" si="0"/>
        <v>2046</v>
      </c>
      <c r="AQ5" s="183">
        <f t="shared" si="0"/>
        <v>2047</v>
      </c>
      <c r="AR5" s="183">
        <f t="shared" si="0"/>
        <v>2048</v>
      </c>
      <c r="AS5" s="183">
        <f t="shared" si="0"/>
        <v>2049</v>
      </c>
      <c r="AT5" s="183">
        <f t="shared" si="0"/>
        <v>2050</v>
      </c>
      <c r="AU5" s="183">
        <f t="shared" si="0"/>
        <v>2051</v>
      </c>
      <c r="AV5" s="183">
        <f t="shared" si="0"/>
        <v>2052</v>
      </c>
      <c r="AW5" s="183">
        <f t="shared" si="0"/>
        <v>2053</v>
      </c>
      <c r="AX5" s="183">
        <f t="shared" si="0"/>
        <v>2054</v>
      </c>
      <c r="AY5" s="183">
        <f t="shared" si="0"/>
        <v>2055</v>
      </c>
      <c r="AZ5" s="183">
        <f t="shared" si="0"/>
        <v>2056</v>
      </c>
      <c r="BA5" s="183">
        <f t="shared" si="0"/>
        <v>2057</v>
      </c>
      <c r="BB5" s="183">
        <f t="shared" si="0"/>
        <v>2058</v>
      </c>
      <c r="BC5" s="183">
        <f>+BB5+1</f>
        <v>2059</v>
      </c>
      <c r="BD5" s="183">
        <f t="shared" si="0"/>
        <v>2060</v>
      </c>
      <c r="BE5" s="183">
        <f t="shared" si="0"/>
        <v>2061</v>
      </c>
      <c r="BF5" s="183">
        <f t="shared" si="0"/>
        <v>2062</v>
      </c>
      <c r="BG5" s="183">
        <f t="shared" si="0"/>
        <v>2063</v>
      </c>
      <c r="BH5" s="183">
        <f t="shared" si="0"/>
        <v>2064</v>
      </c>
      <c r="BI5" s="183">
        <f t="shared" si="0"/>
        <v>2065</v>
      </c>
      <c r="BJ5" s="183">
        <f t="shared" si="0"/>
        <v>2066</v>
      </c>
      <c r="BK5" s="183">
        <f t="shared" si="0"/>
        <v>2067</v>
      </c>
    </row>
    <row r="6" spans="4:63">
      <c r="F6" s="189"/>
      <c r="G6" s="189"/>
    </row>
    <row r="7" spans="4:63">
      <c r="F7" s="190" t="s">
        <v>268</v>
      </c>
      <c r="G7" s="190" t="s">
        <v>269</v>
      </c>
      <c r="H7" s="191">
        <v>15.177250000000001</v>
      </c>
      <c r="I7" s="191">
        <v>22.61544</v>
      </c>
      <c r="J7" s="191">
        <v>39.049610000000001</v>
      </c>
      <c r="K7" s="191">
        <v>41.956270000000004</v>
      </c>
      <c r="L7" s="191">
        <v>51.851140000000001</v>
      </c>
      <c r="M7" s="191">
        <v>41.259700000000002</v>
      </c>
      <c r="N7" s="191">
        <v>0.2300884</v>
      </c>
      <c r="O7" s="191">
        <v>0.2252979</v>
      </c>
      <c r="P7" s="191">
        <v>0.2260385</v>
      </c>
      <c r="Q7" s="191">
        <v>0.3976228</v>
      </c>
      <c r="R7" s="191">
        <v>0.63615080000000002</v>
      </c>
      <c r="S7" s="191">
        <v>0.92506829999999995</v>
      </c>
      <c r="T7" s="191">
        <v>1.064894</v>
      </c>
      <c r="U7" s="191">
        <v>1.247765</v>
      </c>
      <c r="V7" s="191">
        <v>1.312298</v>
      </c>
      <c r="W7" s="191">
        <v>1.7552049999999999</v>
      </c>
      <c r="X7" s="191">
        <v>2.673435</v>
      </c>
      <c r="Y7" s="191">
        <v>4.280697</v>
      </c>
      <c r="Z7" s="191">
        <v>5.1872639999999999</v>
      </c>
      <c r="AA7" s="191">
        <v>6.0378379999999998</v>
      </c>
      <c r="AB7" s="191">
        <v>6.8188170000000001</v>
      </c>
      <c r="AC7" s="191">
        <v>8.3751650000000009</v>
      </c>
      <c r="AD7" s="191">
        <v>9.3314330000000005</v>
      </c>
      <c r="AE7" s="191">
        <v>10.24555</v>
      </c>
      <c r="AF7" s="191">
        <v>11.30214</v>
      </c>
      <c r="AG7" s="191">
        <v>12.870900000000001</v>
      </c>
      <c r="AH7" s="191">
        <v>13.73695</v>
      </c>
      <c r="AI7" s="191">
        <v>14.671379999999999</v>
      </c>
      <c r="AJ7" s="191">
        <v>16.066109999999998</v>
      </c>
      <c r="AK7" s="191">
        <v>17.245760000000001</v>
      </c>
      <c r="AL7" s="191">
        <v>18.08924</v>
      </c>
      <c r="AM7" s="191">
        <v>19.004390000000001</v>
      </c>
      <c r="AN7" s="191">
        <v>20.164840000000002</v>
      </c>
      <c r="AO7" s="191">
        <v>21.507100000000001</v>
      </c>
      <c r="AP7" s="191">
        <v>22.440560000000001</v>
      </c>
      <c r="AQ7" s="191">
        <v>23.43862</v>
      </c>
      <c r="AR7" s="191">
        <v>24.382020000000001</v>
      </c>
      <c r="AS7" s="191">
        <v>25.673459999999999</v>
      </c>
      <c r="AT7" s="191">
        <v>26.9024</v>
      </c>
      <c r="AU7" s="191">
        <v>28.101739999999999</v>
      </c>
      <c r="AV7" s="191">
        <v>29.147919999999999</v>
      </c>
      <c r="AW7" s="191">
        <v>30.705310000000001</v>
      </c>
      <c r="AX7" s="191">
        <v>32.13223</v>
      </c>
      <c r="AY7" s="191">
        <v>33.405259999999998</v>
      </c>
      <c r="AZ7" s="191">
        <v>34.419699999999999</v>
      </c>
      <c r="BA7" s="191">
        <v>36.432029999999997</v>
      </c>
      <c r="BB7" s="191">
        <v>37.928629999999998</v>
      </c>
      <c r="BC7" s="191">
        <v>39.430320000000002</v>
      </c>
      <c r="BD7" s="191">
        <v>40.187550000000002</v>
      </c>
      <c r="BE7" s="191">
        <v>39.70655</v>
      </c>
      <c r="BF7" s="191">
        <v>41.265340000000002</v>
      </c>
      <c r="BG7" s="191">
        <v>42.856209999999997</v>
      </c>
      <c r="BH7" s="191">
        <v>43.727699999999999</v>
      </c>
      <c r="BI7" s="191">
        <v>46.115470000000002</v>
      </c>
      <c r="BJ7" s="191">
        <v>47.812220000000003</v>
      </c>
      <c r="BK7" s="191">
        <v>49.555869999999999</v>
      </c>
    </row>
    <row r="8" spans="4:63">
      <c r="F8" s="189"/>
      <c r="G8" s="189"/>
    </row>
    <row r="9" spans="4:63">
      <c r="F9" s="190" t="s">
        <v>270</v>
      </c>
      <c r="G9" s="190" t="s">
        <v>269</v>
      </c>
      <c r="H9" s="192">
        <v>1597.4280000000001</v>
      </c>
      <c r="I9" s="192">
        <v>2103.1019999999999</v>
      </c>
      <c r="J9" s="192">
        <v>2567.3020000000001</v>
      </c>
      <c r="K9" s="192">
        <v>2598.9989999999998</v>
      </c>
      <c r="L9" s="192">
        <v>2829.6790000000001</v>
      </c>
      <c r="M9" s="192">
        <v>1700.21</v>
      </c>
      <c r="N9" s="192">
        <v>0.37601839999999997</v>
      </c>
      <c r="O9" s="192">
        <v>0.37890309999999999</v>
      </c>
      <c r="P9" s="192">
        <v>0.38494270000000003</v>
      </c>
      <c r="Q9" s="192">
        <v>0.12748390000000001</v>
      </c>
      <c r="R9" s="192">
        <v>0</v>
      </c>
      <c r="S9" s="192">
        <v>0</v>
      </c>
      <c r="T9" s="192">
        <v>0</v>
      </c>
      <c r="U9" s="192">
        <v>0</v>
      </c>
      <c r="V9" s="192">
        <v>0</v>
      </c>
      <c r="W9" s="192">
        <v>0</v>
      </c>
      <c r="X9" s="192">
        <v>0</v>
      </c>
      <c r="Y9" s="192">
        <v>0</v>
      </c>
      <c r="Z9" s="192">
        <v>0</v>
      </c>
      <c r="AA9" s="192">
        <v>0</v>
      </c>
      <c r="AB9" s="192">
        <v>0</v>
      </c>
      <c r="AC9" s="192">
        <v>0</v>
      </c>
      <c r="AD9" s="192">
        <v>0</v>
      </c>
      <c r="AE9" s="192">
        <v>0</v>
      </c>
      <c r="AF9" s="192">
        <v>0</v>
      </c>
      <c r="AG9" s="192">
        <v>0</v>
      </c>
      <c r="AH9" s="192">
        <v>0</v>
      </c>
      <c r="AI9" s="192">
        <v>0</v>
      </c>
      <c r="AJ9" s="192">
        <v>0</v>
      </c>
      <c r="AK9" s="192">
        <v>0</v>
      </c>
      <c r="AL9" s="192">
        <v>0</v>
      </c>
      <c r="AM9" s="192">
        <v>0</v>
      </c>
      <c r="AN9" s="192">
        <v>0</v>
      </c>
      <c r="AO9" s="192">
        <v>0</v>
      </c>
      <c r="AP9" s="192">
        <v>0</v>
      </c>
      <c r="AQ9" s="192">
        <v>0</v>
      </c>
      <c r="AR9" s="192">
        <v>0</v>
      </c>
      <c r="AS9" s="192">
        <v>0</v>
      </c>
      <c r="AT9" s="192">
        <v>0</v>
      </c>
      <c r="AU9" s="192">
        <v>0</v>
      </c>
      <c r="AV9" s="192">
        <v>0</v>
      </c>
      <c r="AW9" s="192">
        <v>0</v>
      </c>
      <c r="AX9" s="192">
        <v>0</v>
      </c>
      <c r="AY9" s="192">
        <v>0</v>
      </c>
      <c r="AZ9" s="192">
        <v>0</v>
      </c>
      <c r="BA9" s="192">
        <v>0</v>
      </c>
      <c r="BB9" s="192">
        <v>0</v>
      </c>
      <c r="BC9" s="192">
        <v>0</v>
      </c>
      <c r="BD9" s="192">
        <v>0</v>
      </c>
      <c r="BE9" s="192">
        <v>0</v>
      </c>
      <c r="BF9" s="192">
        <v>0</v>
      </c>
      <c r="BG9" s="192">
        <v>0</v>
      </c>
      <c r="BH9" s="192">
        <v>0</v>
      </c>
      <c r="BI9" s="192">
        <v>0</v>
      </c>
      <c r="BJ9" s="192">
        <v>0</v>
      </c>
      <c r="BK9" s="192">
        <v>0</v>
      </c>
    </row>
    <row r="10" spans="4:63">
      <c r="F10" s="189"/>
      <c r="G10" s="189"/>
    </row>
    <row r="12" spans="4:63">
      <c r="D12" s="193" t="s">
        <v>271</v>
      </c>
      <c r="E12" s="190" t="s">
        <v>268</v>
      </c>
      <c r="F12" s="194">
        <v>443.57</v>
      </c>
      <c r="G12" s="189" t="s">
        <v>272</v>
      </c>
      <c r="H12" s="195">
        <v>6732.1727824999998</v>
      </c>
      <c r="I12" s="195">
        <v>10031.530720799999</v>
      </c>
      <c r="J12" s="195">
        <v>17321.235507699999</v>
      </c>
      <c r="K12" s="195">
        <v>18610.542683900003</v>
      </c>
      <c r="L12" s="195">
        <v>22999.610169799998</v>
      </c>
      <c r="M12" s="195">
        <v>18301.565129000002</v>
      </c>
      <c r="N12" s="195">
        <v>102.060311588</v>
      </c>
      <c r="O12" s="195">
        <v>99.935389502999996</v>
      </c>
      <c r="P12" s="195">
        <v>100.263897445</v>
      </c>
      <c r="Q12" s="195">
        <v>176.373545396</v>
      </c>
      <c r="R12" s="195">
        <v>282.177410356</v>
      </c>
      <c r="S12" s="195">
        <v>410.33254583099995</v>
      </c>
      <c r="T12" s="195">
        <v>472.35503158</v>
      </c>
      <c r="U12" s="195">
        <v>553.47112104999997</v>
      </c>
      <c r="V12" s="195">
        <v>582.09602385999995</v>
      </c>
      <c r="W12" s="195">
        <v>778.55628184999989</v>
      </c>
      <c r="X12" s="195">
        <v>1185.8555629499999</v>
      </c>
      <c r="Y12" s="195">
        <v>1898.78876829</v>
      </c>
      <c r="Z12" s="195">
        <v>2300.9146924799998</v>
      </c>
      <c r="AA12" s="195">
        <v>2678.20380166</v>
      </c>
      <c r="AB12" s="195">
        <v>3024.62265669</v>
      </c>
      <c r="AC12" s="195">
        <v>3714.9719390500004</v>
      </c>
      <c r="AD12" s="195">
        <v>4139.1437358100002</v>
      </c>
      <c r="AE12" s="195">
        <v>4544.6186134999998</v>
      </c>
      <c r="AF12" s="195">
        <v>5013.2902397999997</v>
      </c>
      <c r="AG12" s="195">
        <v>5709.1451130000005</v>
      </c>
      <c r="AH12" s="195">
        <v>6093.2989115</v>
      </c>
      <c r="AI12" s="195">
        <v>6507.7840265999994</v>
      </c>
      <c r="AJ12" s="195">
        <v>7126.4444126999988</v>
      </c>
      <c r="AK12" s="195">
        <v>7649.7017631999997</v>
      </c>
      <c r="AL12" s="195">
        <v>8023.8441868</v>
      </c>
      <c r="AM12" s="195">
        <v>8429.7772722999998</v>
      </c>
      <c r="AN12" s="195">
        <v>8944.5180787999998</v>
      </c>
      <c r="AO12" s="195">
        <v>9539.9043469999997</v>
      </c>
      <c r="AP12" s="195">
        <v>9953.9591992000005</v>
      </c>
      <c r="AQ12" s="195">
        <v>10396.6686734</v>
      </c>
      <c r="AR12" s="195">
        <v>10815.1326114</v>
      </c>
      <c r="AS12" s="195">
        <v>11387.976652199999</v>
      </c>
      <c r="AT12" s="195">
        <v>11933.097567999999</v>
      </c>
      <c r="AU12" s="195">
        <v>12465.0888118</v>
      </c>
      <c r="AV12" s="195">
        <v>12929.142874399999</v>
      </c>
      <c r="AW12" s="195">
        <v>13619.9543567</v>
      </c>
      <c r="AX12" s="195">
        <v>14252.8932611</v>
      </c>
      <c r="AY12" s="195">
        <v>14817.5711782</v>
      </c>
      <c r="AZ12" s="195">
        <v>15267.546328999999</v>
      </c>
      <c r="BA12" s="195">
        <v>16160.155547099999</v>
      </c>
      <c r="BB12" s="195">
        <v>16824.002409099998</v>
      </c>
      <c r="BC12" s="195">
        <v>17490.107042399999</v>
      </c>
      <c r="BD12" s="195">
        <v>17825.9915535</v>
      </c>
      <c r="BE12" s="195">
        <v>17612.634383500001</v>
      </c>
      <c r="BF12" s="195">
        <v>18304.066863799999</v>
      </c>
      <c r="BG12" s="195">
        <v>19009.729069699999</v>
      </c>
      <c r="BH12" s="195">
        <v>19396.295889000001</v>
      </c>
      <c r="BI12" s="195">
        <v>20455.4390279</v>
      </c>
      <c r="BJ12" s="195">
        <v>21208.0664254</v>
      </c>
      <c r="BK12" s="195">
        <v>21981.497255899998</v>
      </c>
    </row>
    <row r="13" spans="4:63">
      <c r="D13" s="189"/>
      <c r="E13" s="189"/>
      <c r="F13" s="189"/>
      <c r="G13" s="189"/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5"/>
      <c r="BJ13" s="195"/>
      <c r="BK13" s="195"/>
    </row>
    <row r="14" spans="4:63">
      <c r="D14" s="189"/>
      <c r="E14" s="196" t="s">
        <v>270</v>
      </c>
      <c r="F14" s="189">
        <v>497.7</v>
      </c>
      <c r="G14" s="189" t="s">
        <v>272</v>
      </c>
      <c r="H14" s="195">
        <v>795039.91560000007</v>
      </c>
      <c r="I14" s="195">
        <v>1046713.8653999999</v>
      </c>
      <c r="J14" s="195">
        <v>1277746.2054000001</v>
      </c>
      <c r="K14" s="195">
        <v>1293521.8022999999</v>
      </c>
      <c r="L14" s="195">
        <v>1408331.2383000001</v>
      </c>
      <c r="M14" s="195">
        <v>846194.51699999999</v>
      </c>
      <c r="N14" s="195">
        <v>187.14435767999998</v>
      </c>
      <c r="O14" s="195">
        <v>188.58007286999998</v>
      </c>
      <c r="P14" s="195">
        <v>191.58598179000001</v>
      </c>
      <c r="Q14" s="195">
        <v>63.448737030000004</v>
      </c>
      <c r="R14" s="195">
        <v>0</v>
      </c>
      <c r="S14" s="195">
        <v>0</v>
      </c>
      <c r="T14" s="195">
        <v>0</v>
      </c>
      <c r="U14" s="195">
        <v>0</v>
      </c>
      <c r="V14" s="195">
        <v>0</v>
      </c>
      <c r="W14" s="195">
        <v>0</v>
      </c>
      <c r="X14" s="195">
        <v>0</v>
      </c>
      <c r="Y14" s="195">
        <v>0</v>
      </c>
      <c r="Z14" s="195">
        <v>0</v>
      </c>
      <c r="AA14" s="195">
        <v>0</v>
      </c>
      <c r="AB14" s="195">
        <v>0</v>
      </c>
      <c r="AC14" s="195">
        <v>0</v>
      </c>
      <c r="AD14" s="195">
        <v>0</v>
      </c>
      <c r="AE14" s="195">
        <v>0</v>
      </c>
      <c r="AF14" s="195">
        <v>0</v>
      </c>
      <c r="AG14" s="195">
        <v>0</v>
      </c>
      <c r="AH14" s="195">
        <v>0</v>
      </c>
      <c r="AI14" s="195">
        <v>0</v>
      </c>
      <c r="AJ14" s="195">
        <v>0</v>
      </c>
      <c r="AK14" s="195">
        <v>0</v>
      </c>
      <c r="AL14" s="195">
        <v>0</v>
      </c>
      <c r="AM14" s="195">
        <v>0</v>
      </c>
      <c r="AN14" s="195">
        <v>0</v>
      </c>
      <c r="AO14" s="195">
        <v>0</v>
      </c>
      <c r="AP14" s="195">
        <v>0</v>
      </c>
      <c r="AQ14" s="195">
        <v>0</v>
      </c>
      <c r="AR14" s="195">
        <v>0</v>
      </c>
      <c r="AS14" s="195">
        <v>0</v>
      </c>
      <c r="AT14" s="195">
        <v>0</v>
      </c>
      <c r="AU14" s="195">
        <v>0</v>
      </c>
      <c r="AV14" s="195">
        <v>0</v>
      </c>
      <c r="AW14" s="195">
        <v>0</v>
      </c>
      <c r="AX14" s="195">
        <v>0</v>
      </c>
      <c r="AY14" s="195">
        <v>0</v>
      </c>
      <c r="AZ14" s="195">
        <v>0</v>
      </c>
      <c r="BA14" s="195">
        <v>0</v>
      </c>
      <c r="BB14" s="195">
        <v>0</v>
      </c>
      <c r="BC14" s="195">
        <v>0</v>
      </c>
      <c r="BD14" s="195">
        <v>0</v>
      </c>
      <c r="BE14" s="195">
        <v>0</v>
      </c>
      <c r="BF14" s="195">
        <v>0</v>
      </c>
      <c r="BG14" s="195">
        <v>0</v>
      </c>
      <c r="BH14" s="195">
        <v>0</v>
      </c>
      <c r="BI14" s="195">
        <v>0</v>
      </c>
      <c r="BJ14" s="195">
        <v>0</v>
      </c>
      <c r="BK14" s="195">
        <v>0</v>
      </c>
    </row>
    <row r="15" spans="4:63">
      <c r="D15" s="189"/>
      <c r="E15" s="189"/>
      <c r="F15" s="189"/>
      <c r="G15" s="189"/>
    </row>
    <row r="16" spans="4:63">
      <c r="D16" s="189"/>
      <c r="E16" s="189"/>
      <c r="F16" s="190" t="s">
        <v>35</v>
      </c>
      <c r="G16" s="189" t="s">
        <v>272</v>
      </c>
      <c r="H16" s="195">
        <v>801772.08838250011</v>
      </c>
      <c r="I16" s="195">
        <v>1056745.3961207999</v>
      </c>
      <c r="J16" s="195">
        <v>1295067.4409077</v>
      </c>
      <c r="K16" s="195">
        <v>1312132.3449839</v>
      </c>
      <c r="L16" s="195">
        <v>1431330.8484698001</v>
      </c>
      <c r="M16" s="195">
        <v>864496.08212899999</v>
      </c>
      <c r="N16" s="195">
        <v>289.20466926799998</v>
      </c>
      <c r="O16" s="195">
        <v>288.51546237299999</v>
      </c>
      <c r="P16" s="195">
        <v>291.849879235</v>
      </c>
      <c r="Q16" s="195">
        <v>239.82228242600002</v>
      </c>
      <c r="R16" s="195">
        <v>282.177410356</v>
      </c>
      <c r="S16" s="195">
        <v>410.33254583099995</v>
      </c>
      <c r="T16" s="195">
        <v>472.35503158</v>
      </c>
      <c r="U16" s="195">
        <v>553.47112104999997</v>
      </c>
      <c r="V16" s="195">
        <v>582.09602385999995</v>
      </c>
      <c r="W16" s="195">
        <v>778.55628184999989</v>
      </c>
      <c r="X16" s="195">
        <v>1185.8555629499999</v>
      </c>
      <c r="Y16" s="195">
        <v>1898.78876829</v>
      </c>
      <c r="Z16" s="195">
        <v>2300.9146924799998</v>
      </c>
      <c r="AA16" s="195">
        <v>2678.20380166</v>
      </c>
      <c r="AB16" s="195">
        <v>3024.62265669</v>
      </c>
      <c r="AC16" s="195">
        <v>3714.9719390500004</v>
      </c>
      <c r="AD16" s="195">
        <v>4139.1437358100002</v>
      </c>
      <c r="AE16" s="195">
        <v>4544.6186134999998</v>
      </c>
      <c r="AF16" s="195">
        <v>5013.2902397999997</v>
      </c>
      <c r="AG16" s="195">
        <v>5709.1451130000005</v>
      </c>
      <c r="AH16" s="195">
        <v>6093.2989115</v>
      </c>
      <c r="AI16" s="195">
        <v>6507.7840265999994</v>
      </c>
      <c r="AJ16" s="195">
        <v>7126.4444126999988</v>
      </c>
      <c r="AK16" s="195">
        <v>7649.7017631999997</v>
      </c>
      <c r="AL16" s="195">
        <v>8023.8441868</v>
      </c>
      <c r="AM16" s="195">
        <v>8429.7772722999998</v>
      </c>
      <c r="AN16" s="195">
        <v>8944.5180787999998</v>
      </c>
      <c r="AO16" s="195">
        <v>9539.9043469999997</v>
      </c>
      <c r="AP16" s="195">
        <v>9953.9591992000005</v>
      </c>
      <c r="AQ16" s="195">
        <v>10396.6686734</v>
      </c>
      <c r="AR16" s="195">
        <v>10815.1326114</v>
      </c>
      <c r="AS16" s="195">
        <v>11387.976652199999</v>
      </c>
      <c r="AT16" s="195">
        <v>11933.097567999999</v>
      </c>
      <c r="AU16" s="195">
        <v>12465.0888118</v>
      </c>
      <c r="AV16" s="195">
        <v>12929.142874399999</v>
      </c>
      <c r="AW16" s="195">
        <v>13619.9543567</v>
      </c>
      <c r="AX16" s="195">
        <v>14252.8932611</v>
      </c>
      <c r="AY16" s="195">
        <v>14817.5711782</v>
      </c>
      <c r="AZ16" s="195">
        <v>15267.546328999999</v>
      </c>
      <c r="BA16" s="195">
        <v>16160.155547099999</v>
      </c>
      <c r="BB16" s="195">
        <v>16824.002409099998</v>
      </c>
      <c r="BC16" s="195">
        <v>17490.107042399999</v>
      </c>
      <c r="BD16" s="195">
        <v>17825.9915535</v>
      </c>
      <c r="BE16" s="195">
        <v>17612.634383500001</v>
      </c>
      <c r="BF16" s="195">
        <v>18304.066863799999</v>
      </c>
      <c r="BG16" s="195">
        <v>19009.729069699999</v>
      </c>
      <c r="BH16" s="195">
        <v>19396.295889000001</v>
      </c>
      <c r="BI16" s="195">
        <v>20455.4390279</v>
      </c>
      <c r="BJ16" s="195">
        <v>21208.0664254</v>
      </c>
      <c r="BK16" s="195">
        <v>21981.497255899998</v>
      </c>
    </row>
  </sheetData>
  <sheetProtection password="EEDF" sheet="1" objects="1" scenarios="1"/>
  <printOptions headings="1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AE67"/>
  <sheetViews>
    <sheetView topLeftCell="C1" workbookViewId="0">
      <selection activeCell="M34" sqref="M34"/>
    </sheetView>
  </sheetViews>
  <sheetFormatPr defaultRowHeight="12.75"/>
  <cols>
    <col min="1" max="4" width="9.140625" style="183"/>
    <col min="5" max="5" width="5" style="183" customWidth="1"/>
    <col min="6" max="6" width="12.5703125" style="183" bestFit="1" customWidth="1"/>
    <col min="7" max="8" width="14.140625" style="183" bestFit="1" customWidth="1"/>
    <col min="9" max="9" width="13.5703125" style="183" bestFit="1" customWidth="1"/>
    <col min="10" max="10" width="11.85546875" style="183" bestFit="1" customWidth="1"/>
    <col min="11" max="11" width="13.5703125" style="183" bestFit="1" customWidth="1"/>
    <col min="12" max="12" width="14.140625" style="183" bestFit="1" customWidth="1"/>
    <col min="13" max="13" width="11.85546875" style="183" bestFit="1" customWidth="1"/>
    <col min="14" max="14" width="13.5703125" style="183" bestFit="1" customWidth="1"/>
    <col min="15" max="15" width="13.140625" style="183" bestFit="1" customWidth="1"/>
    <col min="16" max="18" width="12.140625" style="183" bestFit="1" customWidth="1"/>
    <col min="19" max="19" width="12.5703125" style="183" bestFit="1" customWidth="1"/>
    <col min="20" max="20" width="13.28515625" style="183" bestFit="1" customWidth="1"/>
    <col min="21" max="21" width="14.5703125" style="183" bestFit="1" customWidth="1"/>
    <col min="22" max="260" width="9.140625" style="183"/>
    <col min="261" max="261" width="5" style="183" customWidth="1"/>
    <col min="262" max="262" width="12.5703125" style="183" bestFit="1" customWidth="1"/>
    <col min="263" max="264" width="14.140625" style="183" bestFit="1" customWidth="1"/>
    <col min="265" max="265" width="13.5703125" style="183" bestFit="1" customWidth="1"/>
    <col min="266" max="266" width="11.85546875" style="183" bestFit="1" customWidth="1"/>
    <col min="267" max="267" width="13.5703125" style="183" bestFit="1" customWidth="1"/>
    <col min="268" max="268" width="14.140625" style="183" bestFit="1" customWidth="1"/>
    <col min="269" max="269" width="11.85546875" style="183" bestFit="1" customWidth="1"/>
    <col min="270" max="270" width="13.5703125" style="183" bestFit="1" customWidth="1"/>
    <col min="271" max="271" width="13.140625" style="183" bestFit="1" customWidth="1"/>
    <col min="272" max="274" width="12.140625" style="183" bestFit="1" customWidth="1"/>
    <col min="275" max="275" width="12.5703125" style="183" bestFit="1" customWidth="1"/>
    <col min="276" max="276" width="13.28515625" style="183" bestFit="1" customWidth="1"/>
    <col min="277" max="277" width="14.5703125" style="183" bestFit="1" customWidth="1"/>
    <col min="278" max="516" width="9.140625" style="183"/>
    <col min="517" max="517" width="5" style="183" customWidth="1"/>
    <col min="518" max="518" width="12.5703125" style="183" bestFit="1" customWidth="1"/>
    <col min="519" max="520" width="14.140625" style="183" bestFit="1" customWidth="1"/>
    <col min="521" max="521" width="13.5703125" style="183" bestFit="1" customWidth="1"/>
    <col min="522" max="522" width="11.85546875" style="183" bestFit="1" customWidth="1"/>
    <col min="523" max="523" width="13.5703125" style="183" bestFit="1" customWidth="1"/>
    <col min="524" max="524" width="14.140625" style="183" bestFit="1" customWidth="1"/>
    <col min="525" max="525" width="11.85546875" style="183" bestFit="1" customWidth="1"/>
    <col min="526" max="526" width="13.5703125" style="183" bestFit="1" customWidth="1"/>
    <col min="527" max="527" width="13.140625" style="183" bestFit="1" customWidth="1"/>
    <col min="528" max="530" width="12.140625" style="183" bestFit="1" customWidth="1"/>
    <col min="531" max="531" width="12.5703125" style="183" bestFit="1" customWidth="1"/>
    <col min="532" max="532" width="13.28515625" style="183" bestFit="1" customWidth="1"/>
    <col min="533" max="533" width="14.5703125" style="183" bestFit="1" customWidth="1"/>
    <col min="534" max="772" width="9.140625" style="183"/>
    <col min="773" max="773" width="5" style="183" customWidth="1"/>
    <col min="774" max="774" width="12.5703125" style="183" bestFit="1" customWidth="1"/>
    <col min="775" max="776" width="14.140625" style="183" bestFit="1" customWidth="1"/>
    <col min="777" max="777" width="13.5703125" style="183" bestFit="1" customWidth="1"/>
    <col min="778" max="778" width="11.85546875" style="183" bestFit="1" customWidth="1"/>
    <col min="779" max="779" width="13.5703125" style="183" bestFit="1" customWidth="1"/>
    <col min="780" max="780" width="14.140625" style="183" bestFit="1" customWidth="1"/>
    <col min="781" max="781" width="11.85546875" style="183" bestFit="1" customWidth="1"/>
    <col min="782" max="782" width="13.5703125" style="183" bestFit="1" customWidth="1"/>
    <col min="783" max="783" width="13.140625" style="183" bestFit="1" customWidth="1"/>
    <col min="784" max="786" width="12.140625" style="183" bestFit="1" customWidth="1"/>
    <col min="787" max="787" width="12.5703125" style="183" bestFit="1" customWidth="1"/>
    <col min="788" max="788" width="13.28515625" style="183" bestFit="1" customWidth="1"/>
    <col min="789" max="789" width="14.5703125" style="183" bestFit="1" customWidth="1"/>
    <col min="790" max="1028" width="9.140625" style="183"/>
    <col min="1029" max="1029" width="5" style="183" customWidth="1"/>
    <col min="1030" max="1030" width="12.5703125" style="183" bestFit="1" customWidth="1"/>
    <col min="1031" max="1032" width="14.140625" style="183" bestFit="1" customWidth="1"/>
    <col min="1033" max="1033" width="13.5703125" style="183" bestFit="1" customWidth="1"/>
    <col min="1034" max="1034" width="11.85546875" style="183" bestFit="1" customWidth="1"/>
    <col min="1035" max="1035" width="13.5703125" style="183" bestFit="1" customWidth="1"/>
    <col min="1036" max="1036" width="14.140625" style="183" bestFit="1" customWidth="1"/>
    <col min="1037" max="1037" width="11.85546875" style="183" bestFit="1" customWidth="1"/>
    <col min="1038" max="1038" width="13.5703125" style="183" bestFit="1" customWidth="1"/>
    <col min="1039" max="1039" width="13.140625" style="183" bestFit="1" customWidth="1"/>
    <col min="1040" max="1042" width="12.140625" style="183" bestFit="1" customWidth="1"/>
    <col min="1043" max="1043" width="12.5703125" style="183" bestFit="1" customWidth="1"/>
    <col min="1044" max="1044" width="13.28515625" style="183" bestFit="1" customWidth="1"/>
    <col min="1045" max="1045" width="14.5703125" style="183" bestFit="1" customWidth="1"/>
    <col min="1046" max="1284" width="9.140625" style="183"/>
    <col min="1285" max="1285" width="5" style="183" customWidth="1"/>
    <col min="1286" max="1286" width="12.5703125" style="183" bestFit="1" customWidth="1"/>
    <col min="1287" max="1288" width="14.140625" style="183" bestFit="1" customWidth="1"/>
    <col min="1289" max="1289" width="13.5703125" style="183" bestFit="1" customWidth="1"/>
    <col min="1290" max="1290" width="11.85546875" style="183" bestFit="1" customWidth="1"/>
    <col min="1291" max="1291" width="13.5703125" style="183" bestFit="1" customWidth="1"/>
    <col min="1292" max="1292" width="14.140625" style="183" bestFit="1" customWidth="1"/>
    <col min="1293" max="1293" width="11.85546875" style="183" bestFit="1" customWidth="1"/>
    <col min="1294" max="1294" width="13.5703125" style="183" bestFit="1" customWidth="1"/>
    <col min="1295" max="1295" width="13.140625" style="183" bestFit="1" customWidth="1"/>
    <col min="1296" max="1298" width="12.140625" style="183" bestFit="1" customWidth="1"/>
    <col min="1299" max="1299" width="12.5703125" style="183" bestFit="1" customWidth="1"/>
    <col min="1300" max="1300" width="13.28515625" style="183" bestFit="1" customWidth="1"/>
    <col min="1301" max="1301" width="14.5703125" style="183" bestFit="1" customWidth="1"/>
    <col min="1302" max="1540" width="9.140625" style="183"/>
    <col min="1541" max="1541" width="5" style="183" customWidth="1"/>
    <col min="1542" max="1542" width="12.5703125" style="183" bestFit="1" customWidth="1"/>
    <col min="1543" max="1544" width="14.140625" style="183" bestFit="1" customWidth="1"/>
    <col min="1545" max="1545" width="13.5703125" style="183" bestFit="1" customWidth="1"/>
    <col min="1546" max="1546" width="11.85546875" style="183" bestFit="1" customWidth="1"/>
    <col min="1547" max="1547" width="13.5703125" style="183" bestFit="1" customWidth="1"/>
    <col min="1548" max="1548" width="14.140625" style="183" bestFit="1" customWidth="1"/>
    <col min="1549" max="1549" width="11.85546875" style="183" bestFit="1" customWidth="1"/>
    <col min="1550" max="1550" width="13.5703125" style="183" bestFit="1" customWidth="1"/>
    <col min="1551" max="1551" width="13.140625" style="183" bestFit="1" customWidth="1"/>
    <col min="1552" max="1554" width="12.140625" style="183" bestFit="1" customWidth="1"/>
    <col min="1555" max="1555" width="12.5703125" style="183" bestFit="1" customWidth="1"/>
    <col min="1556" max="1556" width="13.28515625" style="183" bestFit="1" customWidth="1"/>
    <col min="1557" max="1557" width="14.5703125" style="183" bestFit="1" customWidth="1"/>
    <col min="1558" max="1796" width="9.140625" style="183"/>
    <col min="1797" max="1797" width="5" style="183" customWidth="1"/>
    <col min="1798" max="1798" width="12.5703125" style="183" bestFit="1" customWidth="1"/>
    <col min="1799" max="1800" width="14.140625" style="183" bestFit="1" customWidth="1"/>
    <col min="1801" max="1801" width="13.5703125" style="183" bestFit="1" customWidth="1"/>
    <col min="1802" max="1802" width="11.85546875" style="183" bestFit="1" customWidth="1"/>
    <col min="1803" max="1803" width="13.5703125" style="183" bestFit="1" customWidth="1"/>
    <col min="1804" max="1804" width="14.140625" style="183" bestFit="1" customWidth="1"/>
    <col min="1805" max="1805" width="11.85546875" style="183" bestFit="1" customWidth="1"/>
    <col min="1806" max="1806" width="13.5703125" style="183" bestFit="1" customWidth="1"/>
    <col min="1807" max="1807" width="13.140625" style="183" bestFit="1" customWidth="1"/>
    <col min="1808" max="1810" width="12.140625" style="183" bestFit="1" customWidth="1"/>
    <col min="1811" max="1811" width="12.5703125" style="183" bestFit="1" customWidth="1"/>
    <col min="1812" max="1812" width="13.28515625" style="183" bestFit="1" customWidth="1"/>
    <col min="1813" max="1813" width="14.5703125" style="183" bestFit="1" customWidth="1"/>
    <col min="1814" max="2052" width="9.140625" style="183"/>
    <col min="2053" max="2053" width="5" style="183" customWidth="1"/>
    <col min="2054" max="2054" width="12.5703125" style="183" bestFit="1" customWidth="1"/>
    <col min="2055" max="2056" width="14.140625" style="183" bestFit="1" customWidth="1"/>
    <col min="2057" max="2057" width="13.5703125" style="183" bestFit="1" customWidth="1"/>
    <col min="2058" max="2058" width="11.85546875" style="183" bestFit="1" customWidth="1"/>
    <col min="2059" max="2059" width="13.5703125" style="183" bestFit="1" customWidth="1"/>
    <col min="2060" max="2060" width="14.140625" style="183" bestFit="1" customWidth="1"/>
    <col min="2061" max="2061" width="11.85546875" style="183" bestFit="1" customWidth="1"/>
    <col min="2062" max="2062" width="13.5703125" style="183" bestFit="1" customWidth="1"/>
    <col min="2063" max="2063" width="13.140625" style="183" bestFit="1" customWidth="1"/>
    <col min="2064" max="2066" width="12.140625" style="183" bestFit="1" customWidth="1"/>
    <col min="2067" max="2067" width="12.5703125" style="183" bestFit="1" customWidth="1"/>
    <col min="2068" max="2068" width="13.28515625" style="183" bestFit="1" customWidth="1"/>
    <col min="2069" max="2069" width="14.5703125" style="183" bestFit="1" customWidth="1"/>
    <col min="2070" max="2308" width="9.140625" style="183"/>
    <col min="2309" max="2309" width="5" style="183" customWidth="1"/>
    <col min="2310" max="2310" width="12.5703125" style="183" bestFit="1" customWidth="1"/>
    <col min="2311" max="2312" width="14.140625" style="183" bestFit="1" customWidth="1"/>
    <col min="2313" max="2313" width="13.5703125" style="183" bestFit="1" customWidth="1"/>
    <col min="2314" max="2314" width="11.85546875" style="183" bestFit="1" customWidth="1"/>
    <col min="2315" max="2315" width="13.5703125" style="183" bestFit="1" customWidth="1"/>
    <col min="2316" max="2316" width="14.140625" style="183" bestFit="1" customWidth="1"/>
    <col min="2317" max="2317" width="11.85546875" style="183" bestFit="1" customWidth="1"/>
    <col min="2318" max="2318" width="13.5703125" style="183" bestFit="1" customWidth="1"/>
    <col min="2319" max="2319" width="13.140625" style="183" bestFit="1" customWidth="1"/>
    <col min="2320" max="2322" width="12.140625" style="183" bestFit="1" customWidth="1"/>
    <col min="2323" max="2323" width="12.5703125" style="183" bestFit="1" customWidth="1"/>
    <col min="2324" max="2324" width="13.28515625" style="183" bestFit="1" customWidth="1"/>
    <col min="2325" max="2325" width="14.5703125" style="183" bestFit="1" customWidth="1"/>
    <col min="2326" max="2564" width="9.140625" style="183"/>
    <col min="2565" max="2565" width="5" style="183" customWidth="1"/>
    <col min="2566" max="2566" width="12.5703125" style="183" bestFit="1" customWidth="1"/>
    <col min="2567" max="2568" width="14.140625" style="183" bestFit="1" customWidth="1"/>
    <col min="2569" max="2569" width="13.5703125" style="183" bestFit="1" customWidth="1"/>
    <col min="2570" max="2570" width="11.85546875" style="183" bestFit="1" customWidth="1"/>
    <col min="2571" max="2571" width="13.5703125" style="183" bestFit="1" customWidth="1"/>
    <col min="2572" max="2572" width="14.140625" style="183" bestFit="1" customWidth="1"/>
    <col min="2573" max="2573" width="11.85546875" style="183" bestFit="1" customWidth="1"/>
    <col min="2574" max="2574" width="13.5703125" style="183" bestFit="1" customWidth="1"/>
    <col min="2575" max="2575" width="13.140625" style="183" bestFit="1" customWidth="1"/>
    <col min="2576" max="2578" width="12.140625" style="183" bestFit="1" customWidth="1"/>
    <col min="2579" max="2579" width="12.5703125" style="183" bestFit="1" customWidth="1"/>
    <col min="2580" max="2580" width="13.28515625" style="183" bestFit="1" customWidth="1"/>
    <col min="2581" max="2581" width="14.5703125" style="183" bestFit="1" customWidth="1"/>
    <col min="2582" max="2820" width="9.140625" style="183"/>
    <col min="2821" max="2821" width="5" style="183" customWidth="1"/>
    <col min="2822" max="2822" width="12.5703125" style="183" bestFit="1" customWidth="1"/>
    <col min="2823" max="2824" width="14.140625" style="183" bestFit="1" customWidth="1"/>
    <col min="2825" max="2825" width="13.5703125" style="183" bestFit="1" customWidth="1"/>
    <col min="2826" max="2826" width="11.85546875" style="183" bestFit="1" customWidth="1"/>
    <col min="2827" max="2827" width="13.5703125" style="183" bestFit="1" customWidth="1"/>
    <col min="2828" max="2828" width="14.140625" style="183" bestFit="1" customWidth="1"/>
    <col min="2829" max="2829" width="11.85546875" style="183" bestFit="1" customWidth="1"/>
    <col min="2830" max="2830" width="13.5703125" style="183" bestFit="1" customWidth="1"/>
    <col min="2831" max="2831" width="13.140625" style="183" bestFit="1" customWidth="1"/>
    <col min="2832" max="2834" width="12.140625" style="183" bestFit="1" customWidth="1"/>
    <col min="2835" max="2835" width="12.5703125" style="183" bestFit="1" customWidth="1"/>
    <col min="2836" max="2836" width="13.28515625" style="183" bestFit="1" customWidth="1"/>
    <col min="2837" max="2837" width="14.5703125" style="183" bestFit="1" customWidth="1"/>
    <col min="2838" max="3076" width="9.140625" style="183"/>
    <col min="3077" max="3077" width="5" style="183" customWidth="1"/>
    <col min="3078" max="3078" width="12.5703125" style="183" bestFit="1" customWidth="1"/>
    <col min="3079" max="3080" width="14.140625" style="183" bestFit="1" customWidth="1"/>
    <col min="3081" max="3081" width="13.5703125" style="183" bestFit="1" customWidth="1"/>
    <col min="3082" max="3082" width="11.85546875" style="183" bestFit="1" customWidth="1"/>
    <col min="3083" max="3083" width="13.5703125" style="183" bestFit="1" customWidth="1"/>
    <col min="3084" max="3084" width="14.140625" style="183" bestFit="1" customWidth="1"/>
    <col min="3085" max="3085" width="11.85546875" style="183" bestFit="1" customWidth="1"/>
    <col min="3086" max="3086" width="13.5703125" style="183" bestFit="1" customWidth="1"/>
    <col min="3087" max="3087" width="13.140625" style="183" bestFit="1" customWidth="1"/>
    <col min="3088" max="3090" width="12.140625" style="183" bestFit="1" customWidth="1"/>
    <col min="3091" max="3091" width="12.5703125" style="183" bestFit="1" customWidth="1"/>
    <col min="3092" max="3092" width="13.28515625" style="183" bestFit="1" customWidth="1"/>
    <col min="3093" max="3093" width="14.5703125" style="183" bestFit="1" customWidth="1"/>
    <col min="3094" max="3332" width="9.140625" style="183"/>
    <col min="3333" max="3333" width="5" style="183" customWidth="1"/>
    <col min="3334" max="3334" width="12.5703125" style="183" bestFit="1" customWidth="1"/>
    <col min="3335" max="3336" width="14.140625" style="183" bestFit="1" customWidth="1"/>
    <col min="3337" max="3337" width="13.5703125" style="183" bestFit="1" customWidth="1"/>
    <col min="3338" max="3338" width="11.85546875" style="183" bestFit="1" customWidth="1"/>
    <col min="3339" max="3339" width="13.5703125" style="183" bestFit="1" customWidth="1"/>
    <col min="3340" max="3340" width="14.140625" style="183" bestFit="1" customWidth="1"/>
    <col min="3341" max="3341" width="11.85546875" style="183" bestFit="1" customWidth="1"/>
    <col min="3342" max="3342" width="13.5703125" style="183" bestFit="1" customWidth="1"/>
    <col min="3343" max="3343" width="13.140625" style="183" bestFit="1" customWidth="1"/>
    <col min="3344" max="3346" width="12.140625" style="183" bestFit="1" customWidth="1"/>
    <col min="3347" max="3347" width="12.5703125" style="183" bestFit="1" customWidth="1"/>
    <col min="3348" max="3348" width="13.28515625" style="183" bestFit="1" customWidth="1"/>
    <col min="3349" max="3349" width="14.5703125" style="183" bestFit="1" customWidth="1"/>
    <col min="3350" max="3588" width="9.140625" style="183"/>
    <col min="3589" max="3589" width="5" style="183" customWidth="1"/>
    <col min="3590" max="3590" width="12.5703125" style="183" bestFit="1" customWidth="1"/>
    <col min="3591" max="3592" width="14.140625" style="183" bestFit="1" customWidth="1"/>
    <col min="3593" max="3593" width="13.5703125" style="183" bestFit="1" customWidth="1"/>
    <col min="3594" max="3594" width="11.85546875" style="183" bestFit="1" customWidth="1"/>
    <col min="3595" max="3595" width="13.5703125" style="183" bestFit="1" customWidth="1"/>
    <col min="3596" max="3596" width="14.140625" style="183" bestFit="1" customWidth="1"/>
    <col min="3597" max="3597" width="11.85546875" style="183" bestFit="1" customWidth="1"/>
    <col min="3598" max="3598" width="13.5703125" style="183" bestFit="1" customWidth="1"/>
    <col min="3599" max="3599" width="13.140625" style="183" bestFit="1" customWidth="1"/>
    <col min="3600" max="3602" width="12.140625" style="183" bestFit="1" customWidth="1"/>
    <col min="3603" max="3603" width="12.5703125" style="183" bestFit="1" customWidth="1"/>
    <col min="3604" max="3604" width="13.28515625" style="183" bestFit="1" customWidth="1"/>
    <col min="3605" max="3605" width="14.5703125" style="183" bestFit="1" customWidth="1"/>
    <col min="3606" max="3844" width="9.140625" style="183"/>
    <col min="3845" max="3845" width="5" style="183" customWidth="1"/>
    <col min="3846" max="3846" width="12.5703125" style="183" bestFit="1" customWidth="1"/>
    <col min="3847" max="3848" width="14.140625" style="183" bestFit="1" customWidth="1"/>
    <col min="3849" max="3849" width="13.5703125" style="183" bestFit="1" customWidth="1"/>
    <col min="3850" max="3850" width="11.85546875" style="183" bestFit="1" customWidth="1"/>
    <col min="3851" max="3851" width="13.5703125" style="183" bestFit="1" customWidth="1"/>
    <col min="3852" max="3852" width="14.140625" style="183" bestFit="1" customWidth="1"/>
    <col min="3853" max="3853" width="11.85546875" style="183" bestFit="1" customWidth="1"/>
    <col min="3854" max="3854" width="13.5703125" style="183" bestFit="1" customWidth="1"/>
    <col min="3855" max="3855" width="13.140625" style="183" bestFit="1" customWidth="1"/>
    <col min="3856" max="3858" width="12.140625" style="183" bestFit="1" customWidth="1"/>
    <col min="3859" max="3859" width="12.5703125" style="183" bestFit="1" customWidth="1"/>
    <col min="3860" max="3860" width="13.28515625" style="183" bestFit="1" customWidth="1"/>
    <col min="3861" max="3861" width="14.5703125" style="183" bestFit="1" customWidth="1"/>
    <col min="3862" max="4100" width="9.140625" style="183"/>
    <col min="4101" max="4101" width="5" style="183" customWidth="1"/>
    <col min="4102" max="4102" width="12.5703125" style="183" bestFit="1" customWidth="1"/>
    <col min="4103" max="4104" width="14.140625" style="183" bestFit="1" customWidth="1"/>
    <col min="4105" max="4105" width="13.5703125" style="183" bestFit="1" customWidth="1"/>
    <col min="4106" max="4106" width="11.85546875" style="183" bestFit="1" customWidth="1"/>
    <col min="4107" max="4107" width="13.5703125" style="183" bestFit="1" customWidth="1"/>
    <col min="4108" max="4108" width="14.140625" style="183" bestFit="1" customWidth="1"/>
    <col min="4109" max="4109" width="11.85546875" style="183" bestFit="1" customWidth="1"/>
    <col min="4110" max="4110" width="13.5703125" style="183" bestFit="1" customWidth="1"/>
    <col min="4111" max="4111" width="13.140625" style="183" bestFit="1" customWidth="1"/>
    <col min="4112" max="4114" width="12.140625" style="183" bestFit="1" customWidth="1"/>
    <col min="4115" max="4115" width="12.5703125" style="183" bestFit="1" customWidth="1"/>
    <col min="4116" max="4116" width="13.28515625" style="183" bestFit="1" customWidth="1"/>
    <col min="4117" max="4117" width="14.5703125" style="183" bestFit="1" customWidth="1"/>
    <col min="4118" max="4356" width="9.140625" style="183"/>
    <col min="4357" max="4357" width="5" style="183" customWidth="1"/>
    <col min="4358" max="4358" width="12.5703125" style="183" bestFit="1" customWidth="1"/>
    <col min="4359" max="4360" width="14.140625" style="183" bestFit="1" customWidth="1"/>
    <col min="4361" max="4361" width="13.5703125" style="183" bestFit="1" customWidth="1"/>
    <col min="4362" max="4362" width="11.85546875" style="183" bestFit="1" customWidth="1"/>
    <col min="4363" max="4363" width="13.5703125" style="183" bestFit="1" customWidth="1"/>
    <col min="4364" max="4364" width="14.140625" style="183" bestFit="1" customWidth="1"/>
    <col min="4365" max="4365" width="11.85546875" style="183" bestFit="1" customWidth="1"/>
    <col min="4366" max="4366" width="13.5703125" style="183" bestFit="1" customWidth="1"/>
    <col min="4367" max="4367" width="13.140625" style="183" bestFit="1" customWidth="1"/>
    <col min="4368" max="4370" width="12.140625" style="183" bestFit="1" customWidth="1"/>
    <col min="4371" max="4371" width="12.5703125" style="183" bestFit="1" customWidth="1"/>
    <col min="4372" max="4372" width="13.28515625" style="183" bestFit="1" customWidth="1"/>
    <col min="4373" max="4373" width="14.5703125" style="183" bestFit="1" customWidth="1"/>
    <col min="4374" max="4612" width="9.140625" style="183"/>
    <col min="4613" max="4613" width="5" style="183" customWidth="1"/>
    <col min="4614" max="4614" width="12.5703125" style="183" bestFit="1" customWidth="1"/>
    <col min="4615" max="4616" width="14.140625" style="183" bestFit="1" customWidth="1"/>
    <col min="4617" max="4617" width="13.5703125" style="183" bestFit="1" customWidth="1"/>
    <col min="4618" max="4618" width="11.85546875" style="183" bestFit="1" customWidth="1"/>
    <col min="4619" max="4619" width="13.5703125" style="183" bestFit="1" customWidth="1"/>
    <col min="4620" max="4620" width="14.140625" style="183" bestFit="1" customWidth="1"/>
    <col min="4621" max="4621" width="11.85546875" style="183" bestFit="1" customWidth="1"/>
    <col min="4622" max="4622" width="13.5703125" style="183" bestFit="1" customWidth="1"/>
    <col min="4623" max="4623" width="13.140625" style="183" bestFit="1" customWidth="1"/>
    <col min="4624" max="4626" width="12.140625" style="183" bestFit="1" customWidth="1"/>
    <col min="4627" max="4627" width="12.5703125" style="183" bestFit="1" customWidth="1"/>
    <col min="4628" max="4628" width="13.28515625" style="183" bestFit="1" customWidth="1"/>
    <col min="4629" max="4629" width="14.5703125" style="183" bestFit="1" customWidth="1"/>
    <col min="4630" max="4868" width="9.140625" style="183"/>
    <col min="4869" max="4869" width="5" style="183" customWidth="1"/>
    <col min="4870" max="4870" width="12.5703125" style="183" bestFit="1" customWidth="1"/>
    <col min="4871" max="4872" width="14.140625" style="183" bestFit="1" customWidth="1"/>
    <col min="4873" max="4873" width="13.5703125" style="183" bestFit="1" customWidth="1"/>
    <col min="4874" max="4874" width="11.85546875" style="183" bestFit="1" customWidth="1"/>
    <col min="4875" max="4875" width="13.5703125" style="183" bestFit="1" customWidth="1"/>
    <col min="4876" max="4876" width="14.140625" style="183" bestFit="1" customWidth="1"/>
    <col min="4877" max="4877" width="11.85546875" style="183" bestFit="1" customWidth="1"/>
    <col min="4878" max="4878" width="13.5703125" style="183" bestFit="1" customWidth="1"/>
    <col min="4879" max="4879" width="13.140625" style="183" bestFit="1" customWidth="1"/>
    <col min="4880" max="4882" width="12.140625" style="183" bestFit="1" customWidth="1"/>
    <col min="4883" max="4883" width="12.5703125" style="183" bestFit="1" customWidth="1"/>
    <col min="4884" max="4884" width="13.28515625" style="183" bestFit="1" customWidth="1"/>
    <col min="4885" max="4885" width="14.5703125" style="183" bestFit="1" customWidth="1"/>
    <col min="4886" max="5124" width="9.140625" style="183"/>
    <col min="5125" max="5125" width="5" style="183" customWidth="1"/>
    <col min="5126" max="5126" width="12.5703125" style="183" bestFit="1" customWidth="1"/>
    <col min="5127" max="5128" width="14.140625" style="183" bestFit="1" customWidth="1"/>
    <col min="5129" max="5129" width="13.5703125" style="183" bestFit="1" customWidth="1"/>
    <col min="5130" max="5130" width="11.85546875" style="183" bestFit="1" customWidth="1"/>
    <col min="5131" max="5131" width="13.5703125" style="183" bestFit="1" customWidth="1"/>
    <col min="5132" max="5132" width="14.140625" style="183" bestFit="1" customWidth="1"/>
    <col min="5133" max="5133" width="11.85546875" style="183" bestFit="1" customWidth="1"/>
    <col min="5134" max="5134" width="13.5703125" style="183" bestFit="1" customWidth="1"/>
    <col min="5135" max="5135" width="13.140625" style="183" bestFit="1" customWidth="1"/>
    <col min="5136" max="5138" width="12.140625" style="183" bestFit="1" customWidth="1"/>
    <col min="5139" max="5139" width="12.5703125" style="183" bestFit="1" customWidth="1"/>
    <col min="5140" max="5140" width="13.28515625" style="183" bestFit="1" customWidth="1"/>
    <col min="5141" max="5141" width="14.5703125" style="183" bestFit="1" customWidth="1"/>
    <col min="5142" max="5380" width="9.140625" style="183"/>
    <col min="5381" max="5381" width="5" style="183" customWidth="1"/>
    <col min="5382" max="5382" width="12.5703125" style="183" bestFit="1" customWidth="1"/>
    <col min="5383" max="5384" width="14.140625" style="183" bestFit="1" customWidth="1"/>
    <col min="5385" max="5385" width="13.5703125" style="183" bestFit="1" customWidth="1"/>
    <col min="5386" max="5386" width="11.85546875" style="183" bestFit="1" customWidth="1"/>
    <col min="5387" max="5387" width="13.5703125" style="183" bestFit="1" customWidth="1"/>
    <col min="5388" max="5388" width="14.140625" style="183" bestFit="1" customWidth="1"/>
    <col min="5389" max="5389" width="11.85546875" style="183" bestFit="1" customWidth="1"/>
    <col min="5390" max="5390" width="13.5703125" style="183" bestFit="1" customWidth="1"/>
    <col min="5391" max="5391" width="13.140625" style="183" bestFit="1" customWidth="1"/>
    <col min="5392" max="5394" width="12.140625" style="183" bestFit="1" customWidth="1"/>
    <col min="5395" max="5395" width="12.5703125" style="183" bestFit="1" customWidth="1"/>
    <col min="5396" max="5396" width="13.28515625" style="183" bestFit="1" customWidth="1"/>
    <col min="5397" max="5397" width="14.5703125" style="183" bestFit="1" customWidth="1"/>
    <col min="5398" max="5636" width="9.140625" style="183"/>
    <col min="5637" max="5637" width="5" style="183" customWidth="1"/>
    <col min="5638" max="5638" width="12.5703125" style="183" bestFit="1" customWidth="1"/>
    <col min="5639" max="5640" width="14.140625" style="183" bestFit="1" customWidth="1"/>
    <col min="5641" max="5641" width="13.5703125" style="183" bestFit="1" customWidth="1"/>
    <col min="5642" max="5642" width="11.85546875" style="183" bestFit="1" customWidth="1"/>
    <col min="5643" max="5643" width="13.5703125" style="183" bestFit="1" customWidth="1"/>
    <col min="5644" max="5644" width="14.140625" style="183" bestFit="1" customWidth="1"/>
    <col min="5645" max="5645" width="11.85546875" style="183" bestFit="1" customWidth="1"/>
    <col min="5646" max="5646" width="13.5703125" style="183" bestFit="1" customWidth="1"/>
    <col min="5647" max="5647" width="13.140625" style="183" bestFit="1" customWidth="1"/>
    <col min="5648" max="5650" width="12.140625" style="183" bestFit="1" customWidth="1"/>
    <col min="5651" max="5651" width="12.5703125" style="183" bestFit="1" customWidth="1"/>
    <col min="5652" max="5652" width="13.28515625" style="183" bestFit="1" customWidth="1"/>
    <col min="5653" max="5653" width="14.5703125" style="183" bestFit="1" customWidth="1"/>
    <col min="5654" max="5892" width="9.140625" style="183"/>
    <col min="5893" max="5893" width="5" style="183" customWidth="1"/>
    <col min="5894" max="5894" width="12.5703125" style="183" bestFit="1" customWidth="1"/>
    <col min="5895" max="5896" width="14.140625" style="183" bestFit="1" customWidth="1"/>
    <col min="5897" max="5897" width="13.5703125" style="183" bestFit="1" customWidth="1"/>
    <col min="5898" max="5898" width="11.85546875" style="183" bestFit="1" customWidth="1"/>
    <col min="5899" max="5899" width="13.5703125" style="183" bestFit="1" customWidth="1"/>
    <col min="5900" max="5900" width="14.140625" style="183" bestFit="1" customWidth="1"/>
    <col min="5901" max="5901" width="11.85546875" style="183" bestFit="1" customWidth="1"/>
    <col min="5902" max="5902" width="13.5703125" style="183" bestFit="1" customWidth="1"/>
    <col min="5903" max="5903" width="13.140625" style="183" bestFit="1" customWidth="1"/>
    <col min="5904" max="5906" width="12.140625" style="183" bestFit="1" customWidth="1"/>
    <col min="5907" max="5907" width="12.5703125" style="183" bestFit="1" customWidth="1"/>
    <col min="5908" max="5908" width="13.28515625" style="183" bestFit="1" customWidth="1"/>
    <col min="5909" max="5909" width="14.5703125" style="183" bestFit="1" customWidth="1"/>
    <col min="5910" max="6148" width="9.140625" style="183"/>
    <col min="6149" max="6149" width="5" style="183" customWidth="1"/>
    <col min="6150" max="6150" width="12.5703125" style="183" bestFit="1" customWidth="1"/>
    <col min="6151" max="6152" width="14.140625" style="183" bestFit="1" customWidth="1"/>
    <col min="6153" max="6153" width="13.5703125" style="183" bestFit="1" customWidth="1"/>
    <col min="6154" max="6154" width="11.85546875" style="183" bestFit="1" customWidth="1"/>
    <col min="6155" max="6155" width="13.5703125" style="183" bestFit="1" customWidth="1"/>
    <col min="6156" max="6156" width="14.140625" style="183" bestFit="1" customWidth="1"/>
    <col min="6157" max="6157" width="11.85546875" style="183" bestFit="1" customWidth="1"/>
    <col min="6158" max="6158" width="13.5703125" style="183" bestFit="1" customWidth="1"/>
    <col min="6159" max="6159" width="13.140625" style="183" bestFit="1" customWidth="1"/>
    <col min="6160" max="6162" width="12.140625" style="183" bestFit="1" customWidth="1"/>
    <col min="6163" max="6163" width="12.5703125" style="183" bestFit="1" customWidth="1"/>
    <col min="6164" max="6164" width="13.28515625" style="183" bestFit="1" customWidth="1"/>
    <col min="6165" max="6165" width="14.5703125" style="183" bestFit="1" customWidth="1"/>
    <col min="6166" max="6404" width="9.140625" style="183"/>
    <col min="6405" max="6405" width="5" style="183" customWidth="1"/>
    <col min="6406" max="6406" width="12.5703125" style="183" bestFit="1" customWidth="1"/>
    <col min="6407" max="6408" width="14.140625" style="183" bestFit="1" customWidth="1"/>
    <col min="6409" max="6409" width="13.5703125" style="183" bestFit="1" customWidth="1"/>
    <col min="6410" max="6410" width="11.85546875" style="183" bestFit="1" customWidth="1"/>
    <col min="6411" max="6411" width="13.5703125" style="183" bestFit="1" customWidth="1"/>
    <col min="6412" max="6412" width="14.140625" style="183" bestFit="1" customWidth="1"/>
    <col min="6413" max="6413" width="11.85546875" style="183" bestFit="1" customWidth="1"/>
    <col min="6414" max="6414" width="13.5703125" style="183" bestFit="1" customWidth="1"/>
    <col min="6415" max="6415" width="13.140625" style="183" bestFit="1" customWidth="1"/>
    <col min="6416" max="6418" width="12.140625" style="183" bestFit="1" customWidth="1"/>
    <col min="6419" max="6419" width="12.5703125" style="183" bestFit="1" customWidth="1"/>
    <col min="6420" max="6420" width="13.28515625" style="183" bestFit="1" customWidth="1"/>
    <col min="6421" max="6421" width="14.5703125" style="183" bestFit="1" customWidth="1"/>
    <col min="6422" max="6660" width="9.140625" style="183"/>
    <col min="6661" max="6661" width="5" style="183" customWidth="1"/>
    <col min="6662" max="6662" width="12.5703125" style="183" bestFit="1" customWidth="1"/>
    <col min="6663" max="6664" width="14.140625" style="183" bestFit="1" customWidth="1"/>
    <col min="6665" max="6665" width="13.5703125" style="183" bestFit="1" customWidth="1"/>
    <col min="6666" max="6666" width="11.85546875" style="183" bestFit="1" customWidth="1"/>
    <col min="6667" max="6667" width="13.5703125" style="183" bestFit="1" customWidth="1"/>
    <col min="6668" max="6668" width="14.140625" style="183" bestFit="1" customWidth="1"/>
    <col min="6669" max="6669" width="11.85546875" style="183" bestFit="1" customWidth="1"/>
    <col min="6670" max="6670" width="13.5703125" style="183" bestFit="1" customWidth="1"/>
    <col min="6671" max="6671" width="13.140625" style="183" bestFit="1" customWidth="1"/>
    <col min="6672" max="6674" width="12.140625" style="183" bestFit="1" customWidth="1"/>
    <col min="6675" max="6675" width="12.5703125" style="183" bestFit="1" customWidth="1"/>
    <col min="6676" max="6676" width="13.28515625" style="183" bestFit="1" customWidth="1"/>
    <col min="6677" max="6677" width="14.5703125" style="183" bestFit="1" customWidth="1"/>
    <col min="6678" max="6916" width="9.140625" style="183"/>
    <col min="6917" max="6917" width="5" style="183" customWidth="1"/>
    <col min="6918" max="6918" width="12.5703125" style="183" bestFit="1" customWidth="1"/>
    <col min="6919" max="6920" width="14.140625" style="183" bestFit="1" customWidth="1"/>
    <col min="6921" max="6921" width="13.5703125" style="183" bestFit="1" customWidth="1"/>
    <col min="6922" max="6922" width="11.85546875" style="183" bestFit="1" customWidth="1"/>
    <col min="6923" max="6923" width="13.5703125" style="183" bestFit="1" customWidth="1"/>
    <col min="6924" max="6924" width="14.140625" style="183" bestFit="1" customWidth="1"/>
    <col min="6925" max="6925" width="11.85546875" style="183" bestFit="1" customWidth="1"/>
    <col min="6926" max="6926" width="13.5703125" style="183" bestFit="1" customWidth="1"/>
    <col min="6927" max="6927" width="13.140625" style="183" bestFit="1" customWidth="1"/>
    <col min="6928" max="6930" width="12.140625" style="183" bestFit="1" customWidth="1"/>
    <col min="6931" max="6931" width="12.5703125" style="183" bestFit="1" customWidth="1"/>
    <col min="6932" max="6932" width="13.28515625" style="183" bestFit="1" customWidth="1"/>
    <col min="6933" max="6933" width="14.5703125" style="183" bestFit="1" customWidth="1"/>
    <col min="6934" max="7172" width="9.140625" style="183"/>
    <col min="7173" max="7173" width="5" style="183" customWidth="1"/>
    <col min="7174" max="7174" width="12.5703125" style="183" bestFit="1" customWidth="1"/>
    <col min="7175" max="7176" width="14.140625" style="183" bestFit="1" customWidth="1"/>
    <col min="7177" max="7177" width="13.5703125" style="183" bestFit="1" customWidth="1"/>
    <col min="7178" max="7178" width="11.85546875" style="183" bestFit="1" customWidth="1"/>
    <col min="7179" max="7179" width="13.5703125" style="183" bestFit="1" customWidth="1"/>
    <col min="7180" max="7180" width="14.140625" style="183" bestFit="1" customWidth="1"/>
    <col min="7181" max="7181" width="11.85546875" style="183" bestFit="1" customWidth="1"/>
    <col min="7182" max="7182" width="13.5703125" style="183" bestFit="1" customWidth="1"/>
    <col min="7183" max="7183" width="13.140625" style="183" bestFit="1" customWidth="1"/>
    <col min="7184" max="7186" width="12.140625" style="183" bestFit="1" customWidth="1"/>
    <col min="7187" max="7187" width="12.5703125" style="183" bestFit="1" customWidth="1"/>
    <col min="7188" max="7188" width="13.28515625" style="183" bestFit="1" customWidth="1"/>
    <col min="7189" max="7189" width="14.5703125" style="183" bestFit="1" customWidth="1"/>
    <col min="7190" max="7428" width="9.140625" style="183"/>
    <col min="7429" max="7429" width="5" style="183" customWidth="1"/>
    <col min="7430" max="7430" width="12.5703125" style="183" bestFit="1" customWidth="1"/>
    <col min="7431" max="7432" width="14.140625" style="183" bestFit="1" customWidth="1"/>
    <col min="7433" max="7433" width="13.5703125" style="183" bestFit="1" customWidth="1"/>
    <col min="7434" max="7434" width="11.85546875" style="183" bestFit="1" customWidth="1"/>
    <col min="7435" max="7435" width="13.5703125" style="183" bestFit="1" customWidth="1"/>
    <col min="7436" max="7436" width="14.140625" style="183" bestFit="1" customWidth="1"/>
    <col min="7437" max="7437" width="11.85546875" style="183" bestFit="1" customWidth="1"/>
    <col min="7438" max="7438" width="13.5703125" style="183" bestFit="1" customWidth="1"/>
    <col min="7439" max="7439" width="13.140625" style="183" bestFit="1" customWidth="1"/>
    <col min="7440" max="7442" width="12.140625" style="183" bestFit="1" customWidth="1"/>
    <col min="7443" max="7443" width="12.5703125" style="183" bestFit="1" customWidth="1"/>
    <col min="7444" max="7444" width="13.28515625" style="183" bestFit="1" customWidth="1"/>
    <col min="7445" max="7445" width="14.5703125" style="183" bestFit="1" customWidth="1"/>
    <col min="7446" max="7684" width="9.140625" style="183"/>
    <col min="7685" max="7685" width="5" style="183" customWidth="1"/>
    <col min="7686" max="7686" width="12.5703125" style="183" bestFit="1" customWidth="1"/>
    <col min="7687" max="7688" width="14.140625" style="183" bestFit="1" customWidth="1"/>
    <col min="7689" max="7689" width="13.5703125" style="183" bestFit="1" customWidth="1"/>
    <col min="7690" max="7690" width="11.85546875" style="183" bestFit="1" customWidth="1"/>
    <col min="7691" max="7691" width="13.5703125" style="183" bestFit="1" customWidth="1"/>
    <col min="7692" max="7692" width="14.140625" style="183" bestFit="1" customWidth="1"/>
    <col min="7693" max="7693" width="11.85546875" style="183" bestFit="1" customWidth="1"/>
    <col min="7694" max="7694" width="13.5703125" style="183" bestFit="1" customWidth="1"/>
    <col min="7695" max="7695" width="13.140625" style="183" bestFit="1" customWidth="1"/>
    <col min="7696" max="7698" width="12.140625" style="183" bestFit="1" customWidth="1"/>
    <col min="7699" max="7699" width="12.5703125" style="183" bestFit="1" customWidth="1"/>
    <col min="7700" max="7700" width="13.28515625" style="183" bestFit="1" customWidth="1"/>
    <col min="7701" max="7701" width="14.5703125" style="183" bestFit="1" customWidth="1"/>
    <col min="7702" max="7940" width="9.140625" style="183"/>
    <col min="7941" max="7941" width="5" style="183" customWidth="1"/>
    <col min="7942" max="7942" width="12.5703125" style="183" bestFit="1" customWidth="1"/>
    <col min="7943" max="7944" width="14.140625" style="183" bestFit="1" customWidth="1"/>
    <col min="7945" max="7945" width="13.5703125" style="183" bestFit="1" customWidth="1"/>
    <col min="7946" max="7946" width="11.85546875" style="183" bestFit="1" customWidth="1"/>
    <col min="7947" max="7947" width="13.5703125" style="183" bestFit="1" customWidth="1"/>
    <col min="7948" max="7948" width="14.140625" style="183" bestFit="1" customWidth="1"/>
    <col min="7949" max="7949" width="11.85546875" style="183" bestFit="1" customWidth="1"/>
    <col min="7950" max="7950" width="13.5703125" style="183" bestFit="1" customWidth="1"/>
    <col min="7951" max="7951" width="13.140625" style="183" bestFit="1" customWidth="1"/>
    <col min="7952" max="7954" width="12.140625" style="183" bestFit="1" customWidth="1"/>
    <col min="7955" max="7955" width="12.5703125" style="183" bestFit="1" customWidth="1"/>
    <col min="7956" max="7956" width="13.28515625" style="183" bestFit="1" customWidth="1"/>
    <col min="7957" max="7957" width="14.5703125" style="183" bestFit="1" customWidth="1"/>
    <col min="7958" max="8196" width="9.140625" style="183"/>
    <col min="8197" max="8197" width="5" style="183" customWidth="1"/>
    <col min="8198" max="8198" width="12.5703125" style="183" bestFit="1" customWidth="1"/>
    <col min="8199" max="8200" width="14.140625" style="183" bestFit="1" customWidth="1"/>
    <col min="8201" max="8201" width="13.5703125" style="183" bestFit="1" customWidth="1"/>
    <col min="8202" max="8202" width="11.85546875" style="183" bestFit="1" customWidth="1"/>
    <col min="8203" max="8203" width="13.5703125" style="183" bestFit="1" customWidth="1"/>
    <col min="8204" max="8204" width="14.140625" style="183" bestFit="1" customWidth="1"/>
    <col min="8205" max="8205" width="11.85546875" style="183" bestFit="1" customWidth="1"/>
    <col min="8206" max="8206" width="13.5703125" style="183" bestFit="1" customWidth="1"/>
    <col min="8207" max="8207" width="13.140625" style="183" bestFit="1" customWidth="1"/>
    <col min="8208" max="8210" width="12.140625" style="183" bestFit="1" customWidth="1"/>
    <col min="8211" max="8211" width="12.5703125" style="183" bestFit="1" customWidth="1"/>
    <col min="8212" max="8212" width="13.28515625" style="183" bestFit="1" customWidth="1"/>
    <col min="8213" max="8213" width="14.5703125" style="183" bestFit="1" customWidth="1"/>
    <col min="8214" max="8452" width="9.140625" style="183"/>
    <col min="8453" max="8453" width="5" style="183" customWidth="1"/>
    <col min="8454" max="8454" width="12.5703125" style="183" bestFit="1" customWidth="1"/>
    <col min="8455" max="8456" width="14.140625" style="183" bestFit="1" customWidth="1"/>
    <col min="8457" max="8457" width="13.5703125" style="183" bestFit="1" customWidth="1"/>
    <col min="8458" max="8458" width="11.85546875" style="183" bestFit="1" customWidth="1"/>
    <col min="8459" max="8459" width="13.5703125" style="183" bestFit="1" customWidth="1"/>
    <col min="8460" max="8460" width="14.140625" style="183" bestFit="1" customWidth="1"/>
    <col min="8461" max="8461" width="11.85546875" style="183" bestFit="1" customWidth="1"/>
    <col min="8462" max="8462" width="13.5703125" style="183" bestFit="1" customWidth="1"/>
    <col min="8463" max="8463" width="13.140625" style="183" bestFit="1" customWidth="1"/>
    <col min="8464" max="8466" width="12.140625" style="183" bestFit="1" customWidth="1"/>
    <col min="8467" max="8467" width="12.5703125" style="183" bestFit="1" customWidth="1"/>
    <col min="8468" max="8468" width="13.28515625" style="183" bestFit="1" customWidth="1"/>
    <col min="8469" max="8469" width="14.5703125" style="183" bestFit="1" customWidth="1"/>
    <col min="8470" max="8708" width="9.140625" style="183"/>
    <col min="8709" max="8709" width="5" style="183" customWidth="1"/>
    <col min="8710" max="8710" width="12.5703125" style="183" bestFit="1" customWidth="1"/>
    <col min="8711" max="8712" width="14.140625" style="183" bestFit="1" customWidth="1"/>
    <col min="8713" max="8713" width="13.5703125" style="183" bestFit="1" customWidth="1"/>
    <col min="8714" max="8714" width="11.85546875" style="183" bestFit="1" customWidth="1"/>
    <col min="8715" max="8715" width="13.5703125" style="183" bestFit="1" customWidth="1"/>
    <col min="8716" max="8716" width="14.140625" style="183" bestFit="1" customWidth="1"/>
    <col min="8717" max="8717" width="11.85546875" style="183" bestFit="1" customWidth="1"/>
    <col min="8718" max="8718" width="13.5703125" style="183" bestFit="1" customWidth="1"/>
    <col min="8719" max="8719" width="13.140625" style="183" bestFit="1" customWidth="1"/>
    <col min="8720" max="8722" width="12.140625" style="183" bestFit="1" customWidth="1"/>
    <col min="8723" max="8723" width="12.5703125" style="183" bestFit="1" customWidth="1"/>
    <col min="8724" max="8724" width="13.28515625" style="183" bestFit="1" customWidth="1"/>
    <col min="8725" max="8725" width="14.5703125" style="183" bestFit="1" customWidth="1"/>
    <col min="8726" max="8964" width="9.140625" style="183"/>
    <col min="8965" max="8965" width="5" style="183" customWidth="1"/>
    <col min="8966" max="8966" width="12.5703125" style="183" bestFit="1" customWidth="1"/>
    <col min="8967" max="8968" width="14.140625" style="183" bestFit="1" customWidth="1"/>
    <col min="8969" max="8969" width="13.5703125" style="183" bestFit="1" customWidth="1"/>
    <col min="8970" max="8970" width="11.85546875" style="183" bestFit="1" customWidth="1"/>
    <col min="8971" max="8971" width="13.5703125" style="183" bestFit="1" customWidth="1"/>
    <col min="8972" max="8972" width="14.140625" style="183" bestFit="1" customWidth="1"/>
    <col min="8973" max="8973" width="11.85546875" style="183" bestFit="1" customWidth="1"/>
    <col min="8974" max="8974" width="13.5703125" style="183" bestFit="1" customWidth="1"/>
    <col min="8975" max="8975" width="13.140625" style="183" bestFit="1" customWidth="1"/>
    <col min="8976" max="8978" width="12.140625" style="183" bestFit="1" customWidth="1"/>
    <col min="8979" max="8979" width="12.5703125" style="183" bestFit="1" customWidth="1"/>
    <col min="8980" max="8980" width="13.28515625" style="183" bestFit="1" customWidth="1"/>
    <col min="8981" max="8981" width="14.5703125" style="183" bestFit="1" customWidth="1"/>
    <col min="8982" max="9220" width="9.140625" style="183"/>
    <col min="9221" max="9221" width="5" style="183" customWidth="1"/>
    <col min="9222" max="9222" width="12.5703125" style="183" bestFit="1" customWidth="1"/>
    <col min="9223" max="9224" width="14.140625" style="183" bestFit="1" customWidth="1"/>
    <col min="9225" max="9225" width="13.5703125" style="183" bestFit="1" customWidth="1"/>
    <col min="9226" max="9226" width="11.85546875" style="183" bestFit="1" customWidth="1"/>
    <col min="9227" max="9227" width="13.5703125" style="183" bestFit="1" customWidth="1"/>
    <col min="9228" max="9228" width="14.140625" style="183" bestFit="1" customWidth="1"/>
    <col min="9229" max="9229" width="11.85546875" style="183" bestFit="1" customWidth="1"/>
    <col min="9230" max="9230" width="13.5703125" style="183" bestFit="1" customWidth="1"/>
    <col min="9231" max="9231" width="13.140625" style="183" bestFit="1" customWidth="1"/>
    <col min="9232" max="9234" width="12.140625" style="183" bestFit="1" customWidth="1"/>
    <col min="9235" max="9235" width="12.5703125" style="183" bestFit="1" customWidth="1"/>
    <col min="9236" max="9236" width="13.28515625" style="183" bestFit="1" customWidth="1"/>
    <col min="9237" max="9237" width="14.5703125" style="183" bestFit="1" customWidth="1"/>
    <col min="9238" max="9476" width="9.140625" style="183"/>
    <col min="9477" max="9477" width="5" style="183" customWidth="1"/>
    <col min="9478" max="9478" width="12.5703125" style="183" bestFit="1" customWidth="1"/>
    <col min="9479" max="9480" width="14.140625" style="183" bestFit="1" customWidth="1"/>
    <col min="9481" max="9481" width="13.5703125" style="183" bestFit="1" customWidth="1"/>
    <col min="9482" max="9482" width="11.85546875" style="183" bestFit="1" customWidth="1"/>
    <col min="9483" max="9483" width="13.5703125" style="183" bestFit="1" customWidth="1"/>
    <col min="9484" max="9484" width="14.140625" style="183" bestFit="1" customWidth="1"/>
    <col min="9485" max="9485" width="11.85546875" style="183" bestFit="1" customWidth="1"/>
    <col min="9486" max="9486" width="13.5703125" style="183" bestFit="1" customWidth="1"/>
    <col min="9487" max="9487" width="13.140625" style="183" bestFit="1" customWidth="1"/>
    <col min="9488" max="9490" width="12.140625" style="183" bestFit="1" customWidth="1"/>
    <col min="9491" max="9491" width="12.5703125" style="183" bestFit="1" customWidth="1"/>
    <col min="9492" max="9492" width="13.28515625" style="183" bestFit="1" customWidth="1"/>
    <col min="9493" max="9493" width="14.5703125" style="183" bestFit="1" customWidth="1"/>
    <col min="9494" max="9732" width="9.140625" style="183"/>
    <col min="9733" max="9733" width="5" style="183" customWidth="1"/>
    <col min="9734" max="9734" width="12.5703125" style="183" bestFit="1" customWidth="1"/>
    <col min="9735" max="9736" width="14.140625" style="183" bestFit="1" customWidth="1"/>
    <col min="9737" max="9737" width="13.5703125" style="183" bestFit="1" customWidth="1"/>
    <col min="9738" max="9738" width="11.85546875" style="183" bestFit="1" customWidth="1"/>
    <col min="9739" max="9739" width="13.5703125" style="183" bestFit="1" customWidth="1"/>
    <col min="9740" max="9740" width="14.140625" style="183" bestFit="1" customWidth="1"/>
    <col min="9741" max="9741" width="11.85546875" style="183" bestFit="1" customWidth="1"/>
    <col min="9742" max="9742" width="13.5703125" style="183" bestFit="1" customWidth="1"/>
    <col min="9743" max="9743" width="13.140625" style="183" bestFit="1" customWidth="1"/>
    <col min="9744" max="9746" width="12.140625" style="183" bestFit="1" customWidth="1"/>
    <col min="9747" max="9747" width="12.5703125" style="183" bestFit="1" customWidth="1"/>
    <col min="9748" max="9748" width="13.28515625" style="183" bestFit="1" customWidth="1"/>
    <col min="9749" max="9749" width="14.5703125" style="183" bestFit="1" customWidth="1"/>
    <col min="9750" max="9988" width="9.140625" style="183"/>
    <col min="9989" max="9989" width="5" style="183" customWidth="1"/>
    <col min="9990" max="9990" width="12.5703125" style="183" bestFit="1" customWidth="1"/>
    <col min="9991" max="9992" width="14.140625" style="183" bestFit="1" customWidth="1"/>
    <col min="9993" max="9993" width="13.5703125" style="183" bestFit="1" customWidth="1"/>
    <col min="9994" max="9994" width="11.85546875" style="183" bestFit="1" customWidth="1"/>
    <col min="9995" max="9995" width="13.5703125" style="183" bestFit="1" customWidth="1"/>
    <col min="9996" max="9996" width="14.140625" style="183" bestFit="1" customWidth="1"/>
    <col min="9997" max="9997" width="11.85546875" style="183" bestFit="1" customWidth="1"/>
    <col min="9998" max="9998" width="13.5703125" style="183" bestFit="1" customWidth="1"/>
    <col min="9999" max="9999" width="13.140625" style="183" bestFit="1" customWidth="1"/>
    <col min="10000" max="10002" width="12.140625" style="183" bestFit="1" customWidth="1"/>
    <col min="10003" max="10003" width="12.5703125" style="183" bestFit="1" customWidth="1"/>
    <col min="10004" max="10004" width="13.28515625" style="183" bestFit="1" customWidth="1"/>
    <col min="10005" max="10005" width="14.5703125" style="183" bestFit="1" customWidth="1"/>
    <col min="10006" max="10244" width="9.140625" style="183"/>
    <col min="10245" max="10245" width="5" style="183" customWidth="1"/>
    <col min="10246" max="10246" width="12.5703125" style="183" bestFit="1" customWidth="1"/>
    <col min="10247" max="10248" width="14.140625" style="183" bestFit="1" customWidth="1"/>
    <col min="10249" max="10249" width="13.5703125" style="183" bestFit="1" customWidth="1"/>
    <col min="10250" max="10250" width="11.85546875" style="183" bestFit="1" customWidth="1"/>
    <col min="10251" max="10251" width="13.5703125" style="183" bestFit="1" customWidth="1"/>
    <col min="10252" max="10252" width="14.140625" style="183" bestFit="1" customWidth="1"/>
    <col min="10253" max="10253" width="11.85546875" style="183" bestFit="1" customWidth="1"/>
    <col min="10254" max="10254" width="13.5703125" style="183" bestFit="1" customWidth="1"/>
    <col min="10255" max="10255" width="13.140625" style="183" bestFit="1" customWidth="1"/>
    <col min="10256" max="10258" width="12.140625" style="183" bestFit="1" customWidth="1"/>
    <col min="10259" max="10259" width="12.5703125" style="183" bestFit="1" customWidth="1"/>
    <col min="10260" max="10260" width="13.28515625" style="183" bestFit="1" customWidth="1"/>
    <col min="10261" max="10261" width="14.5703125" style="183" bestFit="1" customWidth="1"/>
    <col min="10262" max="10500" width="9.140625" style="183"/>
    <col min="10501" max="10501" width="5" style="183" customWidth="1"/>
    <col min="10502" max="10502" width="12.5703125" style="183" bestFit="1" customWidth="1"/>
    <col min="10503" max="10504" width="14.140625" style="183" bestFit="1" customWidth="1"/>
    <col min="10505" max="10505" width="13.5703125" style="183" bestFit="1" customWidth="1"/>
    <col min="10506" max="10506" width="11.85546875" style="183" bestFit="1" customWidth="1"/>
    <col min="10507" max="10507" width="13.5703125" style="183" bestFit="1" customWidth="1"/>
    <col min="10508" max="10508" width="14.140625" style="183" bestFit="1" customWidth="1"/>
    <col min="10509" max="10509" width="11.85546875" style="183" bestFit="1" customWidth="1"/>
    <col min="10510" max="10510" width="13.5703125" style="183" bestFit="1" customWidth="1"/>
    <col min="10511" max="10511" width="13.140625" style="183" bestFit="1" customWidth="1"/>
    <col min="10512" max="10514" width="12.140625" style="183" bestFit="1" customWidth="1"/>
    <col min="10515" max="10515" width="12.5703125" style="183" bestFit="1" customWidth="1"/>
    <col min="10516" max="10516" width="13.28515625" style="183" bestFit="1" customWidth="1"/>
    <col min="10517" max="10517" width="14.5703125" style="183" bestFit="1" customWidth="1"/>
    <col min="10518" max="10756" width="9.140625" style="183"/>
    <col min="10757" max="10757" width="5" style="183" customWidth="1"/>
    <col min="10758" max="10758" width="12.5703125" style="183" bestFit="1" customWidth="1"/>
    <col min="10759" max="10760" width="14.140625" style="183" bestFit="1" customWidth="1"/>
    <col min="10761" max="10761" width="13.5703125" style="183" bestFit="1" customWidth="1"/>
    <col min="10762" max="10762" width="11.85546875" style="183" bestFit="1" customWidth="1"/>
    <col min="10763" max="10763" width="13.5703125" style="183" bestFit="1" customWidth="1"/>
    <col min="10764" max="10764" width="14.140625" style="183" bestFit="1" customWidth="1"/>
    <col min="10765" max="10765" width="11.85546875" style="183" bestFit="1" customWidth="1"/>
    <col min="10766" max="10766" width="13.5703125" style="183" bestFit="1" customWidth="1"/>
    <col min="10767" max="10767" width="13.140625" style="183" bestFit="1" customWidth="1"/>
    <col min="10768" max="10770" width="12.140625" style="183" bestFit="1" customWidth="1"/>
    <col min="10771" max="10771" width="12.5703125" style="183" bestFit="1" customWidth="1"/>
    <col min="10772" max="10772" width="13.28515625" style="183" bestFit="1" customWidth="1"/>
    <col min="10773" max="10773" width="14.5703125" style="183" bestFit="1" customWidth="1"/>
    <col min="10774" max="11012" width="9.140625" style="183"/>
    <col min="11013" max="11013" width="5" style="183" customWidth="1"/>
    <col min="11014" max="11014" width="12.5703125" style="183" bestFit="1" customWidth="1"/>
    <col min="11015" max="11016" width="14.140625" style="183" bestFit="1" customWidth="1"/>
    <col min="11017" max="11017" width="13.5703125" style="183" bestFit="1" customWidth="1"/>
    <col min="11018" max="11018" width="11.85546875" style="183" bestFit="1" customWidth="1"/>
    <col min="11019" max="11019" width="13.5703125" style="183" bestFit="1" customWidth="1"/>
    <col min="11020" max="11020" width="14.140625" style="183" bestFit="1" customWidth="1"/>
    <col min="11021" max="11021" width="11.85546875" style="183" bestFit="1" customWidth="1"/>
    <col min="11022" max="11022" width="13.5703125" style="183" bestFit="1" customWidth="1"/>
    <col min="11023" max="11023" width="13.140625" style="183" bestFit="1" customWidth="1"/>
    <col min="11024" max="11026" width="12.140625" style="183" bestFit="1" customWidth="1"/>
    <col min="11027" max="11027" width="12.5703125" style="183" bestFit="1" customWidth="1"/>
    <col min="11028" max="11028" width="13.28515625" style="183" bestFit="1" customWidth="1"/>
    <col min="11029" max="11029" width="14.5703125" style="183" bestFit="1" customWidth="1"/>
    <col min="11030" max="11268" width="9.140625" style="183"/>
    <col min="11269" max="11269" width="5" style="183" customWidth="1"/>
    <col min="11270" max="11270" width="12.5703125" style="183" bestFit="1" customWidth="1"/>
    <col min="11271" max="11272" width="14.140625" style="183" bestFit="1" customWidth="1"/>
    <col min="11273" max="11273" width="13.5703125" style="183" bestFit="1" customWidth="1"/>
    <col min="11274" max="11274" width="11.85546875" style="183" bestFit="1" customWidth="1"/>
    <col min="11275" max="11275" width="13.5703125" style="183" bestFit="1" customWidth="1"/>
    <col min="11276" max="11276" width="14.140625" style="183" bestFit="1" customWidth="1"/>
    <col min="11277" max="11277" width="11.85546875" style="183" bestFit="1" customWidth="1"/>
    <col min="11278" max="11278" width="13.5703125" style="183" bestFit="1" customWidth="1"/>
    <col min="11279" max="11279" width="13.140625" style="183" bestFit="1" customWidth="1"/>
    <col min="11280" max="11282" width="12.140625" style="183" bestFit="1" customWidth="1"/>
    <col min="11283" max="11283" width="12.5703125" style="183" bestFit="1" customWidth="1"/>
    <col min="11284" max="11284" width="13.28515625" style="183" bestFit="1" customWidth="1"/>
    <col min="11285" max="11285" width="14.5703125" style="183" bestFit="1" customWidth="1"/>
    <col min="11286" max="11524" width="9.140625" style="183"/>
    <col min="11525" max="11525" width="5" style="183" customWidth="1"/>
    <col min="11526" max="11526" width="12.5703125" style="183" bestFit="1" customWidth="1"/>
    <col min="11527" max="11528" width="14.140625" style="183" bestFit="1" customWidth="1"/>
    <col min="11529" max="11529" width="13.5703125" style="183" bestFit="1" customWidth="1"/>
    <col min="11530" max="11530" width="11.85546875" style="183" bestFit="1" customWidth="1"/>
    <col min="11531" max="11531" width="13.5703125" style="183" bestFit="1" customWidth="1"/>
    <col min="11532" max="11532" width="14.140625" style="183" bestFit="1" customWidth="1"/>
    <col min="11533" max="11533" width="11.85546875" style="183" bestFit="1" customWidth="1"/>
    <col min="11534" max="11534" width="13.5703125" style="183" bestFit="1" customWidth="1"/>
    <col min="11535" max="11535" width="13.140625" style="183" bestFit="1" customWidth="1"/>
    <col min="11536" max="11538" width="12.140625" style="183" bestFit="1" customWidth="1"/>
    <col min="11539" max="11539" width="12.5703125" style="183" bestFit="1" customWidth="1"/>
    <col min="11540" max="11540" width="13.28515625" style="183" bestFit="1" customWidth="1"/>
    <col min="11541" max="11541" width="14.5703125" style="183" bestFit="1" customWidth="1"/>
    <col min="11542" max="11780" width="9.140625" style="183"/>
    <col min="11781" max="11781" width="5" style="183" customWidth="1"/>
    <col min="11782" max="11782" width="12.5703125" style="183" bestFit="1" customWidth="1"/>
    <col min="11783" max="11784" width="14.140625" style="183" bestFit="1" customWidth="1"/>
    <col min="11785" max="11785" width="13.5703125" style="183" bestFit="1" customWidth="1"/>
    <col min="11786" max="11786" width="11.85546875" style="183" bestFit="1" customWidth="1"/>
    <col min="11787" max="11787" width="13.5703125" style="183" bestFit="1" customWidth="1"/>
    <col min="11788" max="11788" width="14.140625" style="183" bestFit="1" customWidth="1"/>
    <col min="11789" max="11789" width="11.85546875" style="183" bestFit="1" customWidth="1"/>
    <col min="11790" max="11790" width="13.5703125" style="183" bestFit="1" customWidth="1"/>
    <col min="11791" max="11791" width="13.140625" style="183" bestFit="1" customWidth="1"/>
    <col min="11792" max="11794" width="12.140625" style="183" bestFit="1" customWidth="1"/>
    <col min="11795" max="11795" width="12.5703125" style="183" bestFit="1" customWidth="1"/>
    <col min="11796" max="11796" width="13.28515625" style="183" bestFit="1" customWidth="1"/>
    <col min="11797" max="11797" width="14.5703125" style="183" bestFit="1" customWidth="1"/>
    <col min="11798" max="12036" width="9.140625" style="183"/>
    <col min="12037" max="12037" width="5" style="183" customWidth="1"/>
    <col min="12038" max="12038" width="12.5703125" style="183" bestFit="1" customWidth="1"/>
    <col min="12039" max="12040" width="14.140625" style="183" bestFit="1" customWidth="1"/>
    <col min="12041" max="12041" width="13.5703125" style="183" bestFit="1" customWidth="1"/>
    <col min="12042" max="12042" width="11.85546875" style="183" bestFit="1" customWidth="1"/>
    <col min="12043" max="12043" width="13.5703125" style="183" bestFit="1" customWidth="1"/>
    <col min="12044" max="12044" width="14.140625" style="183" bestFit="1" customWidth="1"/>
    <col min="12045" max="12045" width="11.85546875" style="183" bestFit="1" customWidth="1"/>
    <col min="12046" max="12046" width="13.5703125" style="183" bestFit="1" customWidth="1"/>
    <col min="12047" max="12047" width="13.140625" style="183" bestFit="1" customWidth="1"/>
    <col min="12048" max="12050" width="12.140625" style="183" bestFit="1" customWidth="1"/>
    <col min="12051" max="12051" width="12.5703125" style="183" bestFit="1" customWidth="1"/>
    <col min="12052" max="12052" width="13.28515625" style="183" bestFit="1" customWidth="1"/>
    <col min="12053" max="12053" width="14.5703125" style="183" bestFit="1" customWidth="1"/>
    <col min="12054" max="12292" width="9.140625" style="183"/>
    <col min="12293" max="12293" width="5" style="183" customWidth="1"/>
    <col min="12294" max="12294" width="12.5703125" style="183" bestFit="1" customWidth="1"/>
    <col min="12295" max="12296" width="14.140625" style="183" bestFit="1" customWidth="1"/>
    <col min="12297" max="12297" width="13.5703125" style="183" bestFit="1" customWidth="1"/>
    <col min="12298" max="12298" width="11.85546875" style="183" bestFit="1" customWidth="1"/>
    <col min="12299" max="12299" width="13.5703125" style="183" bestFit="1" customWidth="1"/>
    <col min="12300" max="12300" width="14.140625" style="183" bestFit="1" customWidth="1"/>
    <col min="12301" max="12301" width="11.85546875" style="183" bestFit="1" customWidth="1"/>
    <col min="12302" max="12302" width="13.5703125" style="183" bestFit="1" customWidth="1"/>
    <col min="12303" max="12303" width="13.140625" style="183" bestFit="1" customWidth="1"/>
    <col min="12304" max="12306" width="12.140625" style="183" bestFit="1" customWidth="1"/>
    <col min="12307" max="12307" width="12.5703125" style="183" bestFit="1" customWidth="1"/>
    <col min="12308" max="12308" width="13.28515625" style="183" bestFit="1" customWidth="1"/>
    <col min="12309" max="12309" width="14.5703125" style="183" bestFit="1" customWidth="1"/>
    <col min="12310" max="12548" width="9.140625" style="183"/>
    <col min="12549" max="12549" width="5" style="183" customWidth="1"/>
    <col min="12550" max="12550" width="12.5703125" style="183" bestFit="1" customWidth="1"/>
    <col min="12551" max="12552" width="14.140625" style="183" bestFit="1" customWidth="1"/>
    <col min="12553" max="12553" width="13.5703125" style="183" bestFit="1" customWidth="1"/>
    <col min="12554" max="12554" width="11.85546875" style="183" bestFit="1" customWidth="1"/>
    <col min="12555" max="12555" width="13.5703125" style="183" bestFit="1" customWidth="1"/>
    <col min="12556" max="12556" width="14.140625" style="183" bestFit="1" customWidth="1"/>
    <col min="12557" max="12557" width="11.85546875" style="183" bestFit="1" customWidth="1"/>
    <col min="12558" max="12558" width="13.5703125" style="183" bestFit="1" customWidth="1"/>
    <col min="12559" max="12559" width="13.140625" style="183" bestFit="1" customWidth="1"/>
    <col min="12560" max="12562" width="12.140625" style="183" bestFit="1" customWidth="1"/>
    <col min="12563" max="12563" width="12.5703125" style="183" bestFit="1" customWidth="1"/>
    <col min="12564" max="12564" width="13.28515625" style="183" bestFit="1" customWidth="1"/>
    <col min="12565" max="12565" width="14.5703125" style="183" bestFit="1" customWidth="1"/>
    <col min="12566" max="12804" width="9.140625" style="183"/>
    <col min="12805" max="12805" width="5" style="183" customWidth="1"/>
    <col min="12806" max="12806" width="12.5703125" style="183" bestFit="1" customWidth="1"/>
    <col min="12807" max="12808" width="14.140625" style="183" bestFit="1" customWidth="1"/>
    <col min="12809" max="12809" width="13.5703125" style="183" bestFit="1" customWidth="1"/>
    <col min="12810" max="12810" width="11.85546875" style="183" bestFit="1" customWidth="1"/>
    <col min="12811" max="12811" width="13.5703125" style="183" bestFit="1" customWidth="1"/>
    <col min="12812" max="12812" width="14.140625" style="183" bestFit="1" customWidth="1"/>
    <col min="12813" max="12813" width="11.85546875" style="183" bestFit="1" customWidth="1"/>
    <col min="12814" max="12814" width="13.5703125" style="183" bestFit="1" customWidth="1"/>
    <col min="12815" max="12815" width="13.140625" style="183" bestFit="1" customWidth="1"/>
    <col min="12816" max="12818" width="12.140625" style="183" bestFit="1" customWidth="1"/>
    <col min="12819" max="12819" width="12.5703125" style="183" bestFit="1" customWidth="1"/>
    <col min="12820" max="12820" width="13.28515625" style="183" bestFit="1" customWidth="1"/>
    <col min="12821" max="12821" width="14.5703125" style="183" bestFit="1" customWidth="1"/>
    <col min="12822" max="13060" width="9.140625" style="183"/>
    <col min="13061" max="13061" width="5" style="183" customWidth="1"/>
    <col min="13062" max="13062" width="12.5703125" style="183" bestFit="1" customWidth="1"/>
    <col min="13063" max="13064" width="14.140625" style="183" bestFit="1" customWidth="1"/>
    <col min="13065" max="13065" width="13.5703125" style="183" bestFit="1" customWidth="1"/>
    <col min="13066" max="13066" width="11.85546875" style="183" bestFit="1" customWidth="1"/>
    <col min="13067" max="13067" width="13.5703125" style="183" bestFit="1" customWidth="1"/>
    <col min="13068" max="13068" width="14.140625" style="183" bestFit="1" customWidth="1"/>
    <col min="13069" max="13069" width="11.85546875" style="183" bestFit="1" customWidth="1"/>
    <col min="13070" max="13070" width="13.5703125" style="183" bestFit="1" customWidth="1"/>
    <col min="13071" max="13071" width="13.140625" style="183" bestFit="1" customWidth="1"/>
    <col min="13072" max="13074" width="12.140625" style="183" bestFit="1" customWidth="1"/>
    <col min="13075" max="13075" width="12.5703125" style="183" bestFit="1" customWidth="1"/>
    <col min="13076" max="13076" width="13.28515625" style="183" bestFit="1" customWidth="1"/>
    <col min="13077" max="13077" width="14.5703125" style="183" bestFit="1" customWidth="1"/>
    <col min="13078" max="13316" width="9.140625" style="183"/>
    <col min="13317" max="13317" width="5" style="183" customWidth="1"/>
    <col min="13318" max="13318" width="12.5703125" style="183" bestFit="1" customWidth="1"/>
    <col min="13319" max="13320" width="14.140625" style="183" bestFit="1" customWidth="1"/>
    <col min="13321" max="13321" width="13.5703125" style="183" bestFit="1" customWidth="1"/>
    <col min="13322" max="13322" width="11.85546875" style="183" bestFit="1" customWidth="1"/>
    <col min="13323" max="13323" width="13.5703125" style="183" bestFit="1" customWidth="1"/>
    <col min="13324" max="13324" width="14.140625" style="183" bestFit="1" customWidth="1"/>
    <col min="13325" max="13325" width="11.85546875" style="183" bestFit="1" customWidth="1"/>
    <col min="13326" max="13326" width="13.5703125" style="183" bestFit="1" customWidth="1"/>
    <col min="13327" max="13327" width="13.140625" style="183" bestFit="1" customWidth="1"/>
    <col min="13328" max="13330" width="12.140625" style="183" bestFit="1" customWidth="1"/>
    <col min="13331" max="13331" width="12.5703125" style="183" bestFit="1" customWidth="1"/>
    <col min="13332" max="13332" width="13.28515625" style="183" bestFit="1" customWidth="1"/>
    <col min="13333" max="13333" width="14.5703125" style="183" bestFit="1" customWidth="1"/>
    <col min="13334" max="13572" width="9.140625" style="183"/>
    <col min="13573" max="13573" width="5" style="183" customWidth="1"/>
    <col min="13574" max="13574" width="12.5703125" style="183" bestFit="1" customWidth="1"/>
    <col min="13575" max="13576" width="14.140625" style="183" bestFit="1" customWidth="1"/>
    <col min="13577" max="13577" width="13.5703125" style="183" bestFit="1" customWidth="1"/>
    <col min="13578" max="13578" width="11.85546875" style="183" bestFit="1" customWidth="1"/>
    <col min="13579" max="13579" width="13.5703125" style="183" bestFit="1" customWidth="1"/>
    <col min="13580" max="13580" width="14.140625" style="183" bestFit="1" customWidth="1"/>
    <col min="13581" max="13581" width="11.85546875" style="183" bestFit="1" customWidth="1"/>
    <col min="13582" max="13582" width="13.5703125" style="183" bestFit="1" customWidth="1"/>
    <col min="13583" max="13583" width="13.140625" style="183" bestFit="1" customWidth="1"/>
    <col min="13584" max="13586" width="12.140625" style="183" bestFit="1" customWidth="1"/>
    <col min="13587" max="13587" width="12.5703125" style="183" bestFit="1" customWidth="1"/>
    <col min="13588" max="13588" width="13.28515625" style="183" bestFit="1" customWidth="1"/>
    <col min="13589" max="13589" width="14.5703125" style="183" bestFit="1" customWidth="1"/>
    <col min="13590" max="13828" width="9.140625" style="183"/>
    <col min="13829" max="13829" width="5" style="183" customWidth="1"/>
    <col min="13830" max="13830" width="12.5703125" style="183" bestFit="1" customWidth="1"/>
    <col min="13831" max="13832" width="14.140625" style="183" bestFit="1" customWidth="1"/>
    <col min="13833" max="13833" width="13.5703125" style="183" bestFit="1" customWidth="1"/>
    <col min="13834" max="13834" width="11.85546875" style="183" bestFit="1" customWidth="1"/>
    <col min="13835" max="13835" width="13.5703125" style="183" bestFit="1" customWidth="1"/>
    <col min="13836" max="13836" width="14.140625" style="183" bestFit="1" customWidth="1"/>
    <col min="13837" max="13837" width="11.85546875" style="183" bestFit="1" customWidth="1"/>
    <col min="13838" max="13838" width="13.5703125" style="183" bestFit="1" customWidth="1"/>
    <col min="13839" max="13839" width="13.140625" style="183" bestFit="1" customWidth="1"/>
    <col min="13840" max="13842" width="12.140625" style="183" bestFit="1" customWidth="1"/>
    <col min="13843" max="13843" width="12.5703125" style="183" bestFit="1" customWidth="1"/>
    <col min="13844" max="13844" width="13.28515625" style="183" bestFit="1" customWidth="1"/>
    <col min="13845" max="13845" width="14.5703125" style="183" bestFit="1" customWidth="1"/>
    <col min="13846" max="14084" width="9.140625" style="183"/>
    <col min="14085" max="14085" width="5" style="183" customWidth="1"/>
    <col min="14086" max="14086" width="12.5703125" style="183" bestFit="1" customWidth="1"/>
    <col min="14087" max="14088" width="14.140625" style="183" bestFit="1" customWidth="1"/>
    <col min="14089" max="14089" width="13.5703125" style="183" bestFit="1" customWidth="1"/>
    <col min="14090" max="14090" width="11.85546875" style="183" bestFit="1" customWidth="1"/>
    <col min="14091" max="14091" width="13.5703125" style="183" bestFit="1" customWidth="1"/>
    <col min="14092" max="14092" width="14.140625" style="183" bestFit="1" customWidth="1"/>
    <col min="14093" max="14093" width="11.85546875" style="183" bestFit="1" customWidth="1"/>
    <col min="14094" max="14094" width="13.5703125" style="183" bestFit="1" customWidth="1"/>
    <col min="14095" max="14095" width="13.140625" style="183" bestFit="1" customWidth="1"/>
    <col min="14096" max="14098" width="12.140625" style="183" bestFit="1" customWidth="1"/>
    <col min="14099" max="14099" width="12.5703125" style="183" bestFit="1" customWidth="1"/>
    <col min="14100" max="14100" width="13.28515625" style="183" bestFit="1" customWidth="1"/>
    <col min="14101" max="14101" width="14.5703125" style="183" bestFit="1" customWidth="1"/>
    <col min="14102" max="14340" width="9.140625" style="183"/>
    <col min="14341" max="14341" width="5" style="183" customWidth="1"/>
    <col min="14342" max="14342" width="12.5703125" style="183" bestFit="1" customWidth="1"/>
    <col min="14343" max="14344" width="14.140625" style="183" bestFit="1" customWidth="1"/>
    <col min="14345" max="14345" width="13.5703125" style="183" bestFit="1" customWidth="1"/>
    <col min="14346" max="14346" width="11.85546875" style="183" bestFit="1" customWidth="1"/>
    <col min="14347" max="14347" width="13.5703125" style="183" bestFit="1" customWidth="1"/>
    <col min="14348" max="14348" width="14.140625" style="183" bestFit="1" customWidth="1"/>
    <col min="14349" max="14349" width="11.85546875" style="183" bestFit="1" customWidth="1"/>
    <col min="14350" max="14350" width="13.5703125" style="183" bestFit="1" customWidth="1"/>
    <col min="14351" max="14351" width="13.140625" style="183" bestFit="1" customWidth="1"/>
    <col min="14352" max="14354" width="12.140625" style="183" bestFit="1" customWidth="1"/>
    <col min="14355" max="14355" width="12.5703125" style="183" bestFit="1" customWidth="1"/>
    <col min="14356" max="14356" width="13.28515625" style="183" bestFit="1" customWidth="1"/>
    <col min="14357" max="14357" width="14.5703125" style="183" bestFit="1" customWidth="1"/>
    <col min="14358" max="14596" width="9.140625" style="183"/>
    <col min="14597" max="14597" width="5" style="183" customWidth="1"/>
    <col min="14598" max="14598" width="12.5703125" style="183" bestFit="1" customWidth="1"/>
    <col min="14599" max="14600" width="14.140625" style="183" bestFit="1" customWidth="1"/>
    <col min="14601" max="14601" width="13.5703125" style="183" bestFit="1" customWidth="1"/>
    <col min="14602" max="14602" width="11.85546875" style="183" bestFit="1" customWidth="1"/>
    <col min="14603" max="14603" width="13.5703125" style="183" bestFit="1" customWidth="1"/>
    <col min="14604" max="14604" width="14.140625" style="183" bestFit="1" customWidth="1"/>
    <col min="14605" max="14605" width="11.85546875" style="183" bestFit="1" customWidth="1"/>
    <col min="14606" max="14606" width="13.5703125" style="183" bestFit="1" customWidth="1"/>
    <col min="14607" max="14607" width="13.140625" style="183" bestFit="1" customWidth="1"/>
    <col min="14608" max="14610" width="12.140625" style="183" bestFit="1" customWidth="1"/>
    <col min="14611" max="14611" width="12.5703125" style="183" bestFit="1" customWidth="1"/>
    <col min="14612" max="14612" width="13.28515625" style="183" bestFit="1" customWidth="1"/>
    <col min="14613" max="14613" width="14.5703125" style="183" bestFit="1" customWidth="1"/>
    <col min="14614" max="14852" width="9.140625" style="183"/>
    <col min="14853" max="14853" width="5" style="183" customWidth="1"/>
    <col min="14854" max="14854" width="12.5703125" style="183" bestFit="1" customWidth="1"/>
    <col min="14855" max="14856" width="14.140625" style="183" bestFit="1" customWidth="1"/>
    <col min="14857" max="14857" width="13.5703125" style="183" bestFit="1" customWidth="1"/>
    <col min="14858" max="14858" width="11.85546875" style="183" bestFit="1" customWidth="1"/>
    <col min="14859" max="14859" width="13.5703125" style="183" bestFit="1" customWidth="1"/>
    <col min="14860" max="14860" width="14.140625" style="183" bestFit="1" customWidth="1"/>
    <col min="14861" max="14861" width="11.85546875" style="183" bestFit="1" customWidth="1"/>
    <col min="14862" max="14862" width="13.5703125" style="183" bestFit="1" customWidth="1"/>
    <col min="14863" max="14863" width="13.140625" style="183" bestFit="1" customWidth="1"/>
    <col min="14864" max="14866" width="12.140625" style="183" bestFit="1" customWidth="1"/>
    <col min="14867" max="14867" width="12.5703125" style="183" bestFit="1" customWidth="1"/>
    <col min="14868" max="14868" width="13.28515625" style="183" bestFit="1" customWidth="1"/>
    <col min="14869" max="14869" width="14.5703125" style="183" bestFit="1" customWidth="1"/>
    <col min="14870" max="15108" width="9.140625" style="183"/>
    <col min="15109" max="15109" width="5" style="183" customWidth="1"/>
    <col min="15110" max="15110" width="12.5703125" style="183" bestFit="1" customWidth="1"/>
    <col min="15111" max="15112" width="14.140625" style="183" bestFit="1" customWidth="1"/>
    <col min="15113" max="15113" width="13.5703125" style="183" bestFit="1" customWidth="1"/>
    <col min="15114" max="15114" width="11.85546875" style="183" bestFit="1" customWidth="1"/>
    <col min="15115" max="15115" width="13.5703125" style="183" bestFit="1" customWidth="1"/>
    <col min="15116" max="15116" width="14.140625" style="183" bestFit="1" customWidth="1"/>
    <col min="15117" max="15117" width="11.85546875" style="183" bestFit="1" customWidth="1"/>
    <col min="15118" max="15118" width="13.5703125" style="183" bestFit="1" customWidth="1"/>
    <col min="15119" max="15119" width="13.140625" style="183" bestFit="1" customWidth="1"/>
    <col min="15120" max="15122" width="12.140625" style="183" bestFit="1" customWidth="1"/>
    <col min="15123" max="15123" width="12.5703125" style="183" bestFit="1" customWidth="1"/>
    <col min="15124" max="15124" width="13.28515625" style="183" bestFit="1" customWidth="1"/>
    <col min="15125" max="15125" width="14.5703125" style="183" bestFit="1" customWidth="1"/>
    <col min="15126" max="15364" width="9.140625" style="183"/>
    <col min="15365" max="15365" width="5" style="183" customWidth="1"/>
    <col min="15366" max="15366" width="12.5703125" style="183" bestFit="1" customWidth="1"/>
    <col min="15367" max="15368" width="14.140625" style="183" bestFit="1" customWidth="1"/>
    <col min="15369" max="15369" width="13.5703125" style="183" bestFit="1" customWidth="1"/>
    <col min="15370" max="15370" width="11.85546875" style="183" bestFit="1" customWidth="1"/>
    <col min="15371" max="15371" width="13.5703125" style="183" bestFit="1" customWidth="1"/>
    <col min="15372" max="15372" width="14.140625" style="183" bestFit="1" customWidth="1"/>
    <col min="15373" max="15373" width="11.85546875" style="183" bestFit="1" customWidth="1"/>
    <col min="15374" max="15374" width="13.5703125" style="183" bestFit="1" customWidth="1"/>
    <col min="15375" max="15375" width="13.140625" style="183" bestFit="1" customWidth="1"/>
    <col min="15376" max="15378" width="12.140625" style="183" bestFit="1" customWidth="1"/>
    <col min="15379" max="15379" width="12.5703125" style="183" bestFit="1" customWidth="1"/>
    <col min="15380" max="15380" width="13.28515625" style="183" bestFit="1" customWidth="1"/>
    <col min="15381" max="15381" width="14.5703125" style="183" bestFit="1" customWidth="1"/>
    <col min="15382" max="15620" width="9.140625" style="183"/>
    <col min="15621" max="15621" width="5" style="183" customWidth="1"/>
    <col min="15622" max="15622" width="12.5703125" style="183" bestFit="1" customWidth="1"/>
    <col min="15623" max="15624" width="14.140625" style="183" bestFit="1" customWidth="1"/>
    <col min="15625" max="15625" width="13.5703125" style="183" bestFit="1" customWidth="1"/>
    <col min="15626" max="15626" width="11.85546875" style="183" bestFit="1" customWidth="1"/>
    <col min="15627" max="15627" width="13.5703125" style="183" bestFit="1" customWidth="1"/>
    <col min="15628" max="15628" width="14.140625" style="183" bestFit="1" customWidth="1"/>
    <col min="15629" max="15629" width="11.85546875" style="183" bestFit="1" customWidth="1"/>
    <col min="15630" max="15630" width="13.5703125" style="183" bestFit="1" customWidth="1"/>
    <col min="15631" max="15631" width="13.140625" style="183" bestFit="1" customWidth="1"/>
    <col min="15632" max="15634" width="12.140625" style="183" bestFit="1" customWidth="1"/>
    <col min="15635" max="15635" width="12.5703125" style="183" bestFit="1" customWidth="1"/>
    <col min="15636" max="15636" width="13.28515625" style="183" bestFit="1" customWidth="1"/>
    <col min="15637" max="15637" width="14.5703125" style="183" bestFit="1" customWidth="1"/>
    <col min="15638" max="15876" width="9.140625" style="183"/>
    <col min="15877" max="15877" width="5" style="183" customWidth="1"/>
    <col min="15878" max="15878" width="12.5703125" style="183" bestFit="1" customWidth="1"/>
    <col min="15879" max="15880" width="14.140625" style="183" bestFit="1" customWidth="1"/>
    <col min="15881" max="15881" width="13.5703125" style="183" bestFit="1" customWidth="1"/>
    <col min="15882" max="15882" width="11.85546875" style="183" bestFit="1" customWidth="1"/>
    <col min="15883" max="15883" width="13.5703125" style="183" bestFit="1" customWidth="1"/>
    <col min="15884" max="15884" width="14.140625" style="183" bestFit="1" customWidth="1"/>
    <col min="15885" max="15885" width="11.85546875" style="183" bestFit="1" customWidth="1"/>
    <col min="15886" max="15886" width="13.5703125" style="183" bestFit="1" customWidth="1"/>
    <col min="15887" max="15887" width="13.140625" style="183" bestFit="1" customWidth="1"/>
    <col min="15888" max="15890" width="12.140625" style="183" bestFit="1" customWidth="1"/>
    <col min="15891" max="15891" width="12.5703125" style="183" bestFit="1" customWidth="1"/>
    <col min="15892" max="15892" width="13.28515625" style="183" bestFit="1" customWidth="1"/>
    <col min="15893" max="15893" width="14.5703125" style="183" bestFit="1" customWidth="1"/>
    <col min="15894" max="16132" width="9.140625" style="183"/>
    <col min="16133" max="16133" width="5" style="183" customWidth="1"/>
    <col min="16134" max="16134" width="12.5703125" style="183" bestFit="1" customWidth="1"/>
    <col min="16135" max="16136" width="14.140625" style="183" bestFit="1" customWidth="1"/>
    <col min="16137" max="16137" width="13.5703125" style="183" bestFit="1" customWidth="1"/>
    <col min="16138" max="16138" width="11.85546875" style="183" bestFit="1" customWidth="1"/>
    <col min="16139" max="16139" width="13.5703125" style="183" bestFit="1" customWidth="1"/>
    <col min="16140" max="16140" width="14.140625" style="183" bestFit="1" customWidth="1"/>
    <col min="16141" max="16141" width="11.85546875" style="183" bestFit="1" customWidth="1"/>
    <col min="16142" max="16142" width="13.5703125" style="183" bestFit="1" customWidth="1"/>
    <col min="16143" max="16143" width="13.140625" style="183" bestFit="1" customWidth="1"/>
    <col min="16144" max="16146" width="12.140625" style="183" bestFit="1" customWidth="1"/>
    <col min="16147" max="16147" width="12.5703125" style="183" bestFit="1" customWidth="1"/>
    <col min="16148" max="16148" width="13.28515625" style="183" bestFit="1" customWidth="1"/>
    <col min="16149" max="16149" width="14.5703125" style="183" bestFit="1" customWidth="1"/>
    <col min="16150" max="16384" width="9.140625" style="183"/>
  </cols>
  <sheetData>
    <row r="2" spans="5:31">
      <c r="F2" s="188" t="s">
        <v>16</v>
      </c>
    </row>
    <row r="3" spans="5:31">
      <c r="F3" s="183" t="s">
        <v>133</v>
      </c>
    </row>
    <row r="5" spans="5:31">
      <c r="F5" s="183" t="s">
        <v>134</v>
      </c>
    </row>
    <row r="6" spans="5:31">
      <c r="F6" s="197" t="s">
        <v>135</v>
      </c>
    </row>
    <row r="7" spans="5:31">
      <c r="F7" s="197" t="s">
        <v>165</v>
      </c>
    </row>
    <row r="8" spans="5:31"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92"/>
      <c r="AA8" s="192"/>
      <c r="AB8" s="192"/>
      <c r="AC8" s="192"/>
      <c r="AD8" s="192"/>
    </row>
    <row r="9" spans="5:31">
      <c r="F9" s="198"/>
      <c r="G9" s="192" t="s">
        <v>273</v>
      </c>
      <c r="H9" s="192" t="s">
        <v>273</v>
      </c>
      <c r="I9" s="192" t="s">
        <v>273</v>
      </c>
      <c r="J9" s="192" t="s">
        <v>273</v>
      </c>
      <c r="K9" s="192" t="s">
        <v>273</v>
      </c>
      <c r="L9" s="192" t="s">
        <v>273</v>
      </c>
      <c r="M9" s="192" t="s">
        <v>273</v>
      </c>
      <c r="N9" s="192" t="s">
        <v>273</v>
      </c>
      <c r="O9" s="192" t="s">
        <v>273</v>
      </c>
      <c r="P9" s="192" t="s">
        <v>273</v>
      </c>
      <c r="Q9" s="192" t="s">
        <v>273</v>
      </c>
      <c r="R9" s="192" t="s">
        <v>273</v>
      </c>
      <c r="S9" s="192" t="s">
        <v>273</v>
      </c>
      <c r="T9" s="192" t="s">
        <v>273</v>
      </c>
      <c r="U9" s="192" t="s">
        <v>273</v>
      </c>
      <c r="V9" s="183" t="s">
        <v>273</v>
      </c>
      <c r="W9" s="183" t="s">
        <v>273</v>
      </c>
      <c r="X9" s="183" t="s">
        <v>273</v>
      </c>
      <c r="Y9" s="183" t="s">
        <v>273</v>
      </c>
      <c r="Z9" s="183" t="s">
        <v>273</v>
      </c>
      <c r="AA9" s="183" t="s">
        <v>273</v>
      </c>
      <c r="AB9" s="183" t="s">
        <v>273</v>
      </c>
      <c r="AC9" s="183" t="s">
        <v>273</v>
      </c>
      <c r="AD9" s="183" t="s">
        <v>273</v>
      </c>
    </row>
    <row r="10" spans="5:31">
      <c r="F10" s="198"/>
      <c r="G10" s="192">
        <v>77</v>
      </c>
      <c r="H10" s="192">
        <v>78</v>
      </c>
      <c r="I10" s="192">
        <v>79</v>
      </c>
      <c r="J10" s="192">
        <v>80</v>
      </c>
      <c r="K10" s="192">
        <v>81</v>
      </c>
      <c r="L10" s="192">
        <v>82</v>
      </c>
      <c r="M10" s="192">
        <v>83</v>
      </c>
      <c r="N10" s="192">
        <v>84</v>
      </c>
      <c r="O10" s="192">
        <v>85</v>
      </c>
      <c r="P10" s="192">
        <v>86</v>
      </c>
      <c r="Q10" s="192">
        <v>87</v>
      </c>
      <c r="R10" s="192">
        <v>88</v>
      </c>
      <c r="S10" s="192">
        <v>89</v>
      </c>
      <c r="T10" s="192">
        <v>90</v>
      </c>
      <c r="U10" s="192">
        <v>91</v>
      </c>
      <c r="V10" s="183">
        <v>92</v>
      </c>
      <c r="W10" s="183">
        <v>93</v>
      </c>
      <c r="X10" s="183">
        <v>94</v>
      </c>
      <c r="Y10" s="183">
        <v>95</v>
      </c>
      <c r="Z10" s="183">
        <v>96</v>
      </c>
      <c r="AA10" s="183">
        <v>97</v>
      </c>
      <c r="AB10" s="183">
        <v>98</v>
      </c>
      <c r="AC10" s="183">
        <v>99</v>
      </c>
      <c r="AD10" s="183">
        <v>100</v>
      </c>
    </row>
    <row r="11" spans="5:31">
      <c r="F11" s="198"/>
      <c r="G11" s="192" t="s">
        <v>166</v>
      </c>
      <c r="H11" s="192" t="s">
        <v>274</v>
      </c>
      <c r="I11" s="192" t="s">
        <v>275</v>
      </c>
      <c r="J11" s="192" t="s">
        <v>276</v>
      </c>
      <c r="K11" s="192" t="s">
        <v>167</v>
      </c>
      <c r="L11" s="192" t="s">
        <v>168</v>
      </c>
      <c r="M11" s="192" t="s">
        <v>136</v>
      </c>
      <c r="N11" s="192" t="s">
        <v>169</v>
      </c>
      <c r="O11" s="192" t="s">
        <v>277</v>
      </c>
      <c r="P11" s="192" t="s">
        <v>278</v>
      </c>
      <c r="Q11" s="192" t="s">
        <v>279</v>
      </c>
      <c r="R11" s="192" t="s">
        <v>280</v>
      </c>
      <c r="S11" s="192" t="s">
        <v>170</v>
      </c>
      <c r="T11" s="192" t="s">
        <v>137</v>
      </c>
      <c r="U11" s="192" t="s">
        <v>171</v>
      </c>
      <c r="V11" s="183" t="s">
        <v>172</v>
      </c>
      <c r="W11" s="183" t="s">
        <v>173</v>
      </c>
      <c r="X11" s="183" t="s">
        <v>174</v>
      </c>
      <c r="Y11" s="183" t="s">
        <v>175</v>
      </c>
      <c r="Z11" s="183" t="s">
        <v>176</v>
      </c>
      <c r="AA11" s="183" t="s">
        <v>177</v>
      </c>
      <c r="AB11" s="183" t="s">
        <v>178</v>
      </c>
      <c r="AC11" s="183" t="s">
        <v>179</v>
      </c>
      <c r="AD11" s="183" t="s">
        <v>138</v>
      </c>
    </row>
    <row r="12" spans="5:31">
      <c r="E12" s="183">
        <v>1</v>
      </c>
      <c r="F12" s="198">
        <v>2012</v>
      </c>
      <c r="G12" s="192">
        <v>0</v>
      </c>
      <c r="H12" s="192">
        <v>0</v>
      </c>
      <c r="I12" s="192">
        <v>0</v>
      </c>
      <c r="J12" s="192">
        <v>0</v>
      </c>
      <c r="K12" s="192">
        <v>0</v>
      </c>
      <c r="L12" s="192">
        <v>0</v>
      </c>
      <c r="M12" s="192">
        <v>0</v>
      </c>
      <c r="N12" s="192">
        <v>0</v>
      </c>
      <c r="O12" s="192">
        <v>0</v>
      </c>
      <c r="P12" s="192">
        <v>0</v>
      </c>
      <c r="Q12" s="192">
        <v>0</v>
      </c>
      <c r="R12" s="192">
        <v>0</v>
      </c>
      <c r="S12" s="192">
        <v>0</v>
      </c>
      <c r="T12" s="192">
        <v>0</v>
      </c>
      <c r="U12" s="192">
        <v>0</v>
      </c>
      <c r="V12" s="183">
        <v>0</v>
      </c>
      <c r="W12" s="183">
        <v>0</v>
      </c>
      <c r="X12" s="183">
        <v>0</v>
      </c>
      <c r="Y12" s="183">
        <v>0</v>
      </c>
      <c r="Z12" s="183">
        <v>0</v>
      </c>
      <c r="AA12" s="183">
        <v>0</v>
      </c>
      <c r="AB12" s="183">
        <v>0</v>
      </c>
      <c r="AC12" s="183">
        <v>0</v>
      </c>
      <c r="AD12" s="183">
        <v>0</v>
      </c>
      <c r="AE12" s="192">
        <f>SUM(G12:AD12)</f>
        <v>0</v>
      </c>
    </row>
    <row r="13" spans="5:31">
      <c r="E13" s="183">
        <v>2</v>
      </c>
      <c r="F13" s="198">
        <v>2013</v>
      </c>
      <c r="G13" s="192">
        <v>0</v>
      </c>
      <c r="H13" s="192">
        <v>0</v>
      </c>
      <c r="I13" s="192">
        <v>0</v>
      </c>
      <c r="J13" s="192">
        <v>0</v>
      </c>
      <c r="K13" s="192">
        <v>0</v>
      </c>
      <c r="L13" s="192">
        <v>0</v>
      </c>
      <c r="M13" s="192">
        <v>0</v>
      </c>
      <c r="N13" s="192">
        <v>0</v>
      </c>
      <c r="O13" s="192">
        <v>0</v>
      </c>
      <c r="P13" s="192">
        <v>0</v>
      </c>
      <c r="Q13" s="192">
        <v>0</v>
      </c>
      <c r="R13" s="192">
        <v>0</v>
      </c>
      <c r="S13" s="192">
        <v>0</v>
      </c>
      <c r="T13" s="192">
        <v>0</v>
      </c>
      <c r="U13" s="192">
        <v>0</v>
      </c>
      <c r="V13" s="183">
        <v>0</v>
      </c>
      <c r="W13" s="183">
        <v>0</v>
      </c>
      <c r="X13" s="183">
        <v>0</v>
      </c>
      <c r="Y13" s="183">
        <v>0</v>
      </c>
      <c r="Z13" s="183">
        <v>0</v>
      </c>
      <c r="AA13" s="183">
        <v>0</v>
      </c>
      <c r="AB13" s="183">
        <v>0</v>
      </c>
      <c r="AC13" s="183">
        <v>0</v>
      </c>
      <c r="AD13" s="183">
        <v>0</v>
      </c>
      <c r="AE13" s="192">
        <f t="shared" ref="AE13:AE67" si="0">SUM(G13:AD13)</f>
        <v>0</v>
      </c>
    </row>
    <row r="14" spans="5:31">
      <c r="E14" s="183">
        <v>3</v>
      </c>
      <c r="F14" s="198">
        <v>2014</v>
      </c>
      <c r="G14" s="192">
        <v>0</v>
      </c>
      <c r="H14" s="192">
        <v>0</v>
      </c>
      <c r="I14" s="192">
        <v>0</v>
      </c>
      <c r="J14" s="192">
        <v>0</v>
      </c>
      <c r="K14" s="192">
        <v>0</v>
      </c>
      <c r="L14" s="192">
        <v>0</v>
      </c>
      <c r="M14" s="192">
        <v>0</v>
      </c>
      <c r="N14" s="192">
        <v>0</v>
      </c>
      <c r="O14" s="192">
        <v>0</v>
      </c>
      <c r="P14" s="192">
        <v>0</v>
      </c>
      <c r="Q14" s="192">
        <v>0</v>
      </c>
      <c r="R14" s="192">
        <v>0</v>
      </c>
      <c r="S14" s="192">
        <v>0</v>
      </c>
      <c r="T14" s="192">
        <v>0</v>
      </c>
      <c r="U14" s="192">
        <v>0</v>
      </c>
      <c r="V14" s="183">
        <v>0</v>
      </c>
      <c r="W14" s="183">
        <v>0</v>
      </c>
      <c r="X14" s="183">
        <v>0</v>
      </c>
      <c r="Y14" s="183">
        <v>0</v>
      </c>
      <c r="Z14" s="183">
        <v>0</v>
      </c>
      <c r="AA14" s="183">
        <v>0</v>
      </c>
      <c r="AB14" s="183">
        <v>0</v>
      </c>
      <c r="AC14" s="183">
        <v>0</v>
      </c>
      <c r="AD14" s="183">
        <v>0</v>
      </c>
      <c r="AE14" s="192">
        <f t="shared" si="0"/>
        <v>0</v>
      </c>
    </row>
    <row r="15" spans="5:31">
      <c r="E15" s="183">
        <v>4</v>
      </c>
      <c r="F15" s="198">
        <v>2015</v>
      </c>
      <c r="G15" s="192">
        <v>0</v>
      </c>
      <c r="H15" s="192">
        <v>0</v>
      </c>
      <c r="I15" s="192">
        <v>0</v>
      </c>
      <c r="J15" s="192">
        <v>0</v>
      </c>
      <c r="K15" s="192">
        <v>0</v>
      </c>
      <c r="L15" s="192">
        <v>0</v>
      </c>
      <c r="M15" s="192">
        <v>0</v>
      </c>
      <c r="N15" s="192">
        <v>0</v>
      </c>
      <c r="O15" s="192">
        <v>0</v>
      </c>
      <c r="P15" s="192">
        <v>0</v>
      </c>
      <c r="Q15" s="192">
        <v>0</v>
      </c>
      <c r="R15" s="192">
        <v>0</v>
      </c>
      <c r="S15" s="192">
        <v>0</v>
      </c>
      <c r="T15" s="192">
        <v>0</v>
      </c>
      <c r="U15" s="192">
        <v>0</v>
      </c>
      <c r="V15" s="183">
        <v>0</v>
      </c>
      <c r="W15" s="183">
        <v>0</v>
      </c>
      <c r="X15" s="183">
        <v>0</v>
      </c>
      <c r="Y15" s="183">
        <v>0</v>
      </c>
      <c r="Z15" s="183">
        <v>0</v>
      </c>
      <c r="AA15" s="183">
        <v>0</v>
      </c>
      <c r="AB15" s="183">
        <v>0</v>
      </c>
      <c r="AC15" s="183">
        <v>0</v>
      </c>
      <c r="AD15" s="183">
        <v>2.0444819999999999</v>
      </c>
      <c r="AE15" s="192">
        <f t="shared" si="0"/>
        <v>2.0444819999999999</v>
      </c>
    </row>
    <row r="16" spans="5:31">
      <c r="E16" s="183">
        <v>5</v>
      </c>
      <c r="F16" s="198">
        <v>2016</v>
      </c>
      <c r="G16" s="192">
        <v>0</v>
      </c>
      <c r="H16" s="192">
        <v>0</v>
      </c>
      <c r="I16" s="192">
        <v>0</v>
      </c>
      <c r="J16" s="192">
        <v>0</v>
      </c>
      <c r="K16" s="192">
        <v>0</v>
      </c>
      <c r="L16" s="192">
        <v>0</v>
      </c>
      <c r="M16" s="192">
        <v>0</v>
      </c>
      <c r="N16" s="192">
        <v>0</v>
      </c>
      <c r="O16" s="192">
        <v>0</v>
      </c>
      <c r="P16" s="192">
        <v>0</v>
      </c>
      <c r="Q16" s="192">
        <v>0</v>
      </c>
      <c r="R16" s="192">
        <v>0</v>
      </c>
      <c r="S16" s="192">
        <v>0</v>
      </c>
      <c r="T16" s="192">
        <v>0</v>
      </c>
      <c r="U16" s="192">
        <v>0</v>
      </c>
      <c r="V16" s="183">
        <v>0</v>
      </c>
      <c r="W16" s="183">
        <v>0</v>
      </c>
      <c r="X16" s="183">
        <v>0</v>
      </c>
      <c r="Y16" s="183">
        <v>0</v>
      </c>
      <c r="Z16" s="183">
        <v>0</v>
      </c>
      <c r="AA16" s="183">
        <v>0</v>
      </c>
      <c r="AB16" s="183">
        <v>0</v>
      </c>
      <c r="AC16" s="183">
        <v>0</v>
      </c>
      <c r="AD16" s="183">
        <v>24.53378</v>
      </c>
      <c r="AE16" s="192">
        <f t="shared" si="0"/>
        <v>24.53378</v>
      </c>
    </row>
    <row r="17" spans="5:31">
      <c r="E17" s="183">
        <v>6</v>
      </c>
      <c r="F17" s="198">
        <v>2017</v>
      </c>
      <c r="G17" s="192">
        <v>0</v>
      </c>
      <c r="H17" s="192">
        <v>0</v>
      </c>
      <c r="I17" s="192">
        <v>0</v>
      </c>
      <c r="J17" s="192">
        <v>0</v>
      </c>
      <c r="K17" s="192">
        <v>0</v>
      </c>
      <c r="L17" s="192">
        <v>0</v>
      </c>
      <c r="M17" s="192">
        <v>0</v>
      </c>
      <c r="N17" s="192">
        <v>0</v>
      </c>
      <c r="O17" s="192">
        <v>0</v>
      </c>
      <c r="P17" s="192">
        <v>0</v>
      </c>
      <c r="Q17" s="192">
        <v>0</v>
      </c>
      <c r="R17" s="192">
        <v>0</v>
      </c>
      <c r="S17" s="192">
        <v>0</v>
      </c>
      <c r="T17" s="192">
        <v>0</v>
      </c>
      <c r="U17" s="192">
        <v>0</v>
      </c>
      <c r="V17" s="183">
        <v>0</v>
      </c>
      <c r="W17" s="183">
        <v>0</v>
      </c>
      <c r="X17" s="183">
        <v>0</v>
      </c>
      <c r="Y17" s="183">
        <v>0</v>
      </c>
      <c r="Z17" s="183">
        <v>0</v>
      </c>
      <c r="AA17" s="183">
        <v>0</v>
      </c>
      <c r="AB17" s="183">
        <v>0</v>
      </c>
      <c r="AC17" s="183">
        <v>0</v>
      </c>
      <c r="AD17" s="183">
        <v>24.53378</v>
      </c>
      <c r="AE17" s="192">
        <f t="shared" si="0"/>
        <v>24.53378</v>
      </c>
    </row>
    <row r="18" spans="5:31">
      <c r="E18" s="183">
        <v>7</v>
      </c>
      <c r="F18" s="198">
        <v>2018</v>
      </c>
      <c r="G18" s="192">
        <v>0</v>
      </c>
      <c r="H18" s="192">
        <v>0</v>
      </c>
      <c r="I18" s="192">
        <v>0</v>
      </c>
      <c r="J18" s="192">
        <v>0</v>
      </c>
      <c r="K18" s="192">
        <v>0</v>
      </c>
      <c r="L18" s="192">
        <v>0</v>
      </c>
      <c r="M18" s="192">
        <v>0</v>
      </c>
      <c r="N18" s="192">
        <v>0</v>
      </c>
      <c r="O18" s="192">
        <v>0</v>
      </c>
      <c r="P18" s="192">
        <v>0</v>
      </c>
      <c r="Q18" s="192">
        <v>0</v>
      </c>
      <c r="R18" s="192">
        <v>0</v>
      </c>
      <c r="S18" s="192">
        <v>0</v>
      </c>
      <c r="T18" s="192">
        <v>0</v>
      </c>
      <c r="U18" s="192">
        <v>0</v>
      </c>
      <c r="V18" s="183">
        <v>0</v>
      </c>
      <c r="W18" s="183">
        <v>0</v>
      </c>
      <c r="X18" s="183">
        <v>0</v>
      </c>
      <c r="Y18" s="183">
        <v>0</v>
      </c>
      <c r="Z18" s="183">
        <v>0</v>
      </c>
      <c r="AA18" s="183">
        <v>0</v>
      </c>
      <c r="AB18" s="183">
        <v>0</v>
      </c>
      <c r="AC18" s="183">
        <v>0</v>
      </c>
      <c r="AD18" s="183">
        <v>24.53378</v>
      </c>
      <c r="AE18" s="192">
        <f t="shared" si="0"/>
        <v>24.53378</v>
      </c>
    </row>
    <row r="19" spans="5:31">
      <c r="E19" s="183">
        <v>8</v>
      </c>
      <c r="F19" s="198">
        <v>2019</v>
      </c>
      <c r="G19" s="192">
        <v>0</v>
      </c>
      <c r="H19" s="192">
        <v>0</v>
      </c>
      <c r="I19" s="192">
        <v>0</v>
      </c>
      <c r="J19" s="192">
        <v>0</v>
      </c>
      <c r="K19" s="192">
        <v>0</v>
      </c>
      <c r="L19" s="192">
        <v>0</v>
      </c>
      <c r="M19" s="192">
        <v>0</v>
      </c>
      <c r="N19" s="192">
        <v>0</v>
      </c>
      <c r="O19" s="192">
        <v>0</v>
      </c>
      <c r="P19" s="192">
        <v>0</v>
      </c>
      <c r="Q19" s="192">
        <v>0</v>
      </c>
      <c r="R19" s="192">
        <v>0</v>
      </c>
      <c r="S19" s="192">
        <v>0</v>
      </c>
      <c r="T19" s="192">
        <v>0</v>
      </c>
      <c r="U19" s="192">
        <v>0</v>
      </c>
      <c r="V19" s="183">
        <v>0</v>
      </c>
      <c r="W19" s="183">
        <v>0</v>
      </c>
      <c r="X19" s="183">
        <v>0</v>
      </c>
      <c r="Y19" s="183">
        <v>0</v>
      </c>
      <c r="Z19" s="183">
        <v>0</v>
      </c>
      <c r="AA19" s="183">
        <v>0</v>
      </c>
      <c r="AB19" s="183">
        <v>0</v>
      </c>
      <c r="AC19" s="183">
        <v>0</v>
      </c>
      <c r="AD19" s="183">
        <v>24.53378</v>
      </c>
      <c r="AE19" s="192">
        <f t="shared" si="0"/>
        <v>24.53378</v>
      </c>
    </row>
    <row r="20" spans="5:31">
      <c r="E20" s="183">
        <v>9</v>
      </c>
      <c r="F20" s="198">
        <v>2020</v>
      </c>
      <c r="G20" s="192">
        <v>0</v>
      </c>
      <c r="H20" s="192">
        <v>0</v>
      </c>
      <c r="I20" s="192">
        <v>0</v>
      </c>
      <c r="J20" s="192">
        <v>0</v>
      </c>
      <c r="K20" s="192">
        <v>0</v>
      </c>
      <c r="L20" s="192">
        <v>0</v>
      </c>
      <c r="M20" s="192">
        <v>0</v>
      </c>
      <c r="N20" s="192">
        <v>0</v>
      </c>
      <c r="O20" s="192">
        <v>0</v>
      </c>
      <c r="P20" s="192">
        <v>0</v>
      </c>
      <c r="Q20" s="192">
        <v>0</v>
      </c>
      <c r="R20" s="192">
        <v>0</v>
      </c>
      <c r="S20" s="192">
        <v>0</v>
      </c>
      <c r="T20" s="192">
        <v>0</v>
      </c>
      <c r="U20" s="192">
        <v>0</v>
      </c>
      <c r="V20" s="183">
        <v>0</v>
      </c>
      <c r="W20" s="183">
        <v>0</v>
      </c>
      <c r="X20" s="183">
        <v>0</v>
      </c>
      <c r="Y20" s="183">
        <v>0</v>
      </c>
      <c r="Z20" s="183">
        <v>0</v>
      </c>
      <c r="AA20" s="183">
        <v>0</v>
      </c>
      <c r="AB20" s="183">
        <v>0</v>
      </c>
      <c r="AC20" s="183">
        <v>0</v>
      </c>
      <c r="AD20" s="183">
        <v>24.53378</v>
      </c>
      <c r="AE20" s="192">
        <f t="shared" si="0"/>
        <v>24.53378</v>
      </c>
    </row>
    <row r="21" spans="5:31">
      <c r="E21" s="183">
        <v>10</v>
      </c>
      <c r="F21" s="198">
        <v>2021</v>
      </c>
      <c r="G21" s="192">
        <v>0</v>
      </c>
      <c r="H21" s="192">
        <v>0</v>
      </c>
      <c r="I21" s="192">
        <v>0</v>
      </c>
      <c r="J21" s="192">
        <v>0</v>
      </c>
      <c r="K21" s="192">
        <v>0</v>
      </c>
      <c r="L21" s="192">
        <v>0</v>
      </c>
      <c r="M21" s="192">
        <v>0</v>
      </c>
      <c r="N21" s="192">
        <v>0</v>
      </c>
      <c r="O21" s="192">
        <v>0</v>
      </c>
      <c r="P21" s="192">
        <v>0</v>
      </c>
      <c r="Q21" s="192">
        <v>0</v>
      </c>
      <c r="R21" s="192">
        <v>0</v>
      </c>
      <c r="S21" s="192">
        <v>0</v>
      </c>
      <c r="T21" s="192">
        <v>0</v>
      </c>
      <c r="U21" s="192">
        <v>0</v>
      </c>
      <c r="V21" s="183">
        <v>0</v>
      </c>
      <c r="W21" s="183">
        <v>0</v>
      </c>
      <c r="X21" s="183">
        <v>0</v>
      </c>
      <c r="Y21" s="183">
        <v>0</v>
      </c>
      <c r="Z21" s="183">
        <v>0</v>
      </c>
      <c r="AA21" s="183">
        <v>0</v>
      </c>
      <c r="AB21" s="183">
        <v>0</v>
      </c>
      <c r="AC21" s="183">
        <v>0</v>
      </c>
      <c r="AD21" s="183">
        <v>24.53378</v>
      </c>
      <c r="AE21" s="192">
        <f t="shared" si="0"/>
        <v>24.53378</v>
      </c>
    </row>
    <row r="22" spans="5:31">
      <c r="E22" s="183">
        <v>11</v>
      </c>
      <c r="F22" s="198">
        <v>2022</v>
      </c>
      <c r="G22" s="192">
        <v>0</v>
      </c>
      <c r="H22" s="192">
        <v>0</v>
      </c>
      <c r="I22" s="192">
        <v>0</v>
      </c>
      <c r="J22" s="192">
        <v>0</v>
      </c>
      <c r="K22" s="192">
        <v>0</v>
      </c>
      <c r="L22" s="192">
        <v>0</v>
      </c>
      <c r="M22" s="192">
        <v>0</v>
      </c>
      <c r="N22" s="192">
        <v>0</v>
      </c>
      <c r="O22" s="192">
        <v>0</v>
      </c>
      <c r="P22" s="192">
        <v>0</v>
      </c>
      <c r="Q22" s="192">
        <v>0</v>
      </c>
      <c r="R22" s="192">
        <v>0</v>
      </c>
      <c r="S22" s="192">
        <v>0</v>
      </c>
      <c r="T22" s="192">
        <v>0</v>
      </c>
      <c r="U22" s="192">
        <v>0</v>
      </c>
      <c r="V22" s="183">
        <v>0</v>
      </c>
      <c r="W22" s="183">
        <v>0</v>
      </c>
      <c r="X22" s="183">
        <v>0</v>
      </c>
      <c r="Y22" s="183">
        <v>0</v>
      </c>
      <c r="Z22" s="183">
        <v>1.590787</v>
      </c>
      <c r="AA22" s="183">
        <v>0</v>
      </c>
      <c r="AB22" s="183">
        <v>0</v>
      </c>
      <c r="AC22" s="183">
        <v>0</v>
      </c>
      <c r="AD22" s="183">
        <v>24.53378</v>
      </c>
      <c r="AE22" s="192">
        <f t="shared" si="0"/>
        <v>26.124566999999999</v>
      </c>
    </row>
    <row r="23" spans="5:31">
      <c r="E23" s="183">
        <v>12</v>
      </c>
      <c r="F23" s="198">
        <v>2023</v>
      </c>
      <c r="G23" s="192">
        <v>0</v>
      </c>
      <c r="H23" s="192">
        <v>0</v>
      </c>
      <c r="I23" s="192">
        <v>0</v>
      </c>
      <c r="J23" s="192">
        <v>0</v>
      </c>
      <c r="K23" s="192">
        <v>0</v>
      </c>
      <c r="L23" s="192">
        <v>0</v>
      </c>
      <c r="M23" s="192">
        <v>0</v>
      </c>
      <c r="N23" s="192">
        <v>0</v>
      </c>
      <c r="O23" s="192">
        <v>0</v>
      </c>
      <c r="P23" s="192">
        <v>0</v>
      </c>
      <c r="Q23" s="192">
        <v>0</v>
      </c>
      <c r="R23" s="192">
        <v>0</v>
      </c>
      <c r="S23" s="192">
        <v>0</v>
      </c>
      <c r="T23" s="192">
        <v>0</v>
      </c>
      <c r="U23" s="192">
        <v>0</v>
      </c>
      <c r="V23" s="183">
        <v>0</v>
      </c>
      <c r="W23" s="183">
        <v>0</v>
      </c>
      <c r="X23" s="183">
        <v>0</v>
      </c>
      <c r="Y23" s="183">
        <v>0</v>
      </c>
      <c r="Z23" s="183">
        <v>19.089449999999999</v>
      </c>
      <c r="AA23" s="183">
        <v>0</v>
      </c>
      <c r="AB23" s="183">
        <v>0</v>
      </c>
      <c r="AC23" s="183">
        <v>0</v>
      </c>
      <c r="AD23" s="183">
        <v>24.53378</v>
      </c>
      <c r="AE23" s="192">
        <f t="shared" si="0"/>
        <v>43.62323</v>
      </c>
    </row>
    <row r="24" spans="5:31">
      <c r="E24" s="183">
        <v>13</v>
      </c>
      <c r="F24" s="198">
        <v>2024</v>
      </c>
      <c r="G24" s="192">
        <v>0</v>
      </c>
      <c r="H24" s="192">
        <v>0</v>
      </c>
      <c r="I24" s="192">
        <v>0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83">
        <v>0</v>
      </c>
      <c r="W24" s="183">
        <v>0</v>
      </c>
      <c r="X24" s="183">
        <v>0</v>
      </c>
      <c r="Y24" s="183">
        <v>0</v>
      </c>
      <c r="Z24" s="183">
        <v>19.089449999999999</v>
      </c>
      <c r="AA24" s="183">
        <v>0</v>
      </c>
      <c r="AB24" s="183">
        <v>0</v>
      </c>
      <c r="AC24" s="183">
        <v>0</v>
      </c>
      <c r="AD24" s="183">
        <v>24.53378</v>
      </c>
      <c r="AE24" s="192">
        <f t="shared" si="0"/>
        <v>43.62323</v>
      </c>
    </row>
    <row r="25" spans="5:31">
      <c r="E25" s="183">
        <v>14</v>
      </c>
      <c r="F25" s="198">
        <v>2025</v>
      </c>
      <c r="G25" s="192">
        <v>0</v>
      </c>
      <c r="H25" s="192">
        <v>0</v>
      </c>
      <c r="I25" s="192">
        <v>0</v>
      </c>
      <c r="J25" s="192">
        <v>0</v>
      </c>
      <c r="K25" s="192">
        <v>0</v>
      </c>
      <c r="L25" s="192">
        <v>0</v>
      </c>
      <c r="M25" s="192">
        <v>0</v>
      </c>
      <c r="N25" s="192">
        <v>0</v>
      </c>
      <c r="O25" s="192">
        <v>0</v>
      </c>
      <c r="P25" s="192">
        <v>0</v>
      </c>
      <c r="Q25" s="192">
        <v>0</v>
      </c>
      <c r="R25" s="192">
        <v>0</v>
      </c>
      <c r="S25" s="192">
        <v>0</v>
      </c>
      <c r="T25" s="192">
        <v>0</v>
      </c>
      <c r="U25" s="192">
        <v>0</v>
      </c>
      <c r="V25" s="183">
        <v>0</v>
      </c>
      <c r="W25" s="183">
        <v>0</v>
      </c>
      <c r="X25" s="183">
        <v>0</v>
      </c>
      <c r="Y25" s="183">
        <v>0</v>
      </c>
      <c r="Z25" s="183">
        <v>19.089449999999999</v>
      </c>
      <c r="AA25" s="183">
        <v>0</v>
      </c>
      <c r="AB25" s="183">
        <v>0</v>
      </c>
      <c r="AC25" s="183">
        <v>0</v>
      </c>
      <c r="AD25" s="183">
        <v>24.53378</v>
      </c>
      <c r="AE25" s="192">
        <f t="shared" si="0"/>
        <v>43.62323</v>
      </c>
    </row>
    <row r="26" spans="5:31">
      <c r="E26" s="183">
        <v>15</v>
      </c>
      <c r="F26" s="198">
        <v>2026</v>
      </c>
      <c r="G26" s="192">
        <v>0</v>
      </c>
      <c r="H26" s="192">
        <v>0</v>
      </c>
      <c r="I26" s="192">
        <v>0</v>
      </c>
      <c r="J26" s="192">
        <v>0</v>
      </c>
      <c r="K26" s="192">
        <v>0</v>
      </c>
      <c r="L26" s="192">
        <v>0</v>
      </c>
      <c r="M26" s="192">
        <v>0</v>
      </c>
      <c r="N26" s="192">
        <v>0</v>
      </c>
      <c r="O26" s="192">
        <v>0</v>
      </c>
      <c r="P26" s="192">
        <v>0</v>
      </c>
      <c r="Q26" s="192">
        <v>0</v>
      </c>
      <c r="R26" s="192">
        <v>0</v>
      </c>
      <c r="S26" s="192">
        <v>0</v>
      </c>
      <c r="T26" s="192">
        <v>0</v>
      </c>
      <c r="U26" s="192">
        <v>0</v>
      </c>
      <c r="V26" s="183">
        <v>0</v>
      </c>
      <c r="W26" s="183">
        <v>0</v>
      </c>
      <c r="X26" s="183">
        <v>0</v>
      </c>
      <c r="Y26" s="183">
        <v>0</v>
      </c>
      <c r="Z26" s="183">
        <v>19.089449999999999</v>
      </c>
      <c r="AA26" s="183">
        <v>0</v>
      </c>
      <c r="AB26" s="183">
        <v>0</v>
      </c>
      <c r="AC26" s="183">
        <v>0</v>
      </c>
      <c r="AD26" s="183">
        <v>24.53378</v>
      </c>
      <c r="AE26" s="192">
        <f t="shared" si="0"/>
        <v>43.62323</v>
      </c>
    </row>
    <row r="27" spans="5:31">
      <c r="E27" s="183">
        <v>16</v>
      </c>
      <c r="F27" s="198">
        <v>2027</v>
      </c>
      <c r="G27" s="192">
        <v>0</v>
      </c>
      <c r="H27" s="192">
        <v>0</v>
      </c>
      <c r="I27" s="192">
        <v>0</v>
      </c>
      <c r="J27" s="192">
        <v>0</v>
      </c>
      <c r="K27" s="192">
        <v>0</v>
      </c>
      <c r="L27" s="192">
        <v>0</v>
      </c>
      <c r="M27" s="192">
        <v>0</v>
      </c>
      <c r="N27" s="192">
        <v>0</v>
      </c>
      <c r="O27" s="192">
        <v>0</v>
      </c>
      <c r="P27" s="192">
        <v>0</v>
      </c>
      <c r="Q27" s="192">
        <v>0</v>
      </c>
      <c r="R27" s="192">
        <v>0</v>
      </c>
      <c r="S27" s="192">
        <v>0</v>
      </c>
      <c r="T27" s="192">
        <v>0</v>
      </c>
      <c r="U27" s="192">
        <v>0</v>
      </c>
      <c r="V27" s="183">
        <v>0</v>
      </c>
      <c r="W27" s="183">
        <v>0</v>
      </c>
      <c r="X27" s="183">
        <v>0</v>
      </c>
      <c r="Y27" s="183">
        <v>1.26237</v>
      </c>
      <c r="Z27" s="183">
        <v>19.089449999999999</v>
      </c>
      <c r="AA27" s="183">
        <v>0</v>
      </c>
      <c r="AB27" s="183">
        <v>0</v>
      </c>
      <c r="AC27" s="183">
        <v>0</v>
      </c>
      <c r="AD27" s="183">
        <v>24.53378</v>
      </c>
      <c r="AE27" s="192">
        <f t="shared" si="0"/>
        <v>44.885599999999997</v>
      </c>
    </row>
    <row r="28" spans="5:31">
      <c r="E28" s="183">
        <v>17</v>
      </c>
      <c r="F28" s="198">
        <v>2028</v>
      </c>
      <c r="G28" s="192">
        <v>0</v>
      </c>
      <c r="H28" s="192">
        <v>0</v>
      </c>
      <c r="I28" s="192">
        <v>0</v>
      </c>
      <c r="J28" s="192">
        <v>0</v>
      </c>
      <c r="K28" s="192">
        <v>0</v>
      </c>
      <c r="L28" s="192">
        <v>0</v>
      </c>
      <c r="M28" s="192">
        <v>0</v>
      </c>
      <c r="N28" s="192">
        <v>0</v>
      </c>
      <c r="O28" s="192">
        <v>0</v>
      </c>
      <c r="P28" s="192">
        <v>0</v>
      </c>
      <c r="Q28" s="192">
        <v>0</v>
      </c>
      <c r="R28" s="192">
        <v>0</v>
      </c>
      <c r="S28" s="192">
        <v>0</v>
      </c>
      <c r="T28" s="192">
        <v>0</v>
      </c>
      <c r="U28" s="192">
        <v>0</v>
      </c>
      <c r="V28" s="183">
        <v>0</v>
      </c>
      <c r="W28" s="183">
        <v>0</v>
      </c>
      <c r="X28" s="183">
        <v>0</v>
      </c>
      <c r="Y28" s="183">
        <v>15.148440000000001</v>
      </c>
      <c r="Z28" s="183">
        <v>19.089449999999999</v>
      </c>
      <c r="AA28" s="183">
        <v>0</v>
      </c>
      <c r="AB28" s="183">
        <v>0</v>
      </c>
      <c r="AC28" s="183">
        <v>0</v>
      </c>
      <c r="AD28" s="183">
        <v>24.53378</v>
      </c>
      <c r="AE28" s="192">
        <f t="shared" si="0"/>
        <v>58.77167</v>
      </c>
    </row>
    <row r="29" spans="5:31">
      <c r="E29" s="183">
        <v>18</v>
      </c>
      <c r="F29" s="198">
        <v>2029</v>
      </c>
      <c r="G29" s="192">
        <v>0</v>
      </c>
      <c r="H29" s="192">
        <v>0</v>
      </c>
      <c r="I29" s="192">
        <v>0</v>
      </c>
      <c r="J29" s="192">
        <v>0</v>
      </c>
      <c r="K29" s="192">
        <v>0</v>
      </c>
      <c r="L29" s="192">
        <v>0</v>
      </c>
      <c r="M29" s="192">
        <v>0</v>
      </c>
      <c r="N29" s="192">
        <v>0</v>
      </c>
      <c r="O29" s="192">
        <v>0</v>
      </c>
      <c r="P29" s="192">
        <v>0</v>
      </c>
      <c r="Q29" s="192">
        <v>0</v>
      </c>
      <c r="R29" s="192">
        <v>0</v>
      </c>
      <c r="S29" s="192">
        <v>0</v>
      </c>
      <c r="T29" s="192">
        <v>0</v>
      </c>
      <c r="U29" s="192">
        <v>0</v>
      </c>
      <c r="V29" s="183">
        <v>0</v>
      </c>
      <c r="W29" s="183">
        <v>0</v>
      </c>
      <c r="X29" s="183">
        <v>0</v>
      </c>
      <c r="Y29" s="183">
        <v>15.148440000000001</v>
      </c>
      <c r="Z29" s="183">
        <v>19.089449999999999</v>
      </c>
      <c r="AA29" s="183">
        <v>0</v>
      </c>
      <c r="AB29" s="183">
        <v>0</v>
      </c>
      <c r="AC29" s="183">
        <v>0</v>
      </c>
      <c r="AD29" s="183">
        <v>24.53378</v>
      </c>
      <c r="AE29" s="192">
        <f t="shared" si="0"/>
        <v>58.77167</v>
      </c>
    </row>
    <row r="30" spans="5:31">
      <c r="E30" s="183">
        <v>19</v>
      </c>
      <c r="F30" s="198">
        <v>2030</v>
      </c>
      <c r="G30" s="192">
        <v>0</v>
      </c>
      <c r="H30" s="192">
        <v>0</v>
      </c>
      <c r="I30" s="192">
        <v>0</v>
      </c>
      <c r="J30" s="192">
        <v>0</v>
      </c>
      <c r="K30" s="192">
        <v>0</v>
      </c>
      <c r="L30" s="192">
        <v>0</v>
      </c>
      <c r="M30" s="192">
        <v>0</v>
      </c>
      <c r="N30" s="192">
        <v>0</v>
      </c>
      <c r="O30" s="192">
        <v>0</v>
      </c>
      <c r="P30" s="192">
        <v>0</v>
      </c>
      <c r="Q30" s="192">
        <v>0</v>
      </c>
      <c r="R30" s="192">
        <v>0</v>
      </c>
      <c r="S30" s="192">
        <v>0</v>
      </c>
      <c r="T30" s="192">
        <v>0</v>
      </c>
      <c r="U30" s="192">
        <v>0</v>
      </c>
      <c r="V30" s="183">
        <v>0</v>
      </c>
      <c r="W30" s="183">
        <v>0</v>
      </c>
      <c r="X30" s="183">
        <v>0</v>
      </c>
      <c r="Y30" s="183">
        <v>15.148440000000001</v>
      </c>
      <c r="Z30" s="183">
        <v>19.089449999999999</v>
      </c>
      <c r="AA30" s="183">
        <v>0</v>
      </c>
      <c r="AB30" s="183">
        <v>0</v>
      </c>
      <c r="AC30" s="183">
        <v>0</v>
      </c>
      <c r="AD30" s="183">
        <v>24.53378</v>
      </c>
      <c r="AE30" s="192">
        <f t="shared" si="0"/>
        <v>58.77167</v>
      </c>
    </row>
    <row r="31" spans="5:31">
      <c r="E31" s="183">
        <v>20</v>
      </c>
      <c r="F31" s="198">
        <v>2031</v>
      </c>
      <c r="G31" s="192">
        <v>0</v>
      </c>
      <c r="H31" s="192">
        <v>0</v>
      </c>
      <c r="I31" s="192">
        <v>0</v>
      </c>
      <c r="J31" s="192">
        <v>0</v>
      </c>
      <c r="K31" s="192">
        <v>0</v>
      </c>
      <c r="L31" s="192">
        <v>0</v>
      </c>
      <c r="M31" s="192">
        <v>0</v>
      </c>
      <c r="N31" s="192">
        <v>0</v>
      </c>
      <c r="O31" s="192">
        <v>0</v>
      </c>
      <c r="P31" s="192">
        <v>0</v>
      </c>
      <c r="Q31" s="192">
        <v>0</v>
      </c>
      <c r="R31" s="192">
        <v>0</v>
      </c>
      <c r="S31" s="192">
        <v>0</v>
      </c>
      <c r="T31" s="192">
        <v>0</v>
      </c>
      <c r="U31" s="192">
        <v>0</v>
      </c>
      <c r="V31" s="183">
        <v>0</v>
      </c>
      <c r="W31" s="183">
        <v>0</v>
      </c>
      <c r="X31" s="183">
        <v>0</v>
      </c>
      <c r="Y31" s="183">
        <v>15.148440000000001</v>
      </c>
      <c r="Z31" s="183">
        <v>19.089449999999999</v>
      </c>
      <c r="AA31" s="183">
        <v>0</v>
      </c>
      <c r="AB31" s="183">
        <v>0</v>
      </c>
      <c r="AC31" s="183">
        <v>0</v>
      </c>
      <c r="AD31" s="183">
        <v>24.53378</v>
      </c>
      <c r="AE31" s="192">
        <f t="shared" si="0"/>
        <v>58.77167</v>
      </c>
    </row>
    <row r="32" spans="5:31">
      <c r="E32" s="183">
        <v>21</v>
      </c>
      <c r="F32" s="198">
        <v>2032</v>
      </c>
      <c r="G32" s="192">
        <v>0</v>
      </c>
      <c r="H32" s="192">
        <v>0</v>
      </c>
      <c r="I32" s="192">
        <v>0</v>
      </c>
      <c r="J32" s="192">
        <v>0</v>
      </c>
      <c r="K32" s="192">
        <v>0</v>
      </c>
      <c r="L32" s="192">
        <v>0</v>
      </c>
      <c r="M32" s="192">
        <v>0</v>
      </c>
      <c r="N32" s="192">
        <v>0</v>
      </c>
      <c r="O32" s="192">
        <v>0</v>
      </c>
      <c r="P32" s="192">
        <v>0</v>
      </c>
      <c r="Q32" s="192">
        <v>0</v>
      </c>
      <c r="R32" s="192">
        <v>0</v>
      </c>
      <c r="S32" s="192">
        <v>0</v>
      </c>
      <c r="T32" s="192">
        <v>0</v>
      </c>
      <c r="U32" s="192">
        <v>0</v>
      </c>
      <c r="V32" s="183">
        <v>0</v>
      </c>
      <c r="W32" s="183">
        <v>0.69351890000000005</v>
      </c>
      <c r="X32" s="183">
        <v>3.1368200000000002</v>
      </c>
      <c r="Y32" s="183">
        <v>15.148440000000001</v>
      </c>
      <c r="Z32" s="183">
        <v>19.089449999999999</v>
      </c>
      <c r="AA32" s="183">
        <v>0</v>
      </c>
      <c r="AB32" s="183">
        <v>0</v>
      </c>
      <c r="AC32" s="183">
        <v>0</v>
      </c>
      <c r="AD32" s="183">
        <v>24.53378</v>
      </c>
      <c r="AE32" s="192">
        <f t="shared" si="0"/>
        <v>62.602008900000001</v>
      </c>
    </row>
    <row r="33" spans="5:31">
      <c r="E33" s="183">
        <v>22</v>
      </c>
      <c r="F33" s="198">
        <v>2033</v>
      </c>
      <c r="G33" s="192">
        <v>0</v>
      </c>
      <c r="H33" s="192">
        <v>0</v>
      </c>
      <c r="I33" s="192">
        <v>0</v>
      </c>
      <c r="J33" s="192">
        <v>0</v>
      </c>
      <c r="K33" s="192">
        <v>0</v>
      </c>
      <c r="L33" s="192">
        <v>0</v>
      </c>
      <c r="M33" s="192">
        <v>0</v>
      </c>
      <c r="N33" s="192">
        <v>0</v>
      </c>
      <c r="O33" s="192">
        <v>0</v>
      </c>
      <c r="P33" s="192">
        <v>0</v>
      </c>
      <c r="Q33" s="192">
        <v>0</v>
      </c>
      <c r="R33" s="192">
        <v>0</v>
      </c>
      <c r="S33" s="192">
        <v>0</v>
      </c>
      <c r="T33" s="192">
        <v>0</v>
      </c>
      <c r="U33" s="192">
        <v>0</v>
      </c>
      <c r="V33" s="183">
        <v>0</v>
      </c>
      <c r="W33" s="183">
        <v>8.3222269999999998</v>
      </c>
      <c r="X33" s="183">
        <v>37.641840000000002</v>
      </c>
      <c r="Y33" s="183">
        <v>15.148440000000001</v>
      </c>
      <c r="Z33" s="183">
        <v>19.089449999999999</v>
      </c>
      <c r="AA33" s="183">
        <v>0</v>
      </c>
      <c r="AB33" s="183">
        <v>0</v>
      </c>
      <c r="AC33" s="183">
        <v>0</v>
      </c>
      <c r="AD33" s="183">
        <v>24.53378</v>
      </c>
      <c r="AE33" s="192">
        <f t="shared" si="0"/>
        <v>104.735737</v>
      </c>
    </row>
    <row r="34" spans="5:31">
      <c r="E34" s="183">
        <v>23</v>
      </c>
      <c r="F34" s="198">
        <v>2034</v>
      </c>
      <c r="G34" s="192">
        <v>0</v>
      </c>
      <c r="H34" s="192">
        <v>0</v>
      </c>
      <c r="I34" s="192">
        <v>0</v>
      </c>
      <c r="J34" s="192">
        <v>0</v>
      </c>
      <c r="K34" s="192">
        <v>0</v>
      </c>
      <c r="L34" s="192">
        <v>0</v>
      </c>
      <c r="M34" s="192">
        <v>0</v>
      </c>
      <c r="N34" s="192">
        <v>0</v>
      </c>
      <c r="O34" s="192">
        <v>0</v>
      </c>
      <c r="P34" s="192">
        <v>0</v>
      </c>
      <c r="Q34" s="192">
        <v>0</v>
      </c>
      <c r="R34" s="192">
        <v>0</v>
      </c>
      <c r="S34" s="192">
        <v>0</v>
      </c>
      <c r="T34" s="192">
        <v>0</v>
      </c>
      <c r="U34" s="192">
        <v>0</v>
      </c>
      <c r="V34" s="183">
        <v>0</v>
      </c>
      <c r="W34" s="183">
        <v>8.3222269999999998</v>
      </c>
      <c r="X34" s="183">
        <v>37.641840000000002</v>
      </c>
      <c r="Y34" s="183">
        <v>15.148440000000001</v>
      </c>
      <c r="Z34" s="183">
        <v>19.089449999999999</v>
      </c>
      <c r="AA34" s="183">
        <v>0</v>
      </c>
      <c r="AB34" s="183">
        <v>0</v>
      </c>
      <c r="AC34" s="183">
        <v>0</v>
      </c>
      <c r="AD34" s="183">
        <v>24.53378</v>
      </c>
      <c r="AE34" s="192">
        <f t="shared" si="0"/>
        <v>104.735737</v>
      </c>
    </row>
    <row r="35" spans="5:31">
      <c r="E35" s="183">
        <v>24</v>
      </c>
      <c r="F35" s="198">
        <v>2035</v>
      </c>
      <c r="G35" s="192">
        <v>0</v>
      </c>
      <c r="H35" s="192">
        <v>0</v>
      </c>
      <c r="I35" s="192">
        <v>0</v>
      </c>
      <c r="J35" s="192">
        <v>0</v>
      </c>
      <c r="K35" s="192">
        <v>0</v>
      </c>
      <c r="L35" s="192">
        <v>0</v>
      </c>
      <c r="M35" s="192">
        <v>0</v>
      </c>
      <c r="N35" s="192">
        <v>0</v>
      </c>
      <c r="O35" s="192">
        <v>0</v>
      </c>
      <c r="P35" s="192">
        <v>0</v>
      </c>
      <c r="Q35" s="192">
        <v>0</v>
      </c>
      <c r="R35" s="192">
        <v>0</v>
      </c>
      <c r="S35" s="192">
        <v>0</v>
      </c>
      <c r="T35" s="192">
        <v>0</v>
      </c>
      <c r="U35" s="192">
        <v>0</v>
      </c>
      <c r="V35" s="183">
        <v>0</v>
      </c>
      <c r="W35" s="183">
        <v>8.3222269999999998</v>
      </c>
      <c r="X35" s="183">
        <v>37.641840000000002</v>
      </c>
      <c r="Y35" s="183">
        <v>15.148440000000001</v>
      </c>
      <c r="Z35" s="183">
        <v>19.089449999999999</v>
      </c>
      <c r="AA35" s="183">
        <v>0</v>
      </c>
      <c r="AB35" s="183">
        <v>0</v>
      </c>
      <c r="AC35" s="183">
        <v>0</v>
      </c>
      <c r="AD35" s="183">
        <v>24.53378</v>
      </c>
      <c r="AE35" s="192">
        <f t="shared" si="0"/>
        <v>104.735737</v>
      </c>
    </row>
    <row r="36" spans="5:31">
      <c r="E36" s="183">
        <v>25</v>
      </c>
      <c r="F36" s="198">
        <v>2036</v>
      </c>
      <c r="G36" s="192">
        <v>0</v>
      </c>
      <c r="H36" s="192">
        <v>0</v>
      </c>
      <c r="I36" s="192">
        <v>0</v>
      </c>
      <c r="J36" s="192">
        <v>0</v>
      </c>
      <c r="K36" s="192">
        <v>0</v>
      </c>
      <c r="L36" s="192">
        <v>0</v>
      </c>
      <c r="M36" s="192">
        <v>0</v>
      </c>
      <c r="N36" s="192">
        <v>0</v>
      </c>
      <c r="O36" s="192">
        <v>0</v>
      </c>
      <c r="P36" s="192">
        <v>0</v>
      </c>
      <c r="Q36" s="192">
        <v>0</v>
      </c>
      <c r="R36" s="192">
        <v>0</v>
      </c>
      <c r="S36" s="192">
        <v>0</v>
      </c>
      <c r="T36" s="192">
        <v>0</v>
      </c>
      <c r="U36" s="192">
        <v>0</v>
      </c>
      <c r="V36" s="183">
        <v>3.4692229999999999</v>
      </c>
      <c r="W36" s="183">
        <v>8.3222269999999998</v>
      </c>
      <c r="X36" s="183">
        <v>37.641840000000002</v>
      </c>
      <c r="Y36" s="183">
        <v>15.148440000000001</v>
      </c>
      <c r="Z36" s="183">
        <v>19.089449999999999</v>
      </c>
      <c r="AA36" s="183">
        <v>0</v>
      </c>
      <c r="AB36" s="183">
        <v>0</v>
      </c>
      <c r="AC36" s="183">
        <v>0</v>
      </c>
      <c r="AD36" s="183">
        <v>24.53378</v>
      </c>
      <c r="AE36" s="192">
        <f t="shared" si="0"/>
        <v>108.20496</v>
      </c>
    </row>
    <row r="37" spans="5:31">
      <c r="E37" s="183">
        <v>26</v>
      </c>
      <c r="F37" s="198">
        <v>2037</v>
      </c>
      <c r="G37" s="192">
        <v>0</v>
      </c>
      <c r="H37" s="192">
        <v>0</v>
      </c>
      <c r="I37" s="192">
        <v>0</v>
      </c>
      <c r="J37" s="192">
        <v>0</v>
      </c>
      <c r="K37" s="192">
        <v>0</v>
      </c>
      <c r="L37" s="192">
        <v>0</v>
      </c>
      <c r="M37" s="192">
        <v>0</v>
      </c>
      <c r="N37" s="192">
        <v>0</v>
      </c>
      <c r="O37" s="192">
        <v>0</v>
      </c>
      <c r="P37" s="192">
        <v>0</v>
      </c>
      <c r="Q37" s="192">
        <v>0</v>
      </c>
      <c r="R37" s="192">
        <v>0</v>
      </c>
      <c r="S37" s="192">
        <v>0</v>
      </c>
      <c r="T37" s="192">
        <v>0</v>
      </c>
      <c r="U37" s="192">
        <v>0.78568610000000005</v>
      </c>
      <c r="V37" s="183">
        <v>41.630679999999998</v>
      </c>
      <c r="W37" s="183">
        <v>8.3222269999999998</v>
      </c>
      <c r="X37" s="183">
        <v>37.641840000000002</v>
      </c>
      <c r="Y37" s="183">
        <v>15.148440000000001</v>
      </c>
      <c r="Z37" s="183">
        <v>19.089449999999999</v>
      </c>
      <c r="AA37" s="183">
        <v>0</v>
      </c>
      <c r="AB37" s="183">
        <v>0</v>
      </c>
      <c r="AC37" s="183">
        <v>0</v>
      </c>
      <c r="AD37" s="183">
        <v>24.53378</v>
      </c>
      <c r="AE37" s="192">
        <f t="shared" si="0"/>
        <v>147.15210310000001</v>
      </c>
    </row>
    <row r="38" spans="5:31">
      <c r="E38" s="183">
        <v>27</v>
      </c>
      <c r="F38" s="198">
        <v>2038</v>
      </c>
      <c r="G38" s="192">
        <v>0</v>
      </c>
      <c r="H38" s="192">
        <v>0</v>
      </c>
      <c r="I38" s="192">
        <v>0</v>
      </c>
      <c r="J38" s="192">
        <v>0</v>
      </c>
      <c r="K38" s="192">
        <v>0</v>
      </c>
      <c r="L38" s="192">
        <v>0</v>
      </c>
      <c r="M38" s="192">
        <v>0</v>
      </c>
      <c r="N38" s="192">
        <v>0</v>
      </c>
      <c r="O38" s="192">
        <v>0</v>
      </c>
      <c r="P38" s="192">
        <v>0</v>
      </c>
      <c r="Q38" s="192">
        <v>0</v>
      </c>
      <c r="R38" s="192">
        <v>0</v>
      </c>
      <c r="S38" s="192">
        <v>0</v>
      </c>
      <c r="T38" s="192">
        <v>0</v>
      </c>
      <c r="U38" s="192">
        <v>9.4282330000000005</v>
      </c>
      <c r="V38" s="183">
        <v>41.630679999999998</v>
      </c>
      <c r="W38" s="183">
        <v>8.3222269999999998</v>
      </c>
      <c r="X38" s="183">
        <v>37.641840000000002</v>
      </c>
      <c r="Y38" s="183">
        <v>15.148440000000001</v>
      </c>
      <c r="Z38" s="183">
        <v>19.089449999999999</v>
      </c>
      <c r="AA38" s="183">
        <v>0</v>
      </c>
      <c r="AB38" s="183">
        <v>0</v>
      </c>
      <c r="AC38" s="183">
        <v>0</v>
      </c>
      <c r="AD38" s="183">
        <v>24.53378</v>
      </c>
      <c r="AE38" s="192">
        <f t="shared" si="0"/>
        <v>155.79464999999999</v>
      </c>
    </row>
    <row r="39" spans="5:31">
      <c r="E39" s="183">
        <v>28</v>
      </c>
      <c r="F39" s="198">
        <v>2039</v>
      </c>
      <c r="G39" s="192">
        <v>0</v>
      </c>
      <c r="H39" s="192">
        <v>0</v>
      </c>
      <c r="I39" s="192">
        <v>0</v>
      </c>
      <c r="J39" s="192">
        <v>0</v>
      </c>
      <c r="K39" s="192">
        <v>0</v>
      </c>
      <c r="L39" s="192">
        <v>0</v>
      </c>
      <c r="M39" s="192">
        <v>0</v>
      </c>
      <c r="N39" s="192">
        <v>0</v>
      </c>
      <c r="O39" s="192">
        <v>0</v>
      </c>
      <c r="P39" s="192">
        <v>0</v>
      </c>
      <c r="Q39" s="192">
        <v>0</v>
      </c>
      <c r="R39" s="192">
        <v>0</v>
      </c>
      <c r="S39" s="192">
        <v>0</v>
      </c>
      <c r="T39" s="192">
        <v>3.741444</v>
      </c>
      <c r="U39" s="192">
        <v>9.4282330000000005</v>
      </c>
      <c r="V39" s="183">
        <v>41.630679999999998</v>
      </c>
      <c r="W39" s="183">
        <v>8.3222269999999998</v>
      </c>
      <c r="X39" s="183">
        <v>37.641840000000002</v>
      </c>
      <c r="Y39" s="183">
        <v>15.148440000000001</v>
      </c>
      <c r="Z39" s="183">
        <v>19.089449999999999</v>
      </c>
      <c r="AA39" s="183">
        <v>0</v>
      </c>
      <c r="AB39" s="183">
        <v>0</v>
      </c>
      <c r="AC39" s="183">
        <v>0</v>
      </c>
      <c r="AD39" s="183">
        <v>24.53378</v>
      </c>
      <c r="AE39" s="192">
        <f t="shared" si="0"/>
        <v>159.53609399999999</v>
      </c>
    </row>
    <row r="40" spans="5:31">
      <c r="E40" s="183">
        <v>29</v>
      </c>
      <c r="F40" s="198">
        <v>2040</v>
      </c>
      <c r="G40" s="192">
        <v>0</v>
      </c>
      <c r="H40" s="192">
        <v>0</v>
      </c>
      <c r="I40" s="192">
        <v>0</v>
      </c>
      <c r="J40" s="192">
        <v>0</v>
      </c>
      <c r="K40" s="192">
        <v>0</v>
      </c>
      <c r="L40" s="192">
        <v>0</v>
      </c>
      <c r="M40" s="192">
        <v>0</v>
      </c>
      <c r="N40" s="192">
        <v>0</v>
      </c>
      <c r="O40" s="192">
        <v>0</v>
      </c>
      <c r="P40" s="192">
        <v>0</v>
      </c>
      <c r="Q40" s="192">
        <v>0</v>
      </c>
      <c r="R40" s="192">
        <v>0</v>
      </c>
      <c r="S40" s="192">
        <v>3.8368509999999998</v>
      </c>
      <c r="T40" s="192">
        <v>44.897329999999997</v>
      </c>
      <c r="U40" s="192">
        <v>9.4282330000000005</v>
      </c>
      <c r="V40" s="183">
        <v>41.630679999999998</v>
      </c>
      <c r="W40" s="183">
        <v>8.3222269999999998</v>
      </c>
      <c r="X40" s="183">
        <v>37.641840000000002</v>
      </c>
      <c r="Y40" s="183">
        <v>15.148440000000001</v>
      </c>
      <c r="Z40" s="183">
        <v>19.089449999999999</v>
      </c>
      <c r="AA40" s="183">
        <v>0</v>
      </c>
      <c r="AB40" s="183">
        <v>0</v>
      </c>
      <c r="AC40" s="183">
        <v>0</v>
      </c>
      <c r="AD40" s="183">
        <v>22.4893</v>
      </c>
      <c r="AE40" s="192">
        <f t="shared" si="0"/>
        <v>202.484351</v>
      </c>
    </row>
    <row r="41" spans="5:31">
      <c r="E41" s="183">
        <v>30</v>
      </c>
      <c r="F41" s="198">
        <v>2041</v>
      </c>
      <c r="G41" s="192">
        <v>0</v>
      </c>
      <c r="H41" s="192">
        <v>0</v>
      </c>
      <c r="I41" s="192">
        <v>0</v>
      </c>
      <c r="J41" s="192">
        <v>0</v>
      </c>
      <c r="K41" s="192">
        <v>0</v>
      </c>
      <c r="L41" s="192">
        <v>0</v>
      </c>
      <c r="M41" s="192">
        <v>0</v>
      </c>
      <c r="N41" s="192">
        <v>0</v>
      </c>
      <c r="O41" s="192">
        <v>0</v>
      </c>
      <c r="P41" s="192">
        <v>0</v>
      </c>
      <c r="Q41" s="192">
        <v>0</v>
      </c>
      <c r="R41" s="192">
        <v>0</v>
      </c>
      <c r="S41" s="192">
        <v>46.042209999999997</v>
      </c>
      <c r="T41" s="192">
        <v>44.897329999999997</v>
      </c>
      <c r="U41" s="192">
        <v>9.4282330000000005</v>
      </c>
      <c r="V41" s="183">
        <v>41.630679999999998</v>
      </c>
      <c r="W41" s="183">
        <v>8.3222269999999998</v>
      </c>
      <c r="X41" s="183">
        <v>37.641840000000002</v>
      </c>
      <c r="Y41" s="183">
        <v>15.148440000000001</v>
      </c>
      <c r="Z41" s="183">
        <v>19.089449999999999</v>
      </c>
      <c r="AA41" s="183">
        <v>0</v>
      </c>
      <c r="AB41" s="183">
        <v>0</v>
      </c>
      <c r="AC41" s="183">
        <v>0</v>
      </c>
      <c r="AD41" s="183">
        <v>0</v>
      </c>
      <c r="AE41" s="192">
        <f t="shared" si="0"/>
        <v>222.20040999999998</v>
      </c>
    </row>
    <row r="42" spans="5:31">
      <c r="E42" s="183">
        <v>31</v>
      </c>
      <c r="F42" s="198">
        <v>2042</v>
      </c>
      <c r="G42" s="192">
        <v>0</v>
      </c>
      <c r="H42" s="192">
        <v>0</v>
      </c>
      <c r="I42" s="192">
        <v>0</v>
      </c>
      <c r="J42" s="192">
        <v>0</v>
      </c>
      <c r="K42" s="192">
        <v>0</v>
      </c>
      <c r="L42" s="192">
        <v>0</v>
      </c>
      <c r="M42" s="192">
        <v>0</v>
      </c>
      <c r="N42" s="192">
        <v>0</v>
      </c>
      <c r="O42" s="192">
        <v>0</v>
      </c>
      <c r="P42" s="192">
        <v>0</v>
      </c>
      <c r="Q42" s="192">
        <v>0</v>
      </c>
      <c r="R42" s="192">
        <v>0.88979929999999996</v>
      </c>
      <c r="S42" s="192">
        <v>46.042209999999997</v>
      </c>
      <c r="T42" s="192">
        <v>44.897329999999997</v>
      </c>
      <c r="U42" s="192">
        <v>9.4282330000000005</v>
      </c>
      <c r="V42" s="183">
        <v>41.630679999999998</v>
      </c>
      <c r="W42" s="183">
        <v>8.3222269999999998</v>
      </c>
      <c r="X42" s="183">
        <v>37.641840000000002</v>
      </c>
      <c r="Y42" s="183">
        <v>15.148440000000001</v>
      </c>
      <c r="Z42" s="183">
        <v>19.089449999999999</v>
      </c>
      <c r="AA42" s="183">
        <v>0</v>
      </c>
      <c r="AB42" s="183">
        <v>0</v>
      </c>
      <c r="AC42" s="183">
        <v>0</v>
      </c>
      <c r="AD42" s="183">
        <v>0</v>
      </c>
      <c r="AE42" s="192">
        <f t="shared" si="0"/>
        <v>223.09020929999997</v>
      </c>
    </row>
    <row r="43" spans="5:31">
      <c r="E43" s="183">
        <v>32</v>
      </c>
      <c r="F43" s="198">
        <v>2043</v>
      </c>
      <c r="G43" s="192">
        <v>0</v>
      </c>
      <c r="H43" s="192">
        <v>0</v>
      </c>
      <c r="I43" s="192">
        <v>0</v>
      </c>
      <c r="J43" s="192">
        <v>0</v>
      </c>
      <c r="K43" s="192">
        <v>0</v>
      </c>
      <c r="L43" s="192">
        <v>0</v>
      </c>
      <c r="M43" s="192">
        <v>0</v>
      </c>
      <c r="N43" s="192">
        <v>0</v>
      </c>
      <c r="O43" s="192">
        <v>0</v>
      </c>
      <c r="P43" s="192">
        <v>0</v>
      </c>
      <c r="Q43" s="192">
        <v>4.137918</v>
      </c>
      <c r="R43" s="192">
        <v>10.67759</v>
      </c>
      <c r="S43" s="192">
        <v>46.042209999999997</v>
      </c>
      <c r="T43" s="192">
        <v>44.897329999999997</v>
      </c>
      <c r="U43" s="192">
        <v>9.4282330000000005</v>
      </c>
      <c r="V43" s="183">
        <v>41.630679999999998</v>
      </c>
      <c r="W43" s="183">
        <v>8.3222269999999998</v>
      </c>
      <c r="X43" s="183">
        <v>37.641840000000002</v>
      </c>
      <c r="Y43" s="183">
        <v>15.148440000000001</v>
      </c>
      <c r="Z43" s="183">
        <v>19.089449999999999</v>
      </c>
      <c r="AA43" s="183">
        <v>0</v>
      </c>
      <c r="AB43" s="183">
        <v>0</v>
      </c>
      <c r="AC43" s="183">
        <v>0</v>
      </c>
      <c r="AD43" s="183">
        <v>0</v>
      </c>
      <c r="AE43" s="192">
        <f t="shared" si="0"/>
        <v>237.015918</v>
      </c>
    </row>
    <row r="44" spans="5:31">
      <c r="E44" s="183">
        <v>33</v>
      </c>
      <c r="F44" s="198">
        <v>2044</v>
      </c>
      <c r="G44" s="192">
        <v>0</v>
      </c>
      <c r="H44" s="192">
        <v>0</v>
      </c>
      <c r="I44" s="192">
        <v>0</v>
      </c>
      <c r="J44" s="192">
        <v>0</v>
      </c>
      <c r="K44" s="192">
        <v>0</v>
      </c>
      <c r="L44" s="192">
        <v>0</v>
      </c>
      <c r="M44" s="192">
        <v>0</v>
      </c>
      <c r="N44" s="192">
        <v>0</v>
      </c>
      <c r="O44" s="192">
        <v>0</v>
      </c>
      <c r="P44" s="192">
        <v>0</v>
      </c>
      <c r="Q44" s="192">
        <v>49.65502</v>
      </c>
      <c r="R44" s="192">
        <v>10.67759</v>
      </c>
      <c r="S44" s="192">
        <v>46.042209999999997</v>
      </c>
      <c r="T44" s="192">
        <v>44.897329999999997</v>
      </c>
      <c r="U44" s="192">
        <v>9.4282330000000005</v>
      </c>
      <c r="V44" s="183">
        <v>41.630679999999998</v>
      </c>
      <c r="W44" s="183">
        <v>8.3222269999999998</v>
      </c>
      <c r="X44" s="183">
        <v>37.641840000000002</v>
      </c>
      <c r="Y44" s="183">
        <v>15.148440000000001</v>
      </c>
      <c r="Z44" s="183">
        <v>19.089449999999999</v>
      </c>
      <c r="AA44" s="183">
        <v>0</v>
      </c>
      <c r="AB44" s="183">
        <v>0</v>
      </c>
      <c r="AC44" s="183">
        <v>0</v>
      </c>
      <c r="AD44" s="183">
        <v>0</v>
      </c>
      <c r="AE44" s="192">
        <f t="shared" si="0"/>
        <v>282.53302000000002</v>
      </c>
    </row>
    <row r="45" spans="5:31">
      <c r="E45" s="183">
        <v>34</v>
      </c>
      <c r="F45" s="198">
        <v>2045</v>
      </c>
      <c r="G45" s="192">
        <v>0</v>
      </c>
      <c r="H45" s="192">
        <v>0</v>
      </c>
      <c r="I45" s="192">
        <v>0</v>
      </c>
      <c r="J45" s="192">
        <v>0</v>
      </c>
      <c r="K45" s="192">
        <v>0</v>
      </c>
      <c r="L45" s="192">
        <v>0</v>
      </c>
      <c r="M45" s="192">
        <v>0</v>
      </c>
      <c r="N45" s="192">
        <v>0</v>
      </c>
      <c r="O45" s="192">
        <v>0</v>
      </c>
      <c r="P45" s="192">
        <v>0</v>
      </c>
      <c r="Q45" s="192">
        <v>49.65502</v>
      </c>
      <c r="R45" s="192">
        <v>10.67759</v>
      </c>
      <c r="S45" s="192">
        <v>46.042209999999997</v>
      </c>
      <c r="T45" s="192">
        <v>44.897329999999997</v>
      </c>
      <c r="U45" s="192">
        <v>9.4282330000000005</v>
      </c>
      <c r="V45" s="183">
        <v>41.630679999999998</v>
      </c>
      <c r="W45" s="183">
        <v>8.3222269999999998</v>
      </c>
      <c r="X45" s="183">
        <v>37.641840000000002</v>
      </c>
      <c r="Y45" s="183">
        <v>15.148440000000001</v>
      </c>
      <c r="Z45" s="183">
        <v>19.089449999999999</v>
      </c>
      <c r="AA45" s="183">
        <v>0</v>
      </c>
      <c r="AB45" s="183">
        <v>0</v>
      </c>
      <c r="AC45" s="183">
        <v>0</v>
      </c>
      <c r="AD45" s="183">
        <v>0</v>
      </c>
      <c r="AE45" s="192">
        <f t="shared" si="0"/>
        <v>282.53302000000002</v>
      </c>
    </row>
    <row r="46" spans="5:31">
      <c r="E46" s="183">
        <v>35</v>
      </c>
      <c r="F46" s="198">
        <v>2046</v>
      </c>
      <c r="G46" s="192">
        <v>0</v>
      </c>
      <c r="H46" s="192">
        <v>0</v>
      </c>
      <c r="I46" s="192">
        <v>0</v>
      </c>
      <c r="J46" s="192">
        <v>0</v>
      </c>
      <c r="K46" s="192">
        <v>0</v>
      </c>
      <c r="L46" s="192">
        <v>0</v>
      </c>
      <c r="M46" s="192">
        <v>0</v>
      </c>
      <c r="N46" s="192">
        <v>0</v>
      </c>
      <c r="O46" s="192">
        <v>0</v>
      </c>
      <c r="P46" s="192">
        <v>0</v>
      </c>
      <c r="Q46" s="192">
        <v>49.65502</v>
      </c>
      <c r="R46" s="192">
        <v>10.67759</v>
      </c>
      <c r="S46" s="192">
        <v>46.042209999999997</v>
      </c>
      <c r="T46" s="192">
        <v>44.897329999999997</v>
      </c>
      <c r="U46" s="192">
        <v>9.4282330000000005</v>
      </c>
      <c r="V46" s="183">
        <v>41.630679999999998</v>
      </c>
      <c r="W46" s="183">
        <v>8.3222269999999998</v>
      </c>
      <c r="X46" s="183">
        <v>37.641840000000002</v>
      </c>
      <c r="Y46" s="183">
        <v>15.148440000000001</v>
      </c>
      <c r="Z46" s="183">
        <v>19.089449999999999</v>
      </c>
      <c r="AA46" s="183">
        <v>0</v>
      </c>
      <c r="AB46" s="183">
        <v>0</v>
      </c>
      <c r="AC46" s="183">
        <v>0</v>
      </c>
      <c r="AD46" s="183">
        <v>0</v>
      </c>
      <c r="AE46" s="192">
        <f t="shared" si="0"/>
        <v>282.53302000000002</v>
      </c>
    </row>
    <row r="47" spans="5:31">
      <c r="E47" s="183">
        <v>36</v>
      </c>
      <c r="F47" s="198">
        <v>2047</v>
      </c>
      <c r="G47" s="192">
        <v>0</v>
      </c>
      <c r="H47" s="192">
        <v>0</v>
      </c>
      <c r="I47" s="192">
        <v>0</v>
      </c>
      <c r="J47" s="192">
        <v>0</v>
      </c>
      <c r="K47" s="192">
        <v>0</v>
      </c>
      <c r="L47" s="192">
        <v>0</v>
      </c>
      <c r="M47" s="192">
        <v>0</v>
      </c>
      <c r="N47" s="192">
        <v>0</v>
      </c>
      <c r="O47" s="192">
        <v>0</v>
      </c>
      <c r="P47" s="192">
        <v>1.007709</v>
      </c>
      <c r="Q47" s="192">
        <v>49.65502</v>
      </c>
      <c r="R47" s="192">
        <v>10.67759</v>
      </c>
      <c r="S47" s="192">
        <v>46.042209999999997</v>
      </c>
      <c r="T47" s="192">
        <v>44.897329999999997</v>
      </c>
      <c r="U47" s="192">
        <v>9.4282330000000005</v>
      </c>
      <c r="V47" s="183">
        <v>41.630679999999998</v>
      </c>
      <c r="W47" s="183">
        <v>8.3222269999999998</v>
      </c>
      <c r="X47" s="183">
        <v>37.641840000000002</v>
      </c>
      <c r="Y47" s="183">
        <v>15.148440000000001</v>
      </c>
      <c r="Z47" s="183">
        <v>19.089449999999999</v>
      </c>
      <c r="AA47" s="183">
        <v>0</v>
      </c>
      <c r="AB47" s="183">
        <v>0</v>
      </c>
      <c r="AC47" s="183">
        <v>0</v>
      </c>
      <c r="AD47" s="183">
        <v>0</v>
      </c>
      <c r="AE47" s="192">
        <f t="shared" si="0"/>
        <v>283.540729</v>
      </c>
    </row>
    <row r="48" spans="5:31">
      <c r="E48" s="183">
        <v>37</v>
      </c>
      <c r="F48" s="198">
        <v>2048</v>
      </c>
      <c r="G48" s="192">
        <v>0</v>
      </c>
      <c r="H48" s="192">
        <v>0</v>
      </c>
      <c r="I48" s="192">
        <v>0</v>
      </c>
      <c r="J48" s="192">
        <v>0</v>
      </c>
      <c r="K48" s="192">
        <v>0</v>
      </c>
      <c r="L48" s="192">
        <v>0</v>
      </c>
      <c r="M48" s="192">
        <v>0</v>
      </c>
      <c r="N48" s="192">
        <v>0</v>
      </c>
      <c r="O48" s="192">
        <v>0</v>
      </c>
      <c r="P48" s="192">
        <v>12.092499999999999</v>
      </c>
      <c r="Q48" s="192">
        <v>49.65502</v>
      </c>
      <c r="R48" s="192">
        <v>10.67759</v>
      </c>
      <c r="S48" s="192">
        <v>46.042209999999997</v>
      </c>
      <c r="T48" s="192">
        <v>44.897329999999997</v>
      </c>
      <c r="U48" s="192">
        <v>9.4282330000000005</v>
      </c>
      <c r="V48" s="183">
        <v>41.630679999999998</v>
      </c>
      <c r="W48" s="183">
        <v>8.3222269999999998</v>
      </c>
      <c r="X48" s="183">
        <v>37.641840000000002</v>
      </c>
      <c r="Y48" s="183">
        <v>15.148440000000001</v>
      </c>
      <c r="Z48" s="183">
        <v>19.089449999999999</v>
      </c>
      <c r="AA48" s="183">
        <v>0</v>
      </c>
      <c r="AB48" s="183">
        <v>0</v>
      </c>
      <c r="AC48" s="183">
        <v>0</v>
      </c>
      <c r="AD48" s="183">
        <v>0</v>
      </c>
      <c r="AE48" s="192">
        <f t="shared" si="0"/>
        <v>294.62551999999999</v>
      </c>
    </row>
    <row r="49" spans="5:31">
      <c r="E49" s="183">
        <v>38</v>
      </c>
      <c r="F49" s="198">
        <v>2049</v>
      </c>
      <c r="G49" s="192">
        <v>0</v>
      </c>
      <c r="H49" s="192">
        <v>0</v>
      </c>
      <c r="I49" s="192">
        <v>0</v>
      </c>
      <c r="J49" s="192">
        <v>0</v>
      </c>
      <c r="K49" s="192">
        <v>0</v>
      </c>
      <c r="L49" s="192">
        <v>0</v>
      </c>
      <c r="M49" s="192">
        <v>0</v>
      </c>
      <c r="N49" s="192">
        <v>0</v>
      </c>
      <c r="O49" s="192">
        <v>4.8127789999999999</v>
      </c>
      <c r="P49" s="192">
        <v>12.092499999999999</v>
      </c>
      <c r="Q49" s="192">
        <v>49.65502</v>
      </c>
      <c r="R49" s="192">
        <v>10.67759</v>
      </c>
      <c r="S49" s="192">
        <v>46.042209999999997</v>
      </c>
      <c r="T49" s="192">
        <v>44.897329999999997</v>
      </c>
      <c r="U49" s="192">
        <v>9.4282330000000005</v>
      </c>
      <c r="V49" s="183">
        <v>41.630679999999998</v>
      </c>
      <c r="W49" s="183">
        <v>8.3222269999999998</v>
      </c>
      <c r="X49" s="183">
        <v>37.641840000000002</v>
      </c>
      <c r="Y49" s="183">
        <v>15.148440000000001</v>
      </c>
      <c r="Z49" s="183">
        <v>19.089449999999999</v>
      </c>
      <c r="AA49" s="183">
        <v>0</v>
      </c>
      <c r="AB49" s="183">
        <v>0</v>
      </c>
      <c r="AC49" s="183">
        <v>0</v>
      </c>
      <c r="AD49" s="183">
        <v>0</v>
      </c>
      <c r="AE49" s="192">
        <f t="shared" si="0"/>
        <v>299.43829899999997</v>
      </c>
    </row>
    <row r="50" spans="5:31">
      <c r="E50" s="183">
        <v>39</v>
      </c>
      <c r="F50" s="198">
        <v>2050</v>
      </c>
      <c r="G50" s="192">
        <v>0</v>
      </c>
      <c r="H50" s="192">
        <v>0</v>
      </c>
      <c r="I50" s="192">
        <v>0</v>
      </c>
      <c r="J50" s="192">
        <v>0</v>
      </c>
      <c r="K50" s="192">
        <v>0</v>
      </c>
      <c r="L50" s="192">
        <v>0</v>
      </c>
      <c r="M50" s="192">
        <v>0</v>
      </c>
      <c r="N50" s="192">
        <v>0</v>
      </c>
      <c r="O50" s="192">
        <v>57.753349999999998</v>
      </c>
      <c r="P50" s="192">
        <v>12.092499999999999</v>
      </c>
      <c r="Q50" s="192">
        <v>49.65502</v>
      </c>
      <c r="R50" s="192">
        <v>10.67759</v>
      </c>
      <c r="S50" s="192">
        <v>46.042209999999997</v>
      </c>
      <c r="T50" s="192">
        <v>44.897329999999997</v>
      </c>
      <c r="U50" s="192">
        <v>9.4282330000000005</v>
      </c>
      <c r="V50" s="183">
        <v>41.630679999999998</v>
      </c>
      <c r="W50" s="183">
        <v>8.3222269999999998</v>
      </c>
      <c r="X50" s="183">
        <v>37.641840000000002</v>
      </c>
      <c r="Y50" s="183">
        <v>15.148440000000001</v>
      </c>
      <c r="Z50" s="183">
        <v>19.089449999999999</v>
      </c>
      <c r="AA50" s="183">
        <v>0</v>
      </c>
      <c r="AB50" s="183">
        <v>0</v>
      </c>
      <c r="AC50" s="183">
        <v>0</v>
      </c>
      <c r="AD50" s="183">
        <v>0</v>
      </c>
      <c r="AE50" s="192">
        <f t="shared" si="0"/>
        <v>352.37887000000001</v>
      </c>
    </row>
    <row r="51" spans="5:31">
      <c r="E51" s="183">
        <v>40</v>
      </c>
      <c r="F51" s="198">
        <v>2051</v>
      </c>
      <c r="G51" s="192">
        <v>0</v>
      </c>
      <c r="H51" s="192">
        <v>0</v>
      </c>
      <c r="I51" s="192">
        <v>0</v>
      </c>
      <c r="J51" s="192">
        <v>0</v>
      </c>
      <c r="K51" s="192">
        <v>0</v>
      </c>
      <c r="L51" s="192">
        <v>0</v>
      </c>
      <c r="M51" s="192">
        <v>0</v>
      </c>
      <c r="N51" s="192">
        <v>0</v>
      </c>
      <c r="O51" s="192">
        <v>57.753349999999998</v>
      </c>
      <c r="P51" s="192">
        <v>12.092499999999999</v>
      </c>
      <c r="Q51" s="192">
        <v>49.65502</v>
      </c>
      <c r="R51" s="192">
        <v>10.67759</v>
      </c>
      <c r="S51" s="192">
        <v>46.042209999999997</v>
      </c>
      <c r="T51" s="192">
        <v>44.897329999999997</v>
      </c>
      <c r="U51" s="192">
        <v>9.4282330000000005</v>
      </c>
      <c r="V51" s="183">
        <v>41.630679999999998</v>
      </c>
      <c r="W51" s="183">
        <v>8.3222269999999998</v>
      </c>
      <c r="X51" s="183">
        <v>37.641840000000002</v>
      </c>
      <c r="Y51" s="183">
        <v>15.148440000000001</v>
      </c>
      <c r="Z51" s="183">
        <v>19.089449999999999</v>
      </c>
      <c r="AA51" s="183">
        <v>0</v>
      </c>
      <c r="AB51" s="183">
        <v>0</v>
      </c>
      <c r="AC51" s="183">
        <v>0</v>
      </c>
      <c r="AD51" s="183">
        <v>0</v>
      </c>
      <c r="AE51" s="192">
        <f t="shared" si="0"/>
        <v>352.37887000000001</v>
      </c>
    </row>
    <row r="52" spans="5:31">
      <c r="E52" s="183">
        <v>41</v>
      </c>
      <c r="F52" s="198">
        <v>2052</v>
      </c>
      <c r="G52" s="192">
        <v>0</v>
      </c>
      <c r="H52" s="192">
        <v>0</v>
      </c>
      <c r="I52" s="192">
        <v>0</v>
      </c>
      <c r="J52" s="192">
        <v>0</v>
      </c>
      <c r="K52" s="192">
        <v>0</v>
      </c>
      <c r="L52" s="192">
        <v>0</v>
      </c>
      <c r="M52" s="192">
        <v>0</v>
      </c>
      <c r="N52" s="192">
        <v>1.141243</v>
      </c>
      <c r="O52" s="192">
        <v>57.753349999999998</v>
      </c>
      <c r="P52" s="192">
        <v>12.092499999999999</v>
      </c>
      <c r="Q52" s="192">
        <v>49.65502</v>
      </c>
      <c r="R52" s="192">
        <v>10.67759</v>
      </c>
      <c r="S52" s="192">
        <v>46.042209999999997</v>
      </c>
      <c r="T52" s="192">
        <v>44.897329999999997</v>
      </c>
      <c r="U52" s="192">
        <v>9.4282330000000005</v>
      </c>
      <c r="V52" s="183">
        <v>41.630679999999998</v>
      </c>
      <c r="W52" s="183">
        <v>8.3222269999999998</v>
      </c>
      <c r="X52" s="183">
        <v>37.641840000000002</v>
      </c>
      <c r="Y52" s="183">
        <v>15.148440000000001</v>
      </c>
      <c r="Z52" s="183">
        <v>19.089449999999999</v>
      </c>
      <c r="AA52" s="183">
        <v>0</v>
      </c>
      <c r="AB52" s="183">
        <v>0</v>
      </c>
      <c r="AC52" s="183">
        <v>0</v>
      </c>
      <c r="AD52" s="183">
        <v>0</v>
      </c>
      <c r="AE52" s="192">
        <f t="shared" si="0"/>
        <v>353.52011300000004</v>
      </c>
    </row>
    <row r="53" spans="5:31">
      <c r="E53" s="183">
        <v>42</v>
      </c>
      <c r="F53" s="198">
        <v>2053</v>
      </c>
      <c r="G53" s="192">
        <v>0</v>
      </c>
      <c r="H53" s="192">
        <v>0</v>
      </c>
      <c r="I53" s="192">
        <v>0</v>
      </c>
      <c r="J53" s="192">
        <v>0</v>
      </c>
      <c r="K53" s="192">
        <v>0</v>
      </c>
      <c r="L53" s="192">
        <v>0</v>
      </c>
      <c r="M53" s="192">
        <v>0</v>
      </c>
      <c r="N53" s="192">
        <v>13.69491</v>
      </c>
      <c r="O53" s="192">
        <v>57.753349999999998</v>
      </c>
      <c r="P53" s="192">
        <v>12.092499999999999</v>
      </c>
      <c r="Q53" s="192">
        <v>49.65502</v>
      </c>
      <c r="R53" s="192">
        <v>10.67759</v>
      </c>
      <c r="S53" s="192">
        <v>46.042209999999997</v>
      </c>
      <c r="T53" s="192">
        <v>44.897329999999997</v>
      </c>
      <c r="U53" s="192">
        <v>9.4282330000000005</v>
      </c>
      <c r="V53" s="183">
        <v>41.630679999999998</v>
      </c>
      <c r="W53" s="183">
        <v>8.3222269999999998</v>
      </c>
      <c r="X53" s="183">
        <v>37.641840000000002</v>
      </c>
      <c r="Y53" s="183">
        <v>15.148440000000001</v>
      </c>
      <c r="Z53" s="183">
        <v>19.089449999999999</v>
      </c>
      <c r="AA53" s="183">
        <v>0</v>
      </c>
      <c r="AB53" s="183">
        <v>0</v>
      </c>
      <c r="AC53" s="183">
        <v>0</v>
      </c>
      <c r="AD53" s="183">
        <v>0</v>
      </c>
      <c r="AE53" s="192">
        <f t="shared" si="0"/>
        <v>366.07378000000006</v>
      </c>
    </row>
    <row r="54" spans="5:31">
      <c r="E54" s="183">
        <v>43</v>
      </c>
      <c r="F54" s="198">
        <v>2054</v>
      </c>
      <c r="G54" s="192">
        <v>0</v>
      </c>
      <c r="H54" s="192">
        <v>0</v>
      </c>
      <c r="I54" s="192">
        <v>0</v>
      </c>
      <c r="J54" s="192">
        <v>0</v>
      </c>
      <c r="K54" s="192">
        <v>0</v>
      </c>
      <c r="L54" s="192">
        <v>0</v>
      </c>
      <c r="M54" s="192">
        <v>5.4585109999999997</v>
      </c>
      <c r="N54" s="192">
        <v>13.69491</v>
      </c>
      <c r="O54" s="192">
        <v>57.753349999999998</v>
      </c>
      <c r="P54" s="192">
        <v>12.092499999999999</v>
      </c>
      <c r="Q54" s="192">
        <v>49.65502</v>
      </c>
      <c r="R54" s="192">
        <v>10.67759</v>
      </c>
      <c r="S54" s="192">
        <v>46.042209999999997</v>
      </c>
      <c r="T54" s="192">
        <v>44.897329999999997</v>
      </c>
      <c r="U54" s="192">
        <v>9.4282330000000005</v>
      </c>
      <c r="V54" s="183">
        <v>41.630679999999998</v>
      </c>
      <c r="W54" s="183">
        <v>8.3222269999999998</v>
      </c>
      <c r="X54" s="183">
        <v>37.641840000000002</v>
      </c>
      <c r="Y54" s="183">
        <v>15.148440000000001</v>
      </c>
      <c r="Z54" s="183">
        <v>19.089449999999999</v>
      </c>
      <c r="AA54" s="183">
        <v>0</v>
      </c>
      <c r="AB54" s="183">
        <v>0</v>
      </c>
      <c r="AC54" s="183">
        <v>0</v>
      </c>
      <c r="AD54" s="183">
        <v>0</v>
      </c>
      <c r="AE54" s="192">
        <f t="shared" si="0"/>
        <v>371.53229100000004</v>
      </c>
    </row>
    <row r="55" spans="5:31">
      <c r="E55" s="183">
        <v>44</v>
      </c>
      <c r="F55" s="198">
        <v>2055</v>
      </c>
      <c r="G55" s="192">
        <v>0</v>
      </c>
      <c r="H55" s="192">
        <v>0</v>
      </c>
      <c r="I55" s="192">
        <v>0</v>
      </c>
      <c r="J55" s="192">
        <v>0</v>
      </c>
      <c r="K55" s="192">
        <v>0</v>
      </c>
      <c r="L55" s="192">
        <v>0</v>
      </c>
      <c r="M55" s="192">
        <v>65.502139999999997</v>
      </c>
      <c r="N55" s="192">
        <v>13.69491</v>
      </c>
      <c r="O55" s="192">
        <v>57.753349999999998</v>
      </c>
      <c r="P55" s="192">
        <v>12.092499999999999</v>
      </c>
      <c r="Q55" s="192">
        <v>49.65502</v>
      </c>
      <c r="R55" s="192">
        <v>10.67759</v>
      </c>
      <c r="S55" s="192">
        <v>46.042209999999997</v>
      </c>
      <c r="T55" s="192">
        <v>44.897329999999997</v>
      </c>
      <c r="U55" s="192">
        <v>9.4282330000000005</v>
      </c>
      <c r="V55" s="183">
        <v>41.630679999999998</v>
      </c>
      <c r="W55" s="183">
        <v>8.3222269999999998</v>
      </c>
      <c r="X55" s="183">
        <v>37.641840000000002</v>
      </c>
      <c r="Y55" s="183">
        <v>15.148440000000001</v>
      </c>
      <c r="Z55" s="183">
        <v>19.089449999999999</v>
      </c>
      <c r="AA55" s="183">
        <v>0</v>
      </c>
      <c r="AB55" s="183">
        <v>0</v>
      </c>
      <c r="AC55" s="183">
        <v>0</v>
      </c>
      <c r="AD55" s="183">
        <v>0</v>
      </c>
      <c r="AE55" s="192">
        <f t="shared" si="0"/>
        <v>431.57592</v>
      </c>
    </row>
    <row r="56" spans="5:31">
      <c r="E56" s="183">
        <v>45</v>
      </c>
      <c r="F56" s="198">
        <v>2056</v>
      </c>
      <c r="G56" s="192">
        <v>0</v>
      </c>
      <c r="H56" s="192">
        <v>0</v>
      </c>
      <c r="I56" s="192">
        <v>0</v>
      </c>
      <c r="J56" s="192">
        <v>0</v>
      </c>
      <c r="K56" s="192">
        <v>0</v>
      </c>
      <c r="L56" s="192">
        <v>0</v>
      </c>
      <c r="M56" s="192">
        <v>65.502139999999997</v>
      </c>
      <c r="N56" s="192">
        <v>13.69491</v>
      </c>
      <c r="O56" s="192">
        <v>57.753349999999998</v>
      </c>
      <c r="P56" s="192">
        <v>12.092499999999999</v>
      </c>
      <c r="Q56" s="192">
        <v>49.65502</v>
      </c>
      <c r="R56" s="192">
        <v>10.67759</v>
      </c>
      <c r="S56" s="192">
        <v>46.042209999999997</v>
      </c>
      <c r="T56" s="192">
        <v>44.897329999999997</v>
      </c>
      <c r="U56" s="192">
        <v>9.4282330000000005</v>
      </c>
      <c r="V56" s="183">
        <v>41.630679999999998</v>
      </c>
      <c r="W56" s="183">
        <v>8.3222269999999998</v>
      </c>
      <c r="X56" s="183">
        <v>37.641840000000002</v>
      </c>
      <c r="Y56" s="183">
        <v>15.148440000000001</v>
      </c>
      <c r="Z56" s="183">
        <v>19.089449999999999</v>
      </c>
      <c r="AA56" s="183">
        <v>0</v>
      </c>
      <c r="AB56" s="183">
        <v>0</v>
      </c>
      <c r="AC56" s="183">
        <v>0</v>
      </c>
      <c r="AD56" s="183">
        <v>0</v>
      </c>
      <c r="AE56" s="192">
        <f t="shared" si="0"/>
        <v>431.57592</v>
      </c>
    </row>
    <row r="57" spans="5:31">
      <c r="E57" s="183">
        <v>46</v>
      </c>
      <c r="F57" s="198">
        <v>2057</v>
      </c>
      <c r="G57" s="192">
        <v>0</v>
      </c>
      <c r="H57" s="192">
        <v>0</v>
      </c>
      <c r="I57" s="192">
        <v>0</v>
      </c>
      <c r="J57" s="192">
        <v>0</v>
      </c>
      <c r="K57" s="192">
        <v>1.2924720000000001</v>
      </c>
      <c r="L57" s="192">
        <v>5.8868270000000003</v>
      </c>
      <c r="M57" s="192">
        <v>65.502139999999997</v>
      </c>
      <c r="N57" s="192">
        <v>13.69491</v>
      </c>
      <c r="O57" s="192">
        <v>57.753349999999998</v>
      </c>
      <c r="P57" s="192">
        <v>12.092499999999999</v>
      </c>
      <c r="Q57" s="192">
        <v>49.65502</v>
      </c>
      <c r="R57" s="192">
        <v>10.67759</v>
      </c>
      <c r="S57" s="192">
        <v>46.042209999999997</v>
      </c>
      <c r="T57" s="192">
        <v>44.897329999999997</v>
      </c>
      <c r="U57" s="192">
        <v>9.4282330000000005</v>
      </c>
      <c r="V57" s="183">
        <v>41.630679999999998</v>
      </c>
      <c r="W57" s="183">
        <v>8.3222269999999998</v>
      </c>
      <c r="X57" s="183">
        <v>34.505020000000002</v>
      </c>
      <c r="Y57" s="183">
        <v>15.148440000000001</v>
      </c>
      <c r="Z57" s="183">
        <v>19.089449999999999</v>
      </c>
      <c r="AA57" s="183">
        <v>0</v>
      </c>
      <c r="AB57" s="183">
        <v>0</v>
      </c>
      <c r="AC57" s="183">
        <v>0</v>
      </c>
      <c r="AD57" s="183">
        <v>0</v>
      </c>
      <c r="AE57" s="192">
        <f t="shared" si="0"/>
        <v>435.61839900000001</v>
      </c>
    </row>
    <row r="58" spans="5:31">
      <c r="E58" s="183">
        <v>47</v>
      </c>
      <c r="F58" s="198">
        <v>2058</v>
      </c>
      <c r="G58" s="192">
        <v>0</v>
      </c>
      <c r="H58" s="192">
        <v>0</v>
      </c>
      <c r="I58" s="192">
        <v>0</v>
      </c>
      <c r="J58" s="192">
        <v>0</v>
      </c>
      <c r="K58" s="192">
        <v>15.50966</v>
      </c>
      <c r="L58" s="192">
        <v>70.641909999999996</v>
      </c>
      <c r="M58" s="192">
        <v>65.502139999999997</v>
      </c>
      <c r="N58" s="192">
        <v>13.69491</v>
      </c>
      <c r="O58" s="192">
        <v>57.753349999999998</v>
      </c>
      <c r="P58" s="192">
        <v>12.092499999999999</v>
      </c>
      <c r="Q58" s="192">
        <v>49.65502</v>
      </c>
      <c r="R58" s="192">
        <v>10.67759</v>
      </c>
      <c r="S58" s="192">
        <v>46.042209999999997</v>
      </c>
      <c r="T58" s="192">
        <v>44.897329999999997</v>
      </c>
      <c r="U58" s="192">
        <v>9.4282330000000005</v>
      </c>
      <c r="V58" s="183">
        <v>41.630679999999998</v>
      </c>
      <c r="W58" s="183">
        <v>8.3222269999999998</v>
      </c>
      <c r="X58" s="183">
        <v>0</v>
      </c>
      <c r="Y58" s="183">
        <v>15.148440000000001</v>
      </c>
      <c r="Z58" s="183">
        <v>19.089449999999999</v>
      </c>
      <c r="AA58" s="183">
        <v>0</v>
      </c>
      <c r="AB58" s="183">
        <v>0</v>
      </c>
      <c r="AC58" s="183">
        <v>0</v>
      </c>
      <c r="AD58" s="183">
        <v>0</v>
      </c>
      <c r="AE58" s="192">
        <f t="shared" si="0"/>
        <v>480.08564999999999</v>
      </c>
    </row>
    <row r="59" spans="5:31">
      <c r="E59" s="183">
        <v>48</v>
      </c>
      <c r="F59" s="198">
        <v>2059</v>
      </c>
      <c r="G59" s="192">
        <v>0</v>
      </c>
      <c r="H59" s="192">
        <v>0</v>
      </c>
      <c r="I59" s="192">
        <v>0</v>
      </c>
      <c r="J59" s="192">
        <v>0</v>
      </c>
      <c r="K59" s="192">
        <v>15.50966</v>
      </c>
      <c r="L59" s="192">
        <v>70.641909999999996</v>
      </c>
      <c r="M59" s="192">
        <v>65.502139999999997</v>
      </c>
      <c r="N59" s="192">
        <v>13.69491</v>
      </c>
      <c r="O59" s="192">
        <v>57.753349999999998</v>
      </c>
      <c r="P59" s="192">
        <v>12.092499999999999</v>
      </c>
      <c r="Q59" s="192">
        <v>49.65502</v>
      </c>
      <c r="R59" s="192">
        <v>10.67759</v>
      </c>
      <c r="S59" s="192">
        <v>46.042209999999997</v>
      </c>
      <c r="T59" s="192">
        <v>44.897329999999997</v>
      </c>
      <c r="U59" s="192">
        <v>9.4282330000000005</v>
      </c>
      <c r="V59" s="183">
        <v>41.630679999999998</v>
      </c>
      <c r="W59" s="183">
        <v>8.3222269999999998</v>
      </c>
      <c r="X59" s="183">
        <v>0</v>
      </c>
      <c r="Y59" s="183">
        <v>15.148440000000001</v>
      </c>
      <c r="Z59" s="183">
        <v>19.089449999999999</v>
      </c>
      <c r="AA59" s="183">
        <v>0</v>
      </c>
      <c r="AB59" s="183">
        <v>0</v>
      </c>
      <c r="AC59" s="183">
        <v>0</v>
      </c>
      <c r="AD59" s="183">
        <v>0</v>
      </c>
      <c r="AE59" s="192">
        <f t="shared" si="0"/>
        <v>480.08564999999999</v>
      </c>
    </row>
    <row r="60" spans="5:31">
      <c r="E60" s="183">
        <v>49</v>
      </c>
      <c r="F60" s="198">
        <v>2060</v>
      </c>
      <c r="G60" s="192">
        <v>0</v>
      </c>
      <c r="H60" s="192">
        <v>0</v>
      </c>
      <c r="I60" s="192">
        <v>0</v>
      </c>
      <c r="J60" s="192">
        <v>23.150980000000001</v>
      </c>
      <c r="K60" s="192">
        <v>15.50966</v>
      </c>
      <c r="L60" s="192">
        <v>70.641909999999996</v>
      </c>
      <c r="M60" s="192">
        <v>65.502139999999997</v>
      </c>
      <c r="N60" s="192">
        <v>13.69491</v>
      </c>
      <c r="O60" s="192">
        <v>57.753349999999998</v>
      </c>
      <c r="P60" s="192">
        <v>12.092499999999999</v>
      </c>
      <c r="Q60" s="192">
        <v>49.65502</v>
      </c>
      <c r="R60" s="192">
        <v>10.67759</v>
      </c>
      <c r="S60" s="192">
        <v>46.042209999999997</v>
      </c>
      <c r="T60" s="192">
        <v>44.897329999999997</v>
      </c>
      <c r="U60" s="192">
        <v>9.4282330000000005</v>
      </c>
      <c r="V60" s="183">
        <v>41.630679999999998</v>
      </c>
      <c r="W60" s="183">
        <v>8.3222269999999998</v>
      </c>
      <c r="X60" s="183">
        <v>0</v>
      </c>
      <c r="Y60" s="183">
        <v>15.148440000000001</v>
      </c>
      <c r="Z60" s="183">
        <v>19.089449999999999</v>
      </c>
      <c r="AA60" s="183">
        <v>0</v>
      </c>
      <c r="AB60" s="183">
        <v>0</v>
      </c>
      <c r="AC60" s="183">
        <v>0</v>
      </c>
      <c r="AD60" s="183">
        <v>0</v>
      </c>
      <c r="AE60" s="192">
        <f t="shared" si="0"/>
        <v>503.23662999999993</v>
      </c>
    </row>
    <row r="61" spans="5:31">
      <c r="E61" s="183">
        <v>50</v>
      </c>
      <c r="F61" s="198">
        <v>2061</v>
      </c>
      <c r="G61" s="192">
        <v>0</v>
      </c>
      <c r="H61" s="192">
        <v>0</v>
      </c>
      <c r="I61" s="192">
        <v>0</v>
      </c>
      <c r="J61" s="192">
        <v>277.81180000000001</v>
      </c>
      <c r="K61" s="192">
        <v>15.50966</v>
      </c>
      <c r="L61" s="192">
        <v>70.641909999999996</v>
      </c>
      <c r="M61" s="192">
        <v>65.502139999999997</v>
      </c>
      <c r="N61" s="192">
        <v>13.69491</v>
      </c>
      <c r="O61" s="192">
        <v>57.753349999999998</v>
      </c>
      <c r="P61" s="192">
        <v>12.092499999999999</v>
      </c>
      <c r="Q61" s="192">
        <v>49.65502</v>
      </c>
      <c r="R61" s="192">
        <v>10.67759</v>
      </c>
      <c r="S61" s="192">
        <v>46.042209999999997</v>
      </c>
      <c r="T61" s="192">
        <v>44.897329999999997</v>
      </c>
      <c r="U61" s="192">
        <v>9.4282330000000005</v>
      </c>
      <c r="V61" s="183">
        <v>38.161459999999998</v>
      </c>
      <c r="W61" s="183">
        <v>8.3222269999999998</v>
      </c>
      <c r="X61" s="183">
        <v>0</v>
      </c>
      <c r="Y61" s="183">
        <v>15.148440000000001</v>
      </c>
      <c r="Z61" s="183">
        <v>19.089449999999999</v>
      </c>
      <c r="AA61" s="183">
        <v>0</v>
      </c>
      <c r="AB61" s="183">
        <v>0</v>
      </c>
      <c r="AC61" s="183">
        <v>0</v>
      </c>
      <c r="AD61" s="183">
        <v>0</v>
      </c>
      <c r="AE61" s="192">
        <f t="shared" si="0"/>
        <v>754.42822999999999</v>
      </c>
    </row>
    <row r="62" spans="5:31">
      <c r="E62" s="183">
        <v>51</v>
      </c>
      <c r="F62" s="198">
        <v>2062</v>
      </c>
      <c r="G62" s="192">
        <v>0</v>
      </c>
      <c r="H62" s="192">
        <v>0</v>
      </c>
      <c r="I62" s="192">
        <v>1.46374</v>
      </c>
      <c r="J62" s="192">
        <v>277.81180000000001</v>
      </c>
      <c r="K62" s="192">
        <v>15.50966</v>
      </c>
      <c r="L62" s="192">
        <v>70.641909999999996</v>
      </c>
      <c r="M62" s="192">
        <v>65.502139999999997</v>
      </c>
      <c r="N62" s="192">
        <v>13.69491</v>
      </c>
      <c r="O62" s="192">
        <v>57.753349999999998</v>
      </c>
      <c r="P62" s="192">
        <v>12.092499999999999</v>
      </c>
      <c r="Q62" s="192">
        <v>49.65502</v>
      </c>
      <c r="R62" s="192">
        <v>10.67759</v>
      </c>
      <c r="S62" s="192">
        <v>46.042209999999997</v>
      </c>
      <c r="T62" s="192">
        <v>44.897329999999997</v>
      </c>
      <c r="U62" s="192">
        <v>9.4282330000000005</v>
      </c>
      <c r="V62" s="183">
        <v>0</v>
      </c>
      <c r="W62" s="183">
        <v>8.3222269999999998</v>
      </c>
      <c r="X62" s="183">
        <v>0</v>
      </c>
      <c r="Y62" s="183">
        <v>15.148440000000001</v>
      </c>
      <c r="Z62" s="183">
        <v>19.089449999999999</v>
      </c>
      <c r="AA62" s="183">
        <v>0</v>
      </c>
      <c r="AB62" s="183">
        <v>0</v>
      </c>
      <c r="AC62" s="183">
        <v>0</v>
      </c>
      <c r="AD62" s="183">
        <v>0</v>
      </c>
      <c r="AE62" s="192">
        <f t="shared" si="0"/>
        <v>717.73051000000009</v>
      </c>
    </row>
    <row r="63" spans="5:31">
      <c r="E63" s="183">
        <v>52</v>
      </c>
      <c r="F63" s="198">
        <v>2063</v>
      </c>
      <c r="G63" s="192">
        <v>0</v>
      </c>
      <c r="H63" s="192">
        <v>0</v>
      </c>
      <c r="I63" s="192">
        <v>17.564879999999999</v>
      </c>
      <c r="J63" s="192">
        <v>277.81180000000001</v>
      </c>
      <c r="K63" s="192">
        <v>15.50966</v>
      </c>
      <c r="L63" s="192">
        <v>70.641909999999996</v>
      </c>
      <c r="M63" s="192">
        <v>65.502139999999997</v>
      </c>
      <c r="N63" s="192">
        <v>13.69491</v>
      </c>
      <c r="O63" s="192">
        <v>57.753349999999998</v>
      </c>
      <c r="P63" s="192">
        <v>12.092499999999999</v>
      </c>
      <c r="Q63" s="192">
        <v>49.65502</v>
      </c>
      <c r="R63" s="192">
        <v>10.67759</v>
      </c>
      <c r="S63" s="192">
        <v>46.042209999999997</v>
      </c>
      <c r="T63" s="192">
        <v>44.897329999999997</v>
      </c>
      <c r="U63" s="192">
        <v>9.4282330000000005</v>
      </c>
      <c r="V63" s="183">
        <v>0</v>
      </c>
      <c r="W63" s="183">
        <v>8.3222269999999998</v>
      </c>
      <c r="X63" s="183">
        <v>0</v>
      </c>
      <c r="Y63" s="183">
        <v>15.148440000000001</v>
      </c>
      <c r="Z63" s="183">
        <v>19.089449999999999</v>
      </c>
      <c r="AA63" s="183">
        <v>0</v>
      </c>
      <c r="AB63" s="183">
        <v>0</v>
      </c>
      <c r="AC63" s="183">
        <v>0</v>
      </c>
      <c r="AD63" s="183">
        <v>0</v>
      </c>
      <c r="AE63" s="192">
        <f t="shared" si="0"/>
        <v>733.83165000000008</v>
      </c>
    </row>
    <row r="64" spans="5:31">
      <c r="E64" s="183">
        <v>53</v>
      </c>
      <c r="F64" s="198">
        <v>2064</v>
      </c>
      <c r="G64" s="192">
        <v>0</v>
      </c>
      <c r="H64" s="192">
        <v>0</v>
      </c>
      <c r="I64" s="192">
        <v>17.564879999999999</v>
      </c>
      <c r="J64" s="192">
        <v>277.81180000000001</v>
      </c>
      <c r="K64" s="192">
        <v>15.50966</v>
      </c>
      <c r="L64" s="192">
        <v>70.641909999999996</v>
      </c>
      <c r="M64" s="192">
        <v>65.502139999999997</v>
      </c>
      <c r="N64" s="192">
        <v>13.69491</v>
      </c>
      <c r="O64" s="192">
        <v>57.753349999999998</v>
      </c>
      <c r="P64" s="192">
        <v>12.092499999999999</v>
      </c>
      <c r="Q64" s="192">
        <v>49.65502</v>
      </c>
      <c r="R64" s="192">
        <v>10.67759</v>
      </c>
      <c r="S64" s="192">
        <v>46.042209999999997</v>
      </c>
      <c r="T64" s="192">
        <v>41.155880000000003</v>
      </c>
      <c r="U64" s="192">
        <v>9.4282330000000005</v>
      </c>
      <c r="V64" s="183">
        <v>0</v>
      </c>
      <c r="W64" s="183">
        <v>8.3222269999999998</v>
      </c>
      <c r="X64" s="183">
        <v>0</v>
      </c>
      <c r="Y64" s="183">
        <v>15.148440000000001</v>
      </c>
      <c r="Z64" s="183">
        <v>19.089449999999999</v>
      </c>
      <c r="AA64" s="183">
        <v>0</v>
      </c>
      <c r="AB64" s="183">
        <v>0</v>
      </c>
      <c r="AC64" s="183">
        <v>0</v>
      </c>
      <c r="AD64" s="183">
        <v>0</v>
      </c>
      <c r="AE64" s="192">
        <f t="shared" si="0"/>
        <v>730.0902000000001</v>
      </c>
    </row>
    <row r="65" spans="5:31">
      <c r="E65" s="183">
        <v>54</v>
      </c>
      <c r="F65" s="192">
        <v>2065</v>
      </c>
      <c r="G65" s="192">
        <v>0</v>
      </c>
      <c r="H65" s="192">
        <v>7.2005650000000001</v>
      </c>
      <c r="I65" s="192">
        <v>17.564879999999999</v>
      </c>
      <c r="J65" s="192">
        <v>277.81180000000001</v>
      </c>
      <c r="K65" s="192">
        <v>15.50966</v>
      </c>
      <c r="L65" s="192">
        <v>70.641909999999996</v>
      </c>
      <c r="M65" s="192">
        <v>65.502139999999997</v>
      </c>
      <c r="N65" s="192">
        <v>13.69491</v>
      </c>
      <c r="O65" s="192">
        <v>57.753349999999998</v>
      </c>
      <c r="P65" s="192">
        <v>12.092499999999999</v>
      </c>
      <c r="Q65" s="192">
        <v>49.65502</v>
      </c>
      <c r="R65" s="192">
        <v>10.67759</v>
      </c>
      <c r="S65" s="192">
        <v>42.205359999999999</v>
      </c>
      <c r="T65" s="192">
        <v>0</v>
      </c>
      <c r="U65" s="192">
        <v>9.4282330000000005</v>
      </c>
      <c r="V65" s="183">
        <v>0</v>
      </c>
      <c r="W65" s="183">
        <v>8.3222269999999998</v>
      </c>
      <c r="X65" s="183">
        <v>0</v>
      </c>
      <c r="Y65" s="183">
        <v>15.148440000000001</v>
      </c>
      <c r="Z65" s="183">
        <v>19.089449999999999</v>
      </c>
      <c r="AA65" s="183">
        <v>0</v>
      </c>
      <c r="AB65" s="183">
        <v>0</v>
      </c>
      <c r="AC65" s="183">
        <v>0</v>
      </c>
      <c r="AD65" s="183">
        <v>0</v>
      </c>
      <c r="AE65" s="192">
        <f t="shared" si="0"/>
        <v>692.29803500000003</v>
      </c>
    </row>
    <row r="66" spans="5:31">
      <c r="E66" s="183">
        <v>55</v>
      </c>
      <c r="F66" s="183">
        <v>2066</v>
      </c>
      <c r="G66" s="183">
        <v>0</v>
      </c>
      <c r="H66" s="183">
        <v>86.406779999999998</v>
      </c>
      <c r="I66" s="183">
        <v>17.564879999999999</v>
      </c>
      <c r="J66" s="183">
        <v>277.81180000000001</v>
      </c>
      <c r="K66" s="183">
        <v>15.50966</v>
      </c>
      <c r="L66" s="183">
        <v>70.641909999999996</v>
      </c>
      <c r="M66" s="183">
        <v>65.502139999999997</v>
      </c>
      <c r="N66" s="183">
        <v>13.69491</v>
      </c>
      <c r="O66" s="183">
        <v>57.753349999999998</v>
      </c>
      <c r="P66" s="183">
        <v>12.092499999999999</v>
      </c>
      <c r="Q66" s="183">
        <v>49.65502</v>
      </c>
      <c r="R66" s="183">
        <v>10.67759</v>
      </c>
      <c r="S66" s="183">
        <v>0</v>
      </c>
      <c r="T66" s="183">
        <v>0</v>
      </c>
      <c r="U66" s="183">
        <v>9.4282330000000005</v>
      </c>
      <c r="V66" s="183">
        <v>0</v>
      </c>
      <c r="W66" s="183">
        <v>8.3222269999999998</v>
      </c>
      <c r="X66" s="183">
        <v>0</v>
      </c>
      <c r="Y66" s="183">
        <v>15.148440000000001</v>
      </c>
      <c r="Z66" s="183">
        <v>19.089449999999999</v>
      </c>
      <c r="AA66" s="183">
        <v>0</v>
      </c>
      <c r="AB66" s="183">
        <v>0</v>
      </c>
      <c r="AC66" s="183">
        <v>0</v>
      </c>
      <c r="AD66" s="183">
        <v>0</v>
      </c>
      <c r="AE66" s="192">
        <f t="shared" si="0"/>
        <v>729.29889000000003</v>
      </c>
    </row>
    <row r="67" spans="5:31">
      <c r="E67" s="183">
        <v>56</v>
      </c>
      <c r="F67" s="183">
        <v>2067</v>
      </c>
      <c r="G67" s="183">
        <v>1.6577040000000001</v>
      </c>
      <c r="H67" s="183">
        <v>86.406779999999998</v>
      </c>
      <c r="I67" s="183">
        <v>17.564879999999999</v>
      </c>
      <c r="J67" s="183">
        <v>277.81180000000001</v>
      </c>
      <c r="K67" s="183">
        <v>15.50966</v>
      </c>
      <c r="L67" s="183">
        <v>70.641909999999996</v>
      </c>
      <c r="M67" s="183">
        <v>65.502139999999997</v>
      </c>
      <c r="N67" s="183">
        <v>13.69491</v>
      </c>
      <c r="O67" s="183">
        <v>57.753349999999998</v>
      </c>
      <c r="P67" s="183">
        <v>12.092499999999999</v>
      </c>
      <c r="Q67" s="183">
        <v>49.65502</v>
      </c>
      <c r="R67" s="183">
        <v>10.67759</v>
      </c>
      <c r="S67" s="183">
        <v>0</v>
      </c>
      <c r="T67" s="183">
        <v>0</v>
      </c>
      <c r="U67" s="183">
        <v>9.4282330000000005</v>
      </c>
      <c r="V67" s="183">
        <v>0</v>
      </c>
      <c r="W67" s="183">
        <v>8.3222269999999998</v>
      </c>
      <c r="X67" s="183">
        <v>0</v>
      </c>
      <c r="Y67" s="183">
        <v>15.148440000000001</v>
      </c>
      <c r="Z67" s="183">
        <v>19.089449999999999</v>
      </c>
      <c r="AA67" s="183">
        <v>0</v>
      </c>
      <c r="AB67" s="183">
        <v>0</v>
      </c>
      <c r="AC67" s="183">
        <v>0</v>
      </c>
      <c r="AD67" s="183">
        <v>0</v>
      </c>
      <c r="AE67" s="192">
        <f t="shared" si="0"/>
        <v>730.956594</v>
      </c>
    </row>
  </sheetData>
  <sheetProtection password="EEDF" sheet="1" objects="1" scenarios="1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G20"/>
  <sheetViews>
    <sheetView tabSelected="1" workbookViewId="0">
      <selection activeCell="B17" sqref="B17"/>
    </sheetView>
  </sheetViews>
  <sheetFormatPr defaultRowHeight="12.75"/>
  <cols>
    <col min="1" max="1" width="21.140625" style="191" customWidth="1"/>
    <col min="2" max="256" width="9.140625" style="191"/>
    <col min="257" max="257" width="21.140625" style="191" customWidth="1"/>
    <col min="258" max="512" width="9.140625" style="191"/>
    <col min="513" max="513" width="21.140625" style="191" customWidth="1"/>
    <col min="514" max="768" width="9.140625" style="191"/>
    <col min="769" max="769" width="21.140625" style="191" customWidth="1"/>
    <col min="770" max="1024" width="9.140625" style="191"/>
    <col min="1025" max="1025" width="21.140625" style="191" customWidth="1"/>
    <col min="1026" max="1280" width="9.140625" style="191"/>
    <col min="1281" max="1281" width="21.140625" style="191" customWidth="1"/>
    <col min="1282" max="1536" width="9.140625" style="191"/>
    <col min="1537" max="1537" width="21.140625" style="191" customWidth="1"/>
    <col min="1538" max="1792" width="9.140625" style="191"/>
    <col min="1793" max="1793" width="21.140625" style="191" customWidth="1"/>
    <col min="1794" max="2048" width="9.140625" style="191"/>
    <col min="2049" max="2049" width="21.140625" style="191" customWidth="1"/>
    <col min="2050" max="2304" width="9.140625" style="191"/>
    <col min="2305" max="2305" width="21.140625" style="191" customWidth="1"/>
    <col min="2306" max="2560" width="9.140625" style="191"/>
    <col min="2561" max="2561" width="21.140625" style="191" customWidth="1"/>
    <col min="2562" max="2816" width="9.140625" style="191"/>
    <col min="2817" max="2817" width="21.140625" style="191" customWidth="1"/>
    <col min="2818" max="3072" width="9.140625" style="191"/>
    <col min="3073" max="3073" width="21.140625" style="191" customWidth="1"/>
    <col min="3074" max="3328" width="9.140625" style="191"/>
    <col min="3329" max="3329" width="21.140625" style="191" customWidth="1"/>
    <col min="3330" max="3584" width="9.140625" style="191"/>
    <col min="3585" max="3585" width="21.140625" style="191" customWidth="1"/>
    <col min="3586" max="3840" width="9.140625" style="191"/>
    <col min="3841" max="3841" width="21.140625" style="191" customWidth="1"/>
    <col min="3842" max="4096" width="9.140625" style="191"/>
    <col min="4097" max="4097" width="21.140625" style="191" customWidth="1"/>
    <col min="4098" max="4352" width="9.140625" style="191"/>
    <col min="4353" max="4353" width="21.140625" style="191" customWidth="1"/>
    <col min="4354" max="4608" width="9.140625" style="191"/>
    <col min="4609" max="4609" width="21.140625" style="191" customWidth="1"/>
    <col min="4610" max="4864" width="9.140625" style="191"/>
    <col min="4865" max="4865" width="21.140625" style="191" customWidth="1"/>
    <col min="4866" max="5120" width="9.140625" style="191"/>
    <col min="5121" max="5121" width="21.140625" style="191" customWidth="1"/>
    <col min="5122" max="5376" width="9.140625" style="191"/>
    <col min="5377" max="5377" width="21.140625" style="191" customWidth="1"/>
    <col min="5378" max="5632" width="9.140625" style="191"/>
    <col min="5633" max="5633" width="21.140625" style="191" customWidth="1"/>
    <col min="5634" max="5888" width="9.140625" style="191"/>
    <col min="5889" max="5889" width="21.140625" style="191" customWidth="1"/>
    <col min="5890" max="6144" width="9.140625" style="191"/>
    <col min="6145" max="6145" width="21.140625" style="191" customWidth="1"/>
    <col min="6146" max="6400" width="9.140625" style="191"/>
    <col min="6401" max="6401" width="21.140625" style="191" customWidth="1"/>
    <col min="6402" max="6656" width="9.140625" style="191"/>
    <col min="6657" max="6657" width="21.140625" style="191" customWidth="1"/>
    <col min="6658" max="6912" width="9.140625" style="191"/>
    <col min="6913" max="6913" width="21.140625" style="191" customWidth="1"/>
    <col min="6914" max="7168" width="9.140625" style="191"/>
    <col min="7169" max="7169" width="21.140625" style="191" customWidth="1"/>
    <col min="7170" max="7424" width="9.140625" style="191"/>
    <col min="7425" max="7425" width="21.140625" style="191" customWidth="1"/>
    <col min="7426" max="7680" width="9.140625" style="191"/>
    <col min="7681" max="7681" width="21.140625" style="191" customWidth="1"/>
    <col min="7682" max="7936" width="9.140625" style="191"/>
    <col min="7937" max="7937" width="21.140625" style="191" customWidth="1"/>
    <col min="7938" max="8192" width="9.140625" style="191"/>
    <col min="8193" max="8193" width="21.140625" style="191" customWidth="1"/>
    <col min="8194" max="8448" width="9.140625" style="191"/>
    <col min="8449" max="8449" width="21.140625" style="191" customWidth="1"/>
    <col min="8450" max="8704" width="9.140625" style="191"/>
    <col min="8705" max="8705" width="21.140625" style="191" customWidth="1"/>
    <col min="8706" max="8960" width="9.140625" style="191"/>
    <col min="8961" max="8961" width="21.140625" style="191" customWidth="1"/>
    <col min="8962" max="9216" width="9.140625" style="191"/>
    <col min="9217" max="9217" width="21.140625" style="191" customWidth="1"/>
    <col min="9218" max="9472" width="9.140625" style="191"/>
    <col min="9473" max="9473" width="21.140625" style="191" customWidth="1"/>
    <col min="9474" max="9728" width="9.140625" style="191"/>
    <col min="9729" max="9729" width="21.140625" style="191" customWidth="1"/>
    <col min="9730" max="9984" width="9.140625" style="191"/>
    <col min="9985" max="9985" width="21.140625" style="191" customWidth="1"/>
    <col min="9986" max="10240" width="9.140625" style="191"/>
    <col min="10241" max="10241" width="21.140625" style="191" customWidth="1"/>
    <col min="10242" max="10496" width="9.140625" style="191"/>
    <col min="10497" max="10497" width="21.140625" style="191" customWidth="1"/>
    <col min="10498" max="10752" width="9.140625" style="191"/>
    <col min="10753" max="10753" width="21.140625" style="191" customWidth="1"/>
    <col min="10754" max="11008" width="9.140625" style="191"/>
    <col min="11009" max="11009" width="21.140625" style="191" customWidth="1"/>
    <col min="11010" max="11264" width="9.140625" style="191"/>
    <col min="11265" max="11265" width="21.140625" style="191" customWidth="1"/>
    <col min="11266" max="11520" width="9.140625" style="191"/>
    <col min="11521" max="11521" width="21.140625" style="191" customWidth="1"/>
    <col min="11522" max="11776" width="9.140625" style="191"/>
    <col min="11777" max="11777" width="21.140625" style="191" customWidth="1"/>
    <col min="11778" max="12032" width="9.140625" style="191"/>
    <col min="12033" max="12033" width="21.140625" style="191" customWidth="1"/>
    <col min="12034" max="12288" width="9.140625" style="191"/>
    <col min="12289" max="12289" width="21.140625" style="191" customWidth="1"/>
    <col min="12290" max="12544" width="9.140625" style="191"/>
    <col min="12545" max="12545" width="21.140625" style="191" customWidth="1"/>
    <col min="12546" max="12800" width="9.140625" style="191"/>
    <col min="12801" max="12801" width="21.140625" style="191" customWidth="1"/>
    <col min="12802" max="13056" width="9.140625" style="191"/>
    <col min="13057" max="13057" width="21.140625" style="191" customWidth="1"/>
    <col min="13058" max="13312" width="9.140625" style="191"/>
    <col min="13313" max="13313" width="21.140625" style="191" customWidth="1"/>
    <col min="13314" max="13568" width="9.140625" style="191"/>
    <col min="13569" max="13569" width="21.140625" style="191" customWidth="1"/>
    <col min="13570" max="13824" width="9.140625" style="191"/>
    <col min="13825" max="13825" width="21.140625" style="191" customWidth="1"/>
    <col min="13826" max="14080" width="9.140625" style="191"/>
    <col min="14081" max="14081" width="21.140625" style="191" customWidth="1"/>
    <col min="14082" max="14336" width="9.140625" style="191"/>
    <col min="14337" max="14337" width="21.140625" style="191" customWidth="1"/>
    <col min="14338" max="14592" width="9.140625" style="191"/>
    <col min="14593" max="14593" width="21.140625" style="191" customWidth="1"/>
    <col min="14594" max="14848" width="9.140625" style="191"/>
    <col min="14849" max="14849" width="21.140625" style="191" customWidth="1"/>
    <col min="14850" max="15104" width="9.140625" style="191"/>
    <col min="15105" max="15105" width="21.140625" style="191" customWidth="1"/>
    <col min="15106" max="15360" width="9.140625" style="191"/>
    <col min="15361" max="15361" width="21.140625" style="191" customWidth="1"/>
    <col min="15362" max="15616" width="9.140625" style="191"/>
    <col min="15617" max="15617" width="21.140625" style="191" customWidth="1"/>
    <col min="15618" max="15872" width="9.140625" style="191"/>
    <col min="15873" max="15873" width="21.140625" style="191" customWidth="1"/>
    <col min="15874" max="16128" width="9.140625" style="191"/>
    <col min="16129" max="16129" width="21.140625" style="191" customWidth="1"/>
    <col min="16130" max="16384" width="9.140625" style="191"/>
  </cols>
  <sheetData>
    <row r="1" spans="1:59">
      <c r="A1" s="199" t="s">
        <v>139</v>
      </c>
    </row>
    <row r="3" spans="1:59" s="183" customFormat="1">
      <c r="A3" s="200" t="s">
        <v>140</v>
      </c>
      <c r="B3" s="200">
        <v>2012</v>
      </c>
      <c r="C3" s="201">
        <f>+B3+1</f>
        <v>2013</v>
      </c>
      <c r="D3" s="201">
        <f t="shared" ref="D3:BE3" si="0">+C3+1</f>
        <v>2014</v>
      </c>
      <c r="E3" s="201">
        <f t="shared" si="0"/>
        <v>2015</v>
      </c>
      <c r="F3" s="201">
        <f t="shared" si="0"/>
        <v>2016</v>
      </c>
      <c r="G3" s="201">
        <f t="shared" si="0"/>
        <v>2017</v>
      </c>
      <c r="H3" s="201">
        <f t="shared" si="0"/>
        <v>2018</v>
      </c>
      <c r="I3" s="201">
        <f t="shared" si="0"/>
        <v>2019</v>
      </c>
      <c r="J3" s="201">
        <f t="shared" si="0"/>
        <v>2020</v>
      </c>
      <c r="K3" s="201">
        <f t="shared" si="0"/>
        <v>2021</v>
      </c>
      <c r="L3" s="201">
        <f t="shared" si="0"/>
        <v>2022</v>
      </c>
      <c r="M3" s="201">
        <f t="shared" si="0"/>
        <v>2023</v>
      </c>
      <c r="N3" s="201">
        <f t="shared" si="0"/>
        <v>2024</v>
      </c>
      <c r="O3" s="201">
        <f t="shared" si="0"/>
        <v>2025</v>
      </c>
      <c r="P3" s="201">
        <f t="shared" si="0"/>
        <v>2026</v>
      </c>
      <c r="Q3" s="201">
        <f t="shared" si="0"/>
        <v>2027</v>
      </c>
      <c r="R3" s="201">
        <f t="shared" si="0"/>
        <v>2028</v>
      </c>
      <c r="S3" s="201">
        <f t="shared" si="0"/>
        <v>2029</v>
      </c>
      <c r="T3" s="201">
        <f t="shared" si="0"/>
        <v>2030</v>
      </c>
      <c r="U3" s="201">
        <f t="shared" si="0"/>
        <v>2031</v>
      </c>
      <c r="V3" s="201">
        <f t="shared" si="0"/>
        <v>2032</v>
      </c>
      <c r="W3" s="201">
        <f t="shared" si="0"/>
        <v>2033</v>
      </c>
      <c r="X3" s="201">
        <f t="shared" si="0"/>
        <v>2034</v>
      </c>
      <c r="Y3" s="201">
        <f t="shared" si="0"/>
        <v>2035</v>
      </c>
      <c r="Z3" s="201">
        <f t="shared" si="0"/>
        <v>2036</v>
      </c>
      <c r="AA3" s="201">
        <f t="shared" si="0"/>
        <v>2037</v>
      </c>
      <c r="AB3" s="201">
        <f t="shared" si="0"/>
        <v>2038</v>
      </c>
      <c r="AC3" s="201">
        <f t="shared" si="0"/>
        <v>2039</v>
      </c>
      <c r="AD3" s="201">
        <f t="shared" si="0"/>
        <v>2040</v>
      </c>
      <c r="AE3" s="201">
        <f t="shared" si="0"/>
        <v>2041</v>
      </c>
      <c r="AF3" s="201">
        <f t="shared" si="0"/>
        <v>2042</v>
      </c>
      <c r="AG3" s="201">
        <f t="shared" si="0"/>
        <v>2043</v>
      </c>
      <c r="AH3" s="201">
        <f t="shared" si="0"/>
        <v>2044</v>
      </c>
      <c r="AI3" s="201">
        <f t="shared" si="0"/>
        <v>2045</v>
      </c>
      <c r="AJ3" s="201">
        <f t="shared" si="0"/>
        <v>2046</v>
      </c>
      <c r="AK3" s="201">
        <f t="shared" si="0"/>
        <v>2047</v>
      </c>
      <c r="AL3" s="201">
        <f t="shared" si="0"/>
        <v>2048</v>
      </c>
      <c r="AM3" s="201">
        <f t="shared" si="0"/>
        <v>2049</v>
      </c>
      <c r="AN3" s="201">
        <f t="shared" si="0"/>
        <v>2050</v>
      </c>
      <c r="AO3" s="201">
        <f t="shared" si="0"/>
        <v>2051</v>
      </c>
      <c r="AP3" s="201">
        <f t="shared" si="0"/>
        <v>2052</v>
      </c>
      <c r="AQ3" s="201">
        <f t="shared" si="0"/>
        <v>2053</v>
      </c>
      <c r="AR3" s="201">
        <f t="shared" si="0"/>
        <v>2054</v>
      </c>
      <c r="AS3" s="201">
        <f t="shared" si="0"/>
        <v>2055</v>
      </c>
      <c r="AT3" s="201">
        <f t="shared" si="0"/>
        <v>2056</v>
      </c>
      <c r="AU3" s="201">
        <f t="shared" si="0"/>
        <v>2057</v>
      </c>
      <c r="AV3" s="201">
        <f t="shared" si="0"/>
        <v>2058</v>
      </c>
      <c r="AW3" s="201">
        <f t="shared" si="0"/>
        <v>2059</v>
      </c>
      <c r="AX3" s="201">
        <f t="shared" si="0"/>
        <v>2060</v>
      </c>
      <c r="AY3" s="201">
        <f t="shared" si="0"/>
        <v>2061</v>
      </c>
      <c r="AZ3" s="201">
        <f t="shared" si="0"/>
        <v>2062</v>
      </c>
      <c r="BA3" s="201">
        <f t="shared" si="0"/>
        <v>2063</v>
      </c>
      <c r="BB3" s="201">
        <f t="shared" si="0"/>
        <v>2064</v>
      </c>
      <c r="BC3" s="201">
        <f t="shared" si="0"/>
        <v>2065</v>
      </c>
      <c r="BD3" s="201">
        <f t="shared" si="0"/>
        <v>2066</v>
      </c>
      <c r="BE3" s="201">
        <f t="shared" si="0"/>
        <v>2067</v>
      </c>
    </row>
    <row r="4" spans="1:59" s="183" customFormat="1">
      <c r="A4" s="200" t="s">
        <v>141</v>
      </c>
      <c r="B4" s="202">
        <v>1.8862206488847733E-2</v>
      </c>
      <c r="C4" s="202">
        <v>4.7910641878843307E-2</v>
      </c>
      <c r="D4" s="202">
        <v>0.1396053284406662</v>
      </c>
      <c r="E4" s="202">
        <v>0.21879599988460541</v>
      </c>
      <c r="F4" s="202">
        <v>0.14541931450366974</v>
      </c>
      <c r="G4" s="202">
        <v>0.14979584515094757</v>
      </c>
      <c r="H4" s="202">
        <v>2.2139038890600204E-2</v>
      </c>
      <c r="I4" s="202">
        <v>2.2916136309504509E-2</v>
      </c>
      <c r="J4" s="202">
        <v>2.3432251065969467E-2</v>
      </c>
      <c r="K4" s="202">
        <v>2.7472652494907379E-2</v>
      </c>
      <c r="L4" s="202">
        <v>3.3552918583154678E-2</v>
      </c>
      <c r="M4" s="202">
        <v>3.8049161434173584E-2</v>
      </c>
      <c r="N4" s="202">
        <v>4.204341396689415E-2</v>
      </c>
      <c r="O4" s="202">
        <v>4.8639465123414993E-2</v>
      </c>
      <c r="P4" s="202">
        <v>7.3276720941066742E-2</v>
      </c>
      <c r="Q4" s="202">
        <v>8.2922950387001038E-2</v>
      </c>
      <c r="R4" s="202">
        <v>9.7519263625144958E-2</v>
      </c>
      <c r="S4" s="202">
        <v>0.20983822643756866</v>
      </c>
      <c r="T4" s="202">
        <v>0.23624247312545776</v>
      </c>
      <c r="U4" s="202">
        <v>0.26770371198654175</v>
      </c>
      <c r="V4" s="202">
        <v>0.26634374260902405</v>
      </c>
      <c r="W4" s="202">
        <v>0.21461521089076996</v>
      </c>
      <c r="X4" s="202">
        <v>0.24008579552173615</v>
      </c>
      <c r="Y4" s="202">
        <v>0.26863250136375427</v>
      </c>
      <c r="Z4" s="202">
        <v>0.26799127459526062</v>
      </c>
      <c r="AA4" s="202">
        <v>0.21778528392314911</v>
      </c>
      <c r="AB4" s="202">
        <v>0.23969756066799164</v>
      </c>
      <c r="AC4" s="202">
        <v>0.246715247631073</v>
      </c>
      <c r="AD4" s="202">
        <v>0.19121728837490082</v>
      </c>
      <c r="AE4" s="202">
        <v>0.21622669696807861</v>
      </c>
      <c r="AF4" s="202">
        <v>0.2343585193157196</v>
      </c>
      <c r="AG4" s="202">
        <v>0.2386401891708374</v>
      </c>
      <c r="AH4" s="202">
        <v>0.18825674057006836</v>
      </c>
      <c r="AI4" s="202">
        <v>0.20869740843772888</v>
      </c>
      <c r="AJ4" s="202">
        <v>0.21990831196308136</v>
      </c>
      <c r="AK4" s="202">
        <v>0.23190660774707794</v>
      </c>
      <c r="AL4" s="202">
        <v>0.23761874437332153</v>
      </c>
      <c r="AM4" s="202">
        <v>0.24344190955162048</v>
      </c>
      <c r="AN4" s="202">
        <v>0.19747023284435272</v>
      </c>
      <c r="AO4" s="202">
        <v>0.20724982023239136</v>
      </c>
      <c r="AP4" s="202">
        <v>0.21232211589813232</v>
      </c>
      <c r="AQ4" s="202">
        <v>0.22886137664318085</v>
      </c>
      <c r="AR4" s="202">
        <v>0.22846467792987823</v>
      </c>
      <c r="AS4" s="202">
        <v>0.19145573675632477</v>
      </c>
      <c r="AT4" s="202">
        <v>0.19589900970458984</v>
      </c>
      <c r="AU4" s="202">
        <v>0.20916222035884857</v>
      </c>
      <c r="AV4" s="202">
        <v>0.21896490454673767</v>
      </c>
      <c r="AW4" s="202">
        <v>0.22946280241012573</v>
      </c>
      <c r="AX4" s="202">
        <v>0.21631360054016113</v>
      </c>
      <c r="AY4" s="202">
        <v>0.16175316274166107</v>
      </c>
      <c r="AZ4" s="202">
        <v>0.18090613186359406</v>
      </c>
      <c r="BA4" s="202">
        <v>0.18694210052490234</v>
      </c>
      <c r="BB4" s="202">
        <v>0.19946233928203583</v>
      </c>
      <c r="BC4" s="202">
        <v>0.24649351835250854</v>
      </c>
      <c r="BD4" s="202">
        <v>0.25757324695587158</v>
      </c>
      <c r="BE4" s="203">
        <v>0.26939168572425842</v>
      </c>
      <c r="BF4" s="203"/>
      <c r="BG4" s="191"/>
    </row>
    <row r="6" spans="1:59">
      <c r="A6" s="212" t="s">
        <v>216</v>
      </c>
      <c r="B6" s="213"/>
      <c r="C6" s="214"/>
      <c r="D6" s="214"/>
      <c r="E6" s="214"/>
      <c r="F6" s="214"/>
      <c r="G6" s="214"/>
      <c r="H6" s="214"/>
      <c r="I6" s="214"/>
      <c r="J6" s="214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  <c r="AM6" s="215"/>
      <c r="AN6" s="215"/>
      <c r="AO6" s="215"/>
      <c r="AP6" s="215"/>
      <c r="AQ6" s="215"/>
      <c r="AR6" s="215"/>
      <c r="AS6" s="215"/>
      <c r="AT6" s="215"/>
      <c r="AU6" s="215"/>
      <c r="AV6" s="215"/>
      <c r="AW6" s="215"/>
      <c r="AX6" s="215"/>
      <c r="AY6" s="215"/>
      <c r="AZ6" s="215"/>
      <c r="BA6" s="215"/>
      <c r="BB6" s="215"/>
      <c r="BC6" s="215"/>
      <c r="BD6" s="215"/>
      <c r="BE6" s="215"/>
    </row>
    <row r="7" spans="1:59">
      <c r="A7" s="216" t="s">
        <v>214</v>
      </c>
      <c r="B7" s="217">
        <f>0.980416666666667*0+0.909</f>
        <v>0.90900000000000003</v>
      </c>
      <c r="C7" s="217">
        <f>0.93875*0+0.875</f>
        <v>0.875</v>
      </c>
      <c r="D7" s="217">
        <v>0.89</v>
      </c>
      <c r="E7" s="217">
        <v>0.91500000000000004</v>
      </c>
      <c r="F7" s="217">
        <v>0.95500000000000007</v>
      </c>
      <c r="G7" s="217">
        <v>0.995</v>
      </c>
      <c r="H7" s="217">
        <v>1.0249999999999999</v>
      </c>
      <c r="I7" s="217">
        <v>1.05</v>
      </c>
      <c r="J7" s="217">
        <v>1.085</v>
      </c>
      <c r="K7" s="217">
        <v>1.115</v>
      </c>
      <c r="L7" s="217">
        <v>1.145</v>
      </c>
      <c r="M7" s="217">
        <v>1.18</v>
      </c>
      <c r="N7" s="217">
        <v>1.2050000000000001</v>
      </c>
      <c r="O7" s="217">
        <v>1.23</v>
      </c>
      <c r="P7" s="217">
        <v>1.2550000000000001</v>
      </c>
      <c r="Q7" s="217">
        <v>1.28</v>
      </c>
      <c r="R7" s="217">
        <v>1.3049999999999999</v>
      </c>
      <c r="S7" s="217">
        <v>1.33</v>
      </c>
      <c r="T7" s="217">
        <v>1.355</v>
      </c>
      <c r="U7" s="217">
        <v>1.3800000000000001</v>
      </c>
      <c r="V7" s="217">
        <v>1.41</v>
      </c>
      <c r="W7" s="217">
        <v>1.4350000000000001</v>
      </c>
      <c r="X7" s="217">
        <v>1.4650000000000001</v>
      </c>
      <c r="Y7" s="217">
        <v>1.4950000000000001</v>
      </c>
      <c r="Z7" s="217">
        <v>1.5250000000000001</v>
      </c>
      <c r="AA7" s="217">
        <v>1.5549999999999999</v>
      </c>
      <c r="AB7" s="217">
        <v>1.585</v>
      </c>
      <c r="AC7" s="217">
        <v>1.62</v>
      </c>
      <c r="AD7" s="217">
        <v>1.6500000000000001</v>
      </c>
      <c r="AE7" s="217">
        <v>1.6850000000000001</v>
      </c>
      <c r="AF7" s="217">
        <v>1.7150000000000001</v>
      </c>
      <c r="AG7" s="217">
        <v>1.75</v>
      </c>
      <c r="AH7" s="217">
        <v>1.7850000000000001</v>
      </c>
      <c r="AI7" s="217">
        <v>1.82</v>
      </c>
      <c r="AJ7" s="217">
        <v>1.86</v>
      </c>
      <c r="AK7" s="217">
        <v>1.895</v>
      </c>
      <c r="AL7" s="217">
        <v>1.9350000000000001</v>
      </c>
      <c r="AM7" s="217">
        <v>1.97</v>
      </c>
      <c r="AN7" s="217">
        <v>2.0100000000000002</v>
      </c>
      <c r="AO7" s="217">
        <v>2.0499999999999998</v>
      </c>
      <c r="AP7" s="217">
        <v>2.0950000000000002</v>
      </c>
      <c r="AQ7" s="217">
        <v>2.1350000000000002</v>
      </c>
      <c r="AR7" s="217">
        <v>2.1750000000000003</v>
      </c>
      <c r="AS7" s="217">
        <v>2.2200000000000002</v>
      </c>
      <c r="AT7" s="217">
        <v>2.2650000000000001</v>
      </c>
      <c r="AU7" s="217">
        <v>2.31</v>
      </c>
      <c r="AV7" s="217">
        <v>2.355</v>
      </c>
      <c r="AW7" s="217">
        <v>2.4050000000000002</v>
      </c>
      <c r="AX7" s="217">
        <v>2.4500000000000002</v>
      </c>
      <c r="AY7" s="217">
        <v>2.5</v>
      </c>
      <c r="AZ7" s="217">
        <v>2.5500000000000003</v>
      </c>
      <c r="BA7" s="217">
        <v>2.6</v>
      </c>
      <c r="BB7" s="217">
        <v>2.6550000000000002</v>
      </c>
      <c r="BC7" s="217">
        <v>2.7050000000000001</v>
      </c>
      <c r="BD7" s="217">
        <v>2.7600000000000002</v>
      </c>
      <c r="BE7" s="217">
        <v>2.8149999999999999</v>
      </c>
    </row>
    <row r="8" spans="1:59">
      <c r="A8" s="216" t="s">
        <v>292</v>
      </c>
      <c r="B8" s="218">
        <v>158.98699999999999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  <c r="AA8" s="217"/>
      <c r="AB8" s="217"/>
      <c r="AC8" s="217"/>
      <c r="AD8" s="217"/>
      <c r="AE8" s="217"/>
      <c r="AF8" s="217"/>
      <c r="AG8" s="217"/>
      <c r="AH8" s="217"/>
      <c r="AI8" s="217"/>
      <c r="AJ8" s="217"/>
      <c r="AK8" s="217"/>
      <c r="AL8" s="217"/>
      <c r="AM8" s="217"/>
      <c r="AN8" s="217"/>
      <c r="AO8" s="217"/>
      <c r="AP8" s="217"/>
      <c r="AQ8" s="217"/>
      <c r="AR8" s="217"/>
      <c r="AS8" s="217"/>
      <c r="AT8" s="217"/>
      <c r="AU8" s="217"/>
      <c r="AV8" s="217"/>
      <c r="AW8" s="217"/>
      <c r="AX8" s="217"/>
      <c r="AY8" s="217"/>
      <c r="AZ8" s="217"/>
      <c r="BA8" s="217"/>
      <c r="BB8" s="217"/>
      <c r="BC8" s="217"/>
      <c r="BD8" s="217"/>
      <c r="BE8" s="217"/>
    </row>
    <row r="9" spans="1:59">
      <c r="A9" s="213" t="s">
        <v>293</v>
      </c>
      <c r="B9" s="213">
        <f t="shared" ref="B9:AG9" si="1">+$B$8*B7</f>
        <v>144.519183</v>
      </c>
      <c r="C9" s="213">
        <f t="shared" si="1"/>
        <v>139.11362499999998</v>
      </c>
      <c r="D9" s="213">
        <f t="shared" si="1"/>
        <v>141.49842999999998</v>
      </c>
      <c r="E9" s="213">
        <f t="shared" si="1"/>
        <v>145.473105</v>
      </c>
      <c r="F9" s="213">
        <f t="shared" si="1"/>
        <v>151.83258499999999</v>
      </c>
      <c r="G9" s="213">
        <f t="shared" si="1"/>
        <v>158.19206499999999</v>
      </c>
      <c r="H9" s="213">
        <f t="shared" si="1"/>
        <v>162.96167499999999</v>
      </c>
      <c r="I9" s="213">
        <f t="shared" si="1"/>
        <v>166.93635</v>
      </c>
      <c r="J9" s="213">
        <f t="shared" si="1"/>
        <v>172.50089499999999</v>
      </c>
      <c r="K9" s="213">
        <f t="shared" si="1"/>
        <v>177.27050499999999</v>
      </c>
      <c r="L9" s="213">
        <f t="shared" si="1"/>
        <v>182.04011499999999</v>
      </c>
      <c r="M9" s="213">
        <f t="shared" si="1"/>
        <v>187.60466</v>
      </c>
      <c r="N9" s="213">
        <f t="shared" si="1"/>
        <v>191.57933500000001</v>
      </c>
      <c r="O9" s="213">
        <f t="shared" si="1"/>
        <v>195.55400999999998</v>
      </c>
      <c r="P9" s="213">
        <f t="shared" si="1"/>
        <v>199.52868500000002</v>
      </c>
      <c r="Q9" s="213">
        <f t="shared" si="1"/>
        <v>203.50335999999999</v>
      </c>
      <c r="R9" s="213">
        <f t="shared" si="1"/>
        <v>207.47803499999998</v>
      </c>
      <c r="S9" s="213">
        <f t="shared" si="1"/>
        <v>211.45271</v>
      </c>
      <c r="T9" s="213">
        <f t="shared" si="1"/>
        <v>215.42738499999999</v>
      </c>
      <c r="U9" s="213">
        <f t="shared" si="1"/>
        <v>219.40206000000001</v>
      </c>
      <c r="V9" s="213">
        <f t="shared" si="1"/>
        <v>224.17166999999998</v>
      </c>
      <c r="W9" s="213">
        <f t="shared" si="1"/>
        <v>228.146345</v>
      </c>
      <c r="X9" s="213">
        <f t="shared" si="1"/>
        <v>232.915955</v>
      </c>
      <c r="Y9" s="213">
        <f t="shared" si="1"/>
        <v>237.685565</v>
      </c>
      <c r="Z9" s="213">
        <f t="shared" si="1"/>
        <v>242.45517500000003</v>
      </c>
      <c r="AA9" s="213">
        <f t="shared" si="1"/>
        <v>247.22478499999997</v>
      </c>
      <c r="AB9" s="213">
        <f t="shared" si="1"/>
        <v>251.994395</v>
      </c>
      <c r="AC9" s="213">
        <f t="shared" si="1"/>
        <v>257.55894000000001</v>
      </c>
      <c r="AD9" s="213">
        <f t="shared" si="1"/>
        <v>262.32855000000001</v>
      </c>
      <c r="AE9" s="213">
        <f t="shared" si="1"/>
        <v>267.89309500000002</v>
      </c>
      <c r="AF9" s="213">
        <f t="shared" si="1"/>
        <v>272.66270500000002</v>
      </c>
      <c r="AG9" s="213">
        <f t="shared" si="1"/>
        <v>278.22724999999997</v>
      </c>
      <c r="AH9" s="213">
        <f t="shared" ref="AH9:BE9" si="2">+$B$8*AH7</f>
        <v>283.79179500000004</v>
      </c>
      <c r="AI9" s="213">
        <f t="shared" si="2"/>
        <v>289.35633999999999</v>
      </c>
      <c r="AJ9" s="213">
        <f t="shared" si="2"/>
        <v>295.71582000000001</v>
      </c>
      <c r="AK9" s="213">
        <f t="shared" si="2"/>
        <v>301.28036500000002</v>
      </c>
      <c r="AL9" s="213">
        <f t="shared" si="2"/>
        <v>307.63984499999998</v>
      </c>
      <c r="AM9" s="213">
        <f t="shared" si="2"/>
        <v>313.20438999999999</v>
      </c>
      <c r="AN9" s="213">
        <f t="shared" si="2"/>
        <v>319.56387000000001</v>
      </c>
      <c r="AO9" s="213">
        <f t="shared" si="2"/>
        <v>325.92334999999997</v>
      </c>
      <c r="AP9" s="213">
        <f t="shared" si="2"/>
        <v>333.077765</v>
      </c>
      <c r="AQ9" s="213">
        <f t="shared" si="2"/>
        <v>339.43724500000002</v>
      </c>
      <c r="AR9" s="213">
        <f t="shared" si="2"/>
        <v>345.79672500000004</v>
      </c>
      <c r="AS9" s="213">
        <f t="shared" si="2"/>
        <v>352.95114000000001</v>
      </c>
      <c r="AT9" s="213">
        <f t="shared" si="2"/>
        <v>360.10555499999998</v>
      </c>
      <c r="AU9" s="213">
        <f t="shared" si="2"/>
        <v>367.25997000000001</v>
      </c>
      <c r="AV9" s="213">
        <f t="shared" si="2"/>
        <v>374.41438499999998</v>
      </c>
      <c r="AW9" s="213">
        <f t="shared" si="2"/>
        <v>382.36373500000002</v>
      </c>
      <c r="AX9" s="213">
        <f t="shared" si="2"/>
        <v>389.51814999999999</v>
      </c>
      <c r="AY9" s="213">
        <f t="shared" si="2"/>
        <v>397.46749999999997</v>
      </c>
      <c r="AZ9" s="213">
        <f t="shared" si="2"/>
        <v>405.41685000000001</v>
      </c>
      <c r="BA9" s="213">
        <f t="shared" si="2"/>
        <v>413.36619999999999</v>
      </c>
      <c r="BB9" s="213">
        <f t="shared" si="2"/>
        <v>422.11048500000004</v>
      </c>
      <c r="BC9" s="213">
        <f t="shared" si="2"/>
        <v>430.05983500000002</v>
      </c>
      <c r="BD9" s="213">
        <f t="shared" si="2"/>
        <v>438.80412000000001</v>
      </c>
      <c r="BE9" s="213">
        <f t="shared" si="2"/>
        <v>447.548405</v>
      </c>
    </row>
    <row r="10" spans="1:59">
      <c r="A10" s="213" t="s">
        <v>294</v>
      </c>
      <c r="B10" s="219">
        <v>475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</row>
    <row r="11" spans="1:59">
      <c r="A11" s="213" t="s">
        <v>295</v>
      </c>
      <c r="B11" s="213">
        <f>+B9/$B$10*1000</f>
        <v>304.25091157894735</v>
      </c>
      <c r="C11" s="213">
        <f t="shared" ref="C11:BE11" si="3">+C9/$B$10*1000</f>
        <v>292.87078947368417</v>
      </c>
      <c r="D11" s="213">
        <f t="shared" si="3"/>
        <v>297.89143157894733</v>
      </c>
      <c r="E11" s="213">
        <f t="shared" si="3"/>
        <v>306.25916842105266</v>
      </c>
      <c r="F11" s="213">
        <f t="shared" si="3"/>
        <v>319.64754736842104</v>
      </c>
      <c r="G11" s="213">
        <f t="shared" si="3"/>
        <v>333.03592631578942</v>
      </c>
      <c r="H11" s="213">
        <f t="shared" si="3"/>
        <v>343.07721052631575</v>
      </c>
      <c r="I11" s="213">
        <f t="shared" si="3"/>
        <v>351.44494736842108</v>
      </c>
      <c r="J11" s="213">
        <f t="shared" si="3"/>
        <v>363.15977894736841</v>
      </c>
      <c r="K11" s="213">
        <f t="shared" si="3"/>
        <v>373.20106315789468</v>
      </c>
      <c r="L11" s="213">
        <f t="shared" si="3"/>
        <v>383.24234736842101</v>
      </c>
      <c r="M11" s="213">
        <f t="shared" si="3"/>
        <v>394.95717894736845</v>
      </c>
      <c r="N11" s="213">
        <f t="shared" si="3"/>
        <v>403.32491578947372</v>
      </c>
      <c r="O11" s="213">
        <f t="shared" si="3"/>
        <v>411.69265263157888</v>
      </c>
      <c r="P11" s="213">
        <f t="shared" si="3"/>
        <v>420.06038947368421</v>
      </c>
      <c r="Q11" s="213">
        <f t="shared" si="3"/>
        <v>428.42812631578948</v>
      </c>
      <c r="R11" s="213">
        <f t="shared" si="3"/>
        <v>436.7958631578947</v>
      </c>
      <c r="S11" s="213">
        <f t="shared" si="3"/>
        <v>445.16359999999997</v>
      </c>
      <c r="T11" s="213">
        <f t="shared" si="3"/>
        <v>453.53133684210525</v>
      </c>
      <c r="U11" s="213">
        <f t="shared" si="3"/>
        <v>461.89907368421052</v>
      </c>
      <c r="V11" s="213">
        <f t="shared" si="3"/>
        <v>471.94035789473679</v>
      </c>
      <c r="W11" s="213">
        <f t="shared" si="3"/>
        <v>480.30809473684212</v>
      </c>
      <c r="X11" s="213">
        <f t="shared" si="3"/>
        <v>490.34937894736839</v>
      </c>
      <c r="Y11" s="213">
        <f t="shared" si="3"/>
        <v>500.39066315789472</v>
      </c>
      <c r="Z11" s="213">
        <f t="shared" si="3"/>
        <v>510.43194736842111</v>
      </c>
      <c r="AA11" s="213">
        <f t="shared" si="3"/>
        <v>520.47323157894732</v>
      </c>
      <c r="AB11" s="213">
        <f t="shared" si="3"/>
        <v>530.51451578947376</v>
      </c>
      <c r="AC11" s="213">
        <f t="shared" si="3"/>
        <v>542.22934736842114</v>
      </c>
      <c r="AD11" s="213">
        <f t="shared" si="3"/>
        <v>552.27063157894736</v>
      </c>
      <c r="AE11" s="213">
        <f t="shared" si="3"/>
        <v>563.98546315789474</v>
      </c>
      <c r="AF11" s="213">
        <f t="shared" si="3"/>
        <v>574.02674736842107</v>
      </c>
      <c r="AG11" s="213">
        <f t="shared" si="3"/>
        <v>585.74157894736834</v>
      </c>
      <c r="AH11" s="213">
        <f t="shared" si="3"/>
        <v>597.45641052631584</v>
      </c>
      <c r="AI11" s="213">
        <f t="shared" si="3"/>
        <v>609.17124210526322</v>
      </c>
      <c r="AJ11" s="213">
        <f t="shared" si="3"/>
        <v>622.55962105263166</v>
      </c>
      <c r="AK11" s="213">
        <f t="shared" si="3"/>
        <v>634.27445263157904</v>
      </c>
      <c r="AL11" s="213">
        <f t="shared" si="3"/>
        <v>647.66283157894736</v>
      </c>
      <c r="AM11" s="213">
        <f t="shared" si="3"/>
        <v>659.37766315789474</v>
      </c>
      <c r="AN11" s="213">
        <f t="shared" si="3"/>
        <v>672.76604210526318</v>
      </c>
      <c r="AO11" s="213">
        <f t="shared" si="3"/>
        <v>686.15442105263151</v>
      </c>
      <c r="AP11" s="213">
        <f t="shared" si="3"/>
        <v>701.21634736842111</v>
      </c>
      <c r="AQ11" s="213">
        <f t="shared" si="3"/>
        <v>714.60472631578955</v>
      </c>
      <c r="AR11" s="213">
        <f t="shared" si="3"/>
        <v>727.99310526315799</v>
      </c>
      <c r="AS11" s="213">
        <f t="shared" si="3"/>
        <v>743.05503157894736</v>
      </c>
      <c r="AT11" s="213">
        <f t="shared" si="3"/>
        <v>758.11695789473674</v>
      </c>
      <c r="AU11" s="213">
        <f t="shared" si="3"/>
        <v>773.17888421052635</v>
      </c>
      <c r="AV11" s="213">
        <f t="shared" si="3"/>
        <v>788.24081052631573</v>
      </c>
      <c r="AW11" s="213">
        <f t="shared" si="3"/>
        <v>804.97628421052639</v>
      </c>
      <c r="AX11" s="213">
        <f t="shared" si="3"/>
        <v>820.03821052631577</v>
      </c>
      <c r="AY11" s="213">
        <f t="shared" si="3"/>
        <v>836.7736842105262</v>
      </c>
      <c r="AZ11" s="213">
        <f t="shared" si="3"/>
        <v>853.50915789473686</v>
      </c>
      <c r="BA11" s="213">
        <f t="shared" si="3"/>
        <v>870.24463157894741</v>
      </c>
      <c r="BB11" s="213">
        <f t="shared" si="3"/>
        <v>888.65365263157901</v>
      </c>
      <c r="BC11" s="213">
        <f t="shared" si="3"/>
        <v>905.38912631578944</v>
      </c>
      <c r="BD11" s="213">
        <f t="shared" si="3"/>
        <v>923.79814736842104</v>
      </c>
      <c r="BE11" s="213">
        <f t="shared" si="3"/>
        <v>942.20716842105264</v>
      </c>
    </row>
    <row r="12" spans="1:59">
      <c r="A12" s="213"/>
      <c r="B12" s="213"/>
      <c r="C12" s="213"/>
      <c r="D12" s="213"/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</row>
    <row r="13" spans="1:59">
      <c r="A13" s="220" t="s">
        <v>296</v>
      </c>
      <c r="B13" s="213">
        <f>+B4*B11</f>
        <v>5.7388435186222582</v>
      </c>
      <c r="C13" s="213">
        <f>+C4*C11</f>
        <v>14.031627511247795</v>
      </c>
      <c r="D13" s="213">
        <f>+D4*D11</f>
        <v>41.587231145239187</v>
      </c>
      <c r="E13" s="213">
        <f t="shared" ref="E13:BE13" si="4">+E4*E11</f>
        <v>67.008280978511991</v>
      </c>
      <c r="F13" s="213">
        <f t="shared" si="4"/>
        <v>46.482927221095089</v>
      </c>
      <c r="G13" s="213">
        <f t="shared" si="4"/>
        <v>49.887398048102376</v>
      </c>
      <c r="H13" s="213">
        <f t="shared" si="4"/>
        <v>7.5953997063207384</v>
      </c>
      <c r="I13" s="213">
        <f t="shared" si="4"/>
        <v>8.0537603191813751</v>
      </c>
      <c r="J13" s="213">
        <f t="shared" si="4"/>
        <v>8.5096511173567091</v>
      </c>
      <c r="K13" s="213">
        <f t="shared" si="4"/>
        <v>10.252823118866822</v>
      </c>
      <c r="L13" s="213">
        <f t="shared" si="4"/>
        <v>12.858899278869714</v>
      </c>
      <c r="M13" s="213">
        <f t="shared" si="4"/>
        <v>15.027789461354207</v>
      </c>
      <c r="N13" s="213">
        <f t="shared" si="4"/>
        <v>16.957156397699567</v>
      </c>
      <c r="O13" s="213">
        <f t="shared" si="4"/>
        <v>20.024510419239885</v>
      </c>
      <c r="P13" s="213">
        <f t="shared" si="4"/>
        <v>30.780647937858966</v>
      </c>
      <c r="Q13" s="213">
        <f t="shared" si="4"/>
        <v>35.526524262880024</v>
      </c>
      <c r="R13" s="213">
        <f t="shared" si="4"/>
        <v>42.596010929667479</v>
      </c>
      <c r="S13" s="213">
        <f t="shared" si="4"/>
        <v>93.412340298563237</v>
      </c>
      <c r="T13" s="213">
        <f t="shared" si="4"/>
        <v>107.14336465547399</v>
      </c>
      <c r="U13" s="213">
        <f t="shared" si="4"/>
        <v>123.65209658840831</v>
      </c>
      <c r="V13" s="213">
        <f t="shared" si="4"/>
        <v>125.69836120992646</v>
      </c>
      <c r="W13" s="213">
        <f t="shared" si="4"/>
        <v>103.08142304449129</v>
      </c>
      <c r="X13" s="213">
        <f t="shared" si="4"/>
        <v>117.72592072816821</v>
      </c>
      <c r="Y13" s="213">
        <f t="shared" si="4"/>
        <v>134.42119550317307</v>
      </c>
      <c r="Z13" s="213">
        <f t="shared" si="4"/>
        <v>136.79130816940415</v>
      </c>
      <c r="AA13" s="213">
        <f t="shared" si="4"/>
        <v>113.35141051381999</v>
      </c>
      <c r="AB13" s="213">
        <f t="shared" si="4"/>
        <v>127.16303533369759</v>
      </c>
      <c r="AC13" s="213">
        <f t="shared" si="4"/>
        <v>133.77624770883511</v>
      </c>
      <c r="AD13" s="213">
        <f t="shared" si="4"/>
        <v>105.60369261962019</v>
      </c>
      <c r="AE13" s="213">
        <f t="shared" si="4"/>
        <v>121.94871383664358</v>
      </c>
      <c r="AF13" s="213">
        <f t="shared" si="4"/>
        <v>134.52805856088182</v>
      </c>
      <c r="AG13" s="213">
        <f t="shared" si="4"/>
        <v>139.78148120522496</v>
      </c>
      <c r="AH13" s="213">
        <f t="shared" si="4"/>
        <v>112.4751964783769</v>
      </c>
      <c r="AI13" s="213">
        <f t="shared" si="4"/>
        <v>127.13245952216074</v>
      </c>
      <c r="AJ13" s="213">
        <f t="shared" si="4"/>
        <v>136.90603536205984</v>
      </c>
      <c r="AK13" s="213">
        <f t="shared" si="4"/>
        <v>147.09243669042417</v>
      </c>
      <c r="AL13" s="213">
        <f t="shared" si="4"/>
        <v>153.89682881705949</v>
      </c>
      <c r="AM13" s="213">
        <f t="shared" si="4"/>
        <v>160.5201574348431</v>
      </c>
      <c r="AN13" s="213">
        <f t="shared" si="4"/>
        <v>132.85126698429994</v>
      </c>
      <c r="AO13" s="213">
        <f t="shared" si="4"/>
        <v>142.20538041481845</v>
      </c>
      <c r="AP13" s="213">
        <f t="shared" si="4"/>
        <v>148.88373857562291</v>
      </c>
      <c r="AQ13" s="213">
        <f t="shared" si="4"/>
        <v>163.54542142035507</v>
      </c>
      <c r="AR13" s="213">
        <f t="shared" si="4"/>
        <v>166.32071032911932</v>
      </c>
      <c r="AS13" s="213">
        <f t="shared" si="4"/>
        <v>142.26214852144153</v>
      </c>
      <c r="AT13" s="213">
        <f t="shared" si="4"/>
        <v>148.51436129183517</v>
      </c>
      <c r="AU13" s="213">
        <f t="shared" si="4"/>
        <v>161.71981215605078</v>
      </c>
      <c r="AV13" s="213">
        <f t="shared" si="4"/>
        <v>172.59707383673785</v>
      </c>
      <c r="AW13" s="213">
        <f t="shared" si="4"/>
        <v>184.71211404863723</v>
      </c>
      <c r="AX13" s="213">
        <f t="shared" si="4"/>
        <v>177.38541789945802</v>
      </c>
      <c r="AY13" s="213">
        <f t="shared" si="4"/>
        <v>135.35078992004455</v>
      </c>
      <c r="AZ13" s="213">
        <f t="shared" si="4"/>
        <v>154.40504026489037</v>
      </c>
      <c r="BA13" s="213">
        <f t="shared" si="4"/>
        <v>162.68535939788819</v>
      </c>
      <c r="BB13" s="213">
        <f t="shared" si="4"/>
        <v>177.25293636542042</v>
      </c>
      <c r="BC13" s="213">
        <f t="shared" si="4"/>
        <v>223.17255122368272</v>
      </c>
      <c r="BD13" s="213">
        <f t="shared" si="4"/>
        <v>237.94568834950297</v>
      </c>
      <c r="BE13" s="213">
        <f t="shared" si="4"/>
        <v>253.82277740242765</v>
      </c>
    </row>
    <row r="14" spans="1:59">
      <c r="A14" s="213"/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</row>
    <row r="15" spans="1:59">
      <c r="A15" s="213" t="s">
        <v>297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</row>
    <row r="16" spans="1:59">
      <c r="A16" s="213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</row>
    <row r="17" spans="1:57">
      <c r="A17" s="213" t="s">
        <v>298</v>
      </c>
      <c r="B17" s="221">
        <f>NPV(0.07,C13:BE13)+B13</f>
        <v>852.32837134215379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</row>
    <row r="18" spans="1:57">
      <c r="A18" s="213"/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</row>
    <row r="19" spans="1:57">
      <c r="A19" s="213"/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</row>
    <row r="20" spans="1:57">
      <c r="A20" s="213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</row>
  </sheetData>
  <sheetProtection password="EEDF" sheet="1" objects="1" scenarios="1"/>
  <pageMargins left="0.75" right="0.75" top="1" bottom="1" header="0.5" footer="0.5"/>
  <pageSetup scale="62" orientation="landscape" r:id="rId1"/>
  <headerFooter alignWithMargins="0">
    <oddFooter>&amp;L&amp;F&amp;R&amp;D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R73"/>
  <sheetViews>
    <sheetView topLeftCell="A40" zoomScale="90" zoomScaleNormal="90" workbookViewId="0">
      <selection activeCell="H18" sqref="H18"/>
    </sheetView>
  </sheetViews>
  <sheetFormatPr defaultRowHeight="12.75"/>
  <cols>
    <col min="1" max="1" width="17" customWidth="1"/>
    <col min="2" max="2" width="11" customWidth="1"/>
    <col min="3" max="3" width="10.85546875" customWidth="1"/>
    <col min="4" max="4" width="10.85546875" style="10" customWidth="1"/>
    <col min="5" max="5" width="13.85546875" style="10" customWidth="1"/>
    <col min="6" max="6" width="5" style="10" customWidth="1"/>
    <col min="7" max="7" width="12.5703125" customWidth="1"/>
    <col min="8" max="8" width="10.5703125" style="10" bestFit="1" customWidth="1"/>
    <col min="9" max="9" width="13.28515625" style="10" bestFit="1" customWidth="1"/>
    <col min="10" max="10" width="4.5703125" style="10" customWidth="1"/>
    <col min="11" max="11" width="11.85546875" customWidth="1"/>
    <col min="12" max="12" width="10.5703125" bestFit="1" customWidth="1"/>
    <col min="13" max="13" width="13.28515625" bestFit="1" customWidth="1"/>
    <col min="15" max="15" width="1.5703125" customWidth="1"/>
    <col min="16" max="16" width="4.5703125" style="10" customWidth="1"/>
    <col min="17" max="18" width="9.42578125" bestFit="1" customWidth="1"/>
  </cols>
  <sheetData>
    <row r="1" spans="1:18" ht="15.75">
      <c r="A1" s="224" t="s">
        <v>299</v>
      </c>
      <c r="B1" s="223"/>
      <c r="C1" s="228">
        <f>+Infeed!C4</f>
        <v>7.0000000000000007E-2</v>
      </c>
      <c r="D1" s="228"/>
      <c r="E1" s="233" t="s">
        <v>343</v>
      </c>
      <c r="F1" s="228"/>
      <c r="O1" s="243"/>
    </row>
    <row r="2" spans="1:18" ht="15">
      <c r="A2" s="222" t="s">
        <v>301</v>
      </c>
      <c r="B2" s="223"/>
      <c r="C2" s="229">
        <v>0.02</v>
      </c>
      <c r="D2" s="229"/>
      <c r="E2" s="229"/>
      <c r="F2" s="229"/>
      <c r="O2" s="243"/>
    </row>
    <row r="3" spans="1:18">
      <c r="A3" t="s">
        <v>300</v>
      </c>
      <c r="C3" s="228">
        <f>(1+C1)/(1+C2)-1</f>
        <v>4.9019607843137303E-2</v>
      </c>
      <c r="D3" s="228"/>
      <c r="E3" s="228"/>
      <c r="F3" s="228"/>
      <c r="O3" s="243"/>
    </row>
    <row r="4" spans="1:18" ht="8.25" customHeight="1">
      <c r="O4" s="243"/>
    </row>
    <row r="5" spans="1:18" s="10" customFormat="1">
      <c r="B5" s="231">
        <f>+A5-1</f>
        <v>-1</v>
      </c>
      <c r="C5" s="231">
        <f>+B5-1</f>
        <v>-2</v>
      </c>
      <c r="D5" s="231">
        <f>+C5-1</f>
        <v>-3</v>
      </c>
      <c r="E5" s="231">
        <f>+D5-1</f>
        <v>-4</v>
      </c>
      <c r="G5" s="231">
        <f>+E5-1</f>
        <v>-5</v>
      </c>
      <c r="H5" s="231">
        <f>+G5-1</f>
        <v>-6</v>
      </c>
      <c r="I5" s="231">
        <f>+H5-1</f>
        <v>-7</v>
      </c>
      <c r="K5" s="231">
        <f>+I5-1</f>
        <v>-8</v>
      </c>
      <c r="L5" s="231">
        <f>+K5-1</f>
        <v>-9</v>
      </c>
      <c r="M5" s="231">
        <f>+L5-1</f>
        <v>-10</v>
      </c>
      <c r="O5" s="243"/>
      <c r="Q5" s="3" t="s">
        <v>334</v>
      </c>
    </row>
    <row r="6" spans="1:18" ht="18.75" customHeight="1">
      <c r="C6" s="227" t="s">
        <v>345</v>
      </c>
      <c r="D6" s="226"/>
      <c r="E6" s="226"/>
      <c r="G6" s="226" t="s">
        <v>310</v>
      </c>
      <c r="H6" s="226"/>
      <c r="I6" s="226"/>
      <c r="K6" s="226" t="s">
        <v>35</v>
      </c>
      <c r="L6" s="226"/>
      <c r="M6" s="226"/>
      <c r="O6" s="243"/>
      <c r="Q6" s="226"/>
      <c r="R6" s="226"/>
    </row>
    <row r="7" spans="1:18">
      <c r="B7" s="12" t="s">
        <v>344</v>
      </c>
      <c r="D7" s="11"/>
      <c r="E7" s="11" t="s">
        <v>307</v>
      </c>
      <c r="F7" s="11"/>
      <c r="H7" s="11"/>
      <c r="I7" s="11" t="s">
        <v>307</v>
      </c>
      <c r="K7" s="11"/>
      <c r="L7" s="11"/>
      <c r="M7" s="11" t="s">
        <v>307</v>
      </c>
      <c r="O7" s="243"/>
      <c r="Q7" s="10"/>
      <c r="R7" s="10"/>
    </row>
    <row r="8" spans="1:18">
      <c r="B8" s="11" t="s">
        <v>302</v>
      </c>
      <c r="C8" s="11" t="s">
        <v>305</v>
      </c>
      <c r="D8" s="12" t="s">
        <v>306</v>
      </c>
      <c r="E8" s="11" t="s">
        <v>308</v>
      </c>
      <c r="F8" s="11"/>
      <c r="G8" s="11" t="s">
        <v>305</v>
      </c>
      <c r="H8" s="12" t="s">
        <v>306</v>
      </c>
      <c r="I8" s="11" t="s">
        <v>308</v>
      </c>
      <c r="J8" s="11"/>
      <c r="K8" s="11" t="s">
        <v>305</v>
      </c>
      <c r="L8" s="12" t="s">
        <v>306</v>
      </c>
      <c r="M8" s="11" t="s">
        <v>308</v>
      </c>
      <c r="O8" s="243"/>
      <c r="P8" s="11"/>
      <c r="Q8" s="242"/>
      <c r="R8" s="242" t="s">
        <v>307</v>
      </c>
    </row>
    <row r="9" spans="1:18" s="10" customFormat="1">
      <c r="B9" s="11" t="s">
        <v>303</v>
      </c>
      <c r="C9" s="12" t="s">
        <v>304</v>
      </c>
      <c r="D9" s="12" t="s">
        <v>40</v>
      </c>
      <c r="E9" s="12" t="s">
        <v>40</v>
      </c>
      <c r="F9" s="12"/>
      <c r="G9" s="12" t="s">
        <v>304</v>
      </c>
      <c r="H9" s="12" t="s">
        <v>40</v>
      </c>
      <c r="I9" s="12" t="s">
        <v>40</v>
      </c>
      <c r="J9" s="12"/>
      <c r="K9" s="12" t="s">
        <v>304</v>
      </c>
      <c r="L9" s="12" t="s">
        <v>40</v>
      </c>
      <c r="M9" s="12" t="s">
        <v>40</v>
      </c>
      <c r="O9" s="243"/>
      <c r="P9" s="12"/>
      <c r="Q9" s="242" t="s">
        <v>335</v>
      </c>
      <c r="R9" s="242" t="s">
        <v>335</v>
      </c>
    </row>
    <row r="10" spans="1:18" s="10" customFormat="1">
      <c r="B10" s="225"/>
      <c r="C10" s="225"/>
      <c r="D10" s="230" t="str">
        <f>"("&amp;(C5*-1)&amp;" / "&amp;($B5*-1)&amp;")"</f>
        <v>(2 / 1)</v>
      </c>
      <c r="E10" s="225" t="str">
        <f>"Col "&amp;(D5*-1)&amp;" Real LUEC"</f>
        <v>Col 3 Real LUEC</v>
      </c>
      <c r="H10" s="230" t="str">
        <f>"("&amp;(G5*-1)&amp;" / "&amp;($B5*-1)&amp;")"</f>
        <v>(5 / 1)</v>
      </c>
      <c r="I10" s="225" t="str">
        <f>"Col "&amp;(H5*-1)&amp;" Real LUEC"</f>
        <v>Col 6 Real LUEC</v>
      </c>
      <c r="L10" s="230" t="str">
        <f>"("&amp;(K5*-1)&amp;" / "&amp;($B5*-1)&amp;")"</f>
        <v>(8 / 1)</v>
      </c>
      <c r="M10" s="225" t="str">
        <f>"Col "&amp;(L5*-1)&amp;" Real LUEC"</f>
        <v>Col 9 Real LUEC</v>
      </c>
      <c r="O10" s="243"/>
    </row>
    <row r="11" spans="1:18" s="10" customFormat="1">
      <c r="B11" s="225"/>
      <c r="C11" s="225"/>
      <c r="D11" s="225"/>
      <c r="E11" s="230" t="str">
        <f>"escalated at "&amp;FIXED($C$2*100,1)&amp;"%"</f>
        <v>escalated at 2.0%</v>
      </c>
      <c r="H11" s="225"/>
      <c r="I11" s="230" t="str">
        <f>"escalated at "&amp;FIXED($C$2*100,1)&amp;"%"</f>
        <v>escalated at 2.0%</v>
      </c>
      <c r="L11" s="225"/>
      <c r="M11" s="230" t="str">
        <f>"escalated at "&amp;FIXED($C$2*100,1)&amp;"%"</f>
        <v>escalated at 2.0%</v>
      </c>
      <c r="O11" s="243"/>
    </row>
    <row r="12" spans="1:18" s="10" customFormat="1" ht="6.75" customHeight="1">
      <c r="B12" s="225"/>
      <c r="C12" s="225"/>
      <c r="D12" s="225"/>
      <c r="E12" s="230"/>
      <c r="H12" s="225"/>
      <c r="I12" s="230"/>
      <c r="L12" s="225"/>
      <c r="M12" s="230"/>
      <c r="O12" s="243"/>
    </row>
    <row r="13" spans="1:18">
      <c r="A13" s="3" t="s">
        <v>309</v>
      </c>
      <c r="B13" s="2">
        <f>NPV($C1,B17:B71)+B16</f>
        <v>31445.134701080697</v>
      </c>
      <c r="C13" s="2">
        <f>NPV($C1,C17:C71)+C16</f>
        <v>3525958.6910601864</v>
      </c>
      <c r="D13" s="2">
        <f t="shared" ref="D13:D14" si="0">IF($B13&lt;&gt;0,+C13/$B13,0)</f>
        <v>112.13050045986947</v>
      </c>
      <c r="E13" s="2"/>
      <c r="F13" s="2"/>
      <c r="G13" s="2">
        <f>NPV($C1,G17:G71)+G16</f>
        <v>2188619.9103929526</v>
      </c>
      <c r="H13" s="2">
        <f t="shared" ref="H13:H14" si="1">IF($B13&lt;&gt;0,+G13/$B13,0)</f>
        <v>69.601225474086931</v>
      </c>
      <c r="I13" s="2"/>
      <c r="J13" s="2"/>
      <c r="K13" s="2">
        <f>NPV($C1,K17:K71)+K16</f>
        <v>5714578.6014531394</v>
      </c>
      <c r="L13" s="2">
        <f>IF(B13&lt;&gt;0,+K13/B13,0)</f>
        <v>181.7317259339564</v>
      </c>
      <c r="N13" s="2"/>
      <c r="O13" s="243"/>
      <c r="P13" s="2"/>
      <c r="Q13" s="2">
        <f>NPV($C1,Q17:Q71)+Q16</f>
        <v>5714578.6014531432</v>
      </c>
      <c r="R13" s="2">
        <f>NPV($C1,R17:R71)+R16</f>
        <v>5714578.6014531367</v>
      </c>
    </row>
    <row r="14" spans="1:18" s="10" customFormat="1">
      <c r="A14" s="3" t="s">
        <v>311</v>
      </c>
      <c r="B14" s="2">
        <f>NPV($C3,B17:B71)+B16</f>
        <v>49166.500225849515</v>
      </c>
      <c r="C14" s="2">
        <f>+C13</f>
        <v>3525958.6910601864</v>
      </c>
      <c r="D14" s="2">
        <f t="shared" si="0"/>
        <v>71.714656826568216</v>
      </c>
      <c r="E14" s="2">
        <f>+D14</f>
        <v>71.714656826568216</v>
      </c>
      <c r="F14" s="2"/>
      <c r="G14" s="2">
        <f>+G13</f>
        <v>2188619.9103929526</v>
      </c>
      <c r="H14" s="2">
        <f t="shared" si="1"/>
        <v>44.514453954204278</v>
      </c>
      <c r="I14" s="2">
        <f>+H14</f>
        <v>44.514453954204278</v>
      </c>
      <c r="J14" s="2"/>
      <c r="K14" s="2">
        <f>+K13</f>
        <v>5714578.6014531394</v>
      </c>
      <c r="L14" s="2">
        <f>IF(B14&lt;&gt;0,+K14/B14,0)</f>
        <v>116.2291107807725</v>
      </c>
      <c r="M14" s="2">
        <f>IF(B14&lt;&gt;0,+K14/B14,0)</f>
        <v>116.2291107807725</v>
      </c>
      <c r="N14" s="2"/>
      <c r="O14" s="243"/>
      <c r="P14" s="2"/>
      <c r="Q14" s="2"/>
    </row>
    <row r="15" spans="1:18">
      <c r="O15" s="243"/>
    </row>
    <row r="16" spans="1:18">
      <c r="A16" s="232">
        <f>+Infeed!L10</f>
        <v>2012</v>
      </c>
      <c r="B16" s="2">
        <f t="array" ref="B16:B71">TRANSPOSE(Infeed!L936:BO936)</f>
        <v>0</v>
      </c>
      <c r="C16" s="2">
        <f t="array" ref="C16:C71">TRANSPOSE(Infeed!L939:BO939)</f>
        <v>0</v>
      </c>
      <c r="D16" s="2">
        <f t="shared" ref="D16:D71" si="2">IF($B16&lt;&gt;0,+C16/$B16,0)</f>
        <v>0</v>
      </c>
      <c r="E16" s="2">
        <f>+E14</f>
        <v>71.714656826568216</v>
      </c>
      <c r="F16" s="2"/>
      <c r="G16" s="2">
        <f t="array" ref="G16:G71">TRANSPOSE(Infeed!L932:BO932)</f>
        <v>0</v>
      </c>
      <c r="H16" s="2">
        <f t="shared" ref="H16:H71" si="3">IF($B16&lt;&gt;0,+G16/$B16,0)</f>
        <v>0</v>
      </c>
      <c r="I16" s="2">
        <f>+I14</f>
        <v>44.514453954204278</v>
      </c>
      <c r="J16" s="2"/>
      <c r="K16" s="2">
        <f>+C16+G16</f>
        <v>0</v>
      </c>
      <c r="L16" s="2">
        <f>IF($B16&lt;&gt;0,+K16/$B16,0)</f>
        <v>0</v>
      </c>
      <c r="M16" s="2">
        <f>+M14</f>
        <v>116.2291107807725</v>
      </c>
      <c r="N16" s="2"/>
      <c r="O16" s="243"/>
      <c r="P16" s="2"/>
      <c r="Q16" s="2">
        <f>+$L$13*B16</f>
        <v>0</v>
      </c>
      <c r="R16" s="2">
        <f>+M16*B16</f>
        <v>0</v>
      </c>
    </row>
    <row r="17" spans="1:18">
      <c r="A17" s="232">
        <f>+A16+1</f>
        <v>2013</v>
      </c>
      <c r="B17" s="2">
        <v>0</v>
      </c>
      <c r="C17" s="2">
        <v>0</v>
      </c>
      <c r="D17" s="2">
        <f t="shared" si="2"/>
        <v>0</v>
      </c>
      <c r="E17" s="2">
        <f>+E16*(1+$C$2)</f>
        <v>73.148949963099582</v>
      </c>
      <c r="F17" s="2"/>
      <c r="G17" s="2">
        <v>0</v>
      </c>
      <c r="H17" s="2">
        <f t="shared" si="3"/>
        <v>0</v>
      </c>
      <c r="I17" s="2">
        <f>+I16*(1+$C$2)</f>
        <v>45.404743033288362</v>
      </c>
      <c r="J17" s="2"/>
      <c r="K17" s="2">
        <f t="shared" ref="K17:K71" si="4">+C17+G17</f>
        <v>0</v>
      </c>
      <c r="L17" s="2">
        <f t="shared" ref="L17:L71" si="5">IF($B17&lt;&gt;0,+K17/$B17,0)</f>
        <v>0</v>
      </c>
      <c r="M17" s="2">
        <f>+M16*(1+$C$2)</f>
        <v>118.55369299638795</v>
      </c>
      <c r="N17" s="2"/>
      <c r="O17" s="243"/>
      <c r="P17" s="2"/>
      <c r="Q17" s="2">
        <f t="shared" ref="Q17:Q71" si="6">+$L$13*B17</f>
        <v>0</v>
      </c>
      <c r="R17" s="2">
        <f t="shared" ref="R17:R71" si="7">+M17*B17</f>
        <v>0</v>
      </c>
    </row>
    <row r="18" spans="1:18">
      <c r="A18" s="232">
        <f t="shared" ref="A18:A70" si="8">+A17+1</f>
        <v>2014</v>
      </c>
      <c r="B18" s="2">
        <v>0</v>
      </c>
      <c r="C18" s="2">
        <v>0</v>
      </c>
      <c r="D18" s="2">
        <f t="shared" si="2"/>
        <v>0</v>
      </c>
      <c r="E18" s="2">
        <f t="shared" ref="E18:E71" si="9">+E17*(1+$C$2)</f>
        <v>74.611928962361574</v>
      </c>
      <c r="F18" s="2"/>
      <c r="G18" s="2">
        <v>0</v>
      </c>
      <c r="H18" s="2">
        <f t="shared" si="3"/>
        <v>0</v>
      </c>
      <c r="I18" s="2">
        <f t="shared" ref="I18:I71" si="10">+I17*(1+$C$2)</f>
        <v>46.312837893954132</v>
      </c>
      <c r="J18" s="2"/>
      <c r="K18" s="2">
        <f t="shared" si="4"/>
        <v>0</v>
      </c>
      <c r="L18" s="2">
        <f t="shared" si="5"/>
        <v>0</v>
      </c>
      <c r="M18" s="2">
        <f t="shared" ref="M18:M71" si="11">+M17*(1+$C$2)</f>
        <v>120.92476685631571</v>
      </c>
      <c r="N18" s="2"/>
      <c r="O18" s="243"/>
      <c r="P18" s="2"/>
      <c r="Q18" s="2">
        <f t="shared" si="6"/>
        <v>0</v>
      </c>
      <c r="R18" s="2">
        <f t="shared" si="7"/>
        <v>0</v>
      </c>
    </row>
    <row r="19" spans="1:18">
      <c r="A19" s="232">
        <f t="shared" si="8"/>
        <v>2015</v>
      </c>
      <c r="B19" s="2">
        <v>0</v>
      </c>
      <c r="C19" s="2">
        <v>0</v>
      </c>
      <c r="D19" s="2">
        <f t="shared" si="2"/>
        <v>0</v>
      </c>
      <c r="E19" s="2">
        <f t="shared" si="9"/>
        <v>76.104167541608803</v>
      </c>
      <c r="F19" s="2"/>
      <c r="G19" s="2">
        <v>0</v>
      </c>
      <c r="H19" s="2">
        <f t="shared" si="3"/>
        <v>0</v>
      </c>
      <c r="I19" s="2">
        <f t="shared" si="10"/>
        <v>47.239094651833213</v>
      </c>
      <c r="J19" s="2"/>
      <c r="K19" s="2">
        <f t="shared" si="4"/>
        <v>0</v>
      </c>
      <c r="L19" s="2">
        <f t="shared" si="5"/>
        <v>0</v>
      </c>
      <c r="M19" s="2">
        <f t="shared" si="11"/>
        <v>123.34326219344203</v>
      </c>
      <c r="N19" s="2"/>
      <c r="O19" s="243"/>
      <c r="P19" s="2"/>
      <c r="Q19" s="2">
        <f t="shared" si="6"/>
        <v>0</v>
      </c>
      <c r="R19" s="2">
        <f t="shared" si="7"/>
        <v>0</v>
      </c>
    </row>
    <row r="20" spans="1:18">
      <c r="A20" s="232">
        <f t="shared" si="8"/>
        <v>2016</v>
      </c>
      <c r="B20" s="2">
        <v>0</v>
      </c>
      <c r="C20" s="2">
        <v>0</v>
      </c>
      <c r="D20" s="2">
        <f t="shared" si="2"/>
        <v>0</v>
      </c>
      <c r="E20" s="2">
        <f t="shared" si="9"/>
        <v>77.626250892440979</v>
      </c>
      <c r="F20" s="2"/>
      <c r="G20" s="2">
        <v>0</v>
      </c>
      <c r="H20" s="2">
        <f t="shared" si="3"/>
        <v>0</v>
      </c>
      <c r="I20" s="2">
        <f t="shared" si="10"/>
        <v>48.183876544869875</v>
      </c>
      <c r="J20" s="2"/>
      <c r="K20" s="2">
        <f t="shared" si="4"/>
        <v>0</v>
      </c>
      <c r="L20" s="2">
        <f t="shared" si="5"/>
        <v>0</v>
      </c>
      <c r="M20" s="2">
        <f t="shared" si="11"/>
        <v>125.81012743731087</v>
      </c>
      <c r="N20" s="2"/>
      <c r="O20" s="243"/>
      <c r="P20" s="2"/>
      <c r="Q20" s="2">
        <f t="shared" si="6"/>
        <v>0</v>
      </c>
      <c r="R20" s="2">
        <f t="shared" si="7"/>
        <v>0</v>
      </c>
    </row>
    <row r="21" spans="1:18">
      <c r="A21" s="232">
        <f t="shared" si="8"/>
        <v>2017</v>
      </c>
      <c r="B21" s="2">
        <v>979.91440000000011</v>
      </c>
      <c r="C21" s="2">
        <v>77588.422688866121</v>
      </c>
      <c r="D21" s="2">
        <f t="shared" si="2"/>
        <v>79.178775910289829</v>
      </c>
      <c r="E21" s="2">
        <f t="shared" si="9"/>
        <v>79.178775910289801</v>
      </c>
      <c r="F21" s="2"/>
      <c r="G21" s="2">
        <v>126692.8125</v>
      </c>
      <c r="H21" s="2">
        <f t="shared" si="3"/>
        <v>129.28967315920656</v>
      </c>
      <c r="I21" s="2">
        <f t="shared" si="10"/>
        <v>49.147554075767275</v>
      </c>
      <c r="J21" s="2"/>
      <c r="K21" s="2">
        <f t="shared" si="4"/>
        <v>204281.23518886612</v>
      </c>
      <c r="L21" s="2">
        <f t="shared" si="5"/>
        <v>208.46844906949639</v>
      </c>
      <c r="M21" s="2">
        <f t="shared" si="11"/>
        <v>128.32632998605709</v>
      </c>
      <c r="N21" s="2"/>
      <c r="O21" s="243"/>
      <c r="P21" s="2"/>
      <c r="Q21" s="2">
        <f t="shared" si="6"/>
        <v>178081.53517953734</v>
      </c>
      <c r="R21" s="2">
        <f t="shared" si="7"/>
        <v>125748.81865248915</v>
      </c>
    </row>
    <row r="22" spans="1:18">
      <c r="A22" s="232">
        <f t="shared" si="8"/>
        <v>2018</v>
      </c>
      <c r="B22" s="2">
        <v>2075.6795999999999</v>
      </c>
      <c r="C22" s="2">
        <v>167636.76530815923</v>
      </c>
      <c r="D22" s="2">
        <f t="shared" si="2"/>
        <v>80.762351428495634</v>
      </c>
      <c r="E22" s="2">
        <f t="shared" si="9"/>
        <v>80.762351428495592</v>
      </c>
      <c r="F22" s="2"/>
      <c r="G22" s="2">
        <v>250867.96875</v>
      </c>
      <c r="H22" s="2">
        <f t="shared" si="3"/>
        <v>120.86064185917711</v>
      </c>
      <c r="I22" s="2">
        <f t="shared" si="10"/>
        <v>50.13050515728262</v>
      </c>
      <c r="J22" s="2"/>
      <c r="K22" s="2">
        <f t="shared" si="4"/>
        <v>418504.73405815923</v>
      </c>
      <c r="L22" s="2">
        <f t="shared" si="5"/>
        <v>201.62299328767276</v>
      </c>
      <c r="M22" s="2">
        <f t="shared" si="11"/>
        <v>130.89285658577825</v>
      </c>
      <c r="N22" s="2"/>
      <c r="O22" s="243"/>
      <c r="P22" s="2"/>
      <c r="Q22" s="2">
        <f t="shared" si="6"/>
        <v>377216.83619390422</v>
      </c>
      <c r="R22" s="2">
        <f t="shared" si="7"/>
        <v>271691.63220082555</v>
      </c>
    </row>
    <row r="23" spans="1:18">
      <c r="A23" s="232">
        <f t="shared" si="8"/>
        <v>2019</v>
      </c>
      <c r="B23" s="2">
        <v>2111.1291999999999</v>
      </c>
      <c r="C23" s="2">
        <v>173909.75352858601</v>
      </c>
      <c r="D23" s="2">
        <f t="shared" si="2"/>
        <v>82.377598457065545</v>
      </c>
      <c r="E23" s="2">
        <f t="shared" si="9"/>
        <v>82.377598457065503</v>
      </c>
      <c r="F23" s="2"/>
      <c r="G23" s="2">
        <v>246255.984375</v>
      </c>
      <c r="H23" s="2">
        <f t="shared" si="3"/>
        <v>116.6465720691088</v>
      </c>
      <c r="I23" s="2">
        <f t="shared" si="10"/>
        <v>51.133115260428276</v>
      </c>
      <c r="J23" s="2"/>
      <c r="K23" s="2">
        <f t="shared" si="4"/>
        <v>420165.73790358601</v>
      </c>
      <c r="L23" s="2">
        <f t="shared" si="5"/>
        <v>199.02417052617434</v>
      </c>
      <c r="M23" s="2">
        <f t="shared" si="11"/>
        <v>133.51071371749381</v>
      </c>
      <c r="N23" s="2"/>
      <c r="O23" s="243"/>
      <c r="P23" s="2"/>
      <c r="Q23" s="2">
        <f t="shared" si="6"/>
        <v>383659.15318557259</v>
      </c>
      <c r="R23" s="2">
        <f t="shared" si="7"/>
        <v>281858.36624184175</v>
      </c>
    </row>
    <row r="24" spans="1:18">
      <c r="A24" s="232">
        <f t="shared" si="8"/>
        <v>2020</v>
      </c>
      <c r="B24" s="2">
        <v>2177.9594000000002</v>
      </c>
      <c r="C24" s="2">
        <v>183003.36620717126</v>
      </c>
      <c r="D24" s="2">
        <f t="shared" si="2"/>
        <v>84.025150426206864</v>
      </c>
      <c r="E24" s="2">
        <f t="shared" si="9"/>
        <v>84.025150426206821</v>
      </c>
      <c r="F24" s="2"/>
      <c r="G24" s="2">
        <v>244711.015625</v>
      </c>
      <c r="H24" s="2">
        <f t="shared" si="3"/>
        <v>112.35793267082938</v>
      </c>
      <c r="I24" s="2">
        <f t="shared" si="10"/>
        <v>52.155777565636846</v>
      </c>
      <c r="J24" s="2"/>
      <c r="K24" s="2">
        <f t="shared" si="4"/>
        <v>427714.38183217123</v>
      </c>
      <c r="L24" s="2">
        <f t="shared" si="5"/>
        <v>196.38308309703623</v>
      </c>
      <c r="M24" s="2">
        <f t="shared" si="11"/>
        <v>136.1809279918437</v>
      </c>
      <c r="N24" s="2"/>
      <c r="O24" s="243"/>
      <c r="P24" s="2"/>
      <c r="Q24" s="2">
        <f t="shared" si="6"/>
        <v>395804.32077608415</v>
      </c>
      <c r="R24" s="2">
        <f t="shared" si="7"/>
        <v>296596.53222055914</v>
      </c>
    </row>
    <row r="25" spans="1:18">
      <c r="A25" s="232">
        <f t="shared" si="8"/>
        <v>2021</v>
      </c>
      <c r="B25" s="2">
        <v>2275.0854000000004</v>
      </c>
      <c r="C25" s="2">
        <v>194987.68082681636</v>
      </c>
      <c r="D25" s="2">
        <f t="shared" si="2"/>
        <v>85.705653434730991</v>
      </c>
      <c r="E25" s="2">
        <f t="shared" si="9"/>
        <v>85.705653434730962</v>
      </c>
      <c r="F25" s="2"/>
      <c r="G25" s="2">
        <v>240131.96875</v>
      </c>
      <c r="H25" s="2">
        <f t="shared" si="3"/>
        <v>105.54855160601882</v>
      </c>
      <c r="I25" s="2">
        <f t="shared" si="10"/>
        <v>53.198893116949584</v>
      </c>
      <c r="J25" s="2"/>
      <c r="K25" s="2">
        <f t="shared" si="4"/>
        <v>435119.64957681636</v>
      </c>
      <c r="L25" s="2">
        <f t="shared" si="5"/>
        <v>191.25420504074981</v>
      </c>
      <c r="M25" s="2">
        <f t="shared" si="11"/>
        <v>138.90454655168057</v>
      </c>
      <c r="N25" s="2"/>
      <c r="O25" s="243"/>
      <c r="P25" s="2"/>
      <c r="Q25" s="2">
        <f t="shared" si="6"/>
        <v>413455.19638914563</v>
      </c>
      <c r="R25" s="2">
        <f t="shared" si="7"/>
        <v>316019.70585334883</v>
      </c>
    </row>
    <row r="26" spans="1:18">
      <c r="A26" s="232">
        <f t="shared" si="8"/>
        <v>2022</v>
      </c>
      <c r="B26" s="2">
        <v>2404.9031000000004</v>
      </c>
      <c r="C26" s="2">
        <v>210236.06746536447</v>
      </c>
      <c r="D26" s="2">
        <f t="shared" si="2"/>
        <v>87.41976650342562</v>
      </c>
      <c r="E26" s="2">
        <f t="shared" si="9"/>
        <v>87.419766503425578</v>
      </c>
      <c r="F26" s="2"/>
      <c r="G26" s="2">
        <v>238680.96875</v>
      </c>
      <c r="H26" s="2">
        <f t="shared" si="3"/>
        <v>99.24764484273814</v>
      </c>
      <c r="I26" s="2">
        <f t="shared" si="10"/>
        <v>54.262870979288579</v>
      </c>
      <c r="J26" s="2"/>
      <c r="K26" s="2">
        <f t="shared" si="4"/>
        <v>448917.03621536447</v>
      </c>
      <c r="L26" s="2">
        <f t="shared" si="5"/>
        <v>186.66741134616376</v>
      </c>
      <c r="M26" s="2">
        <f t="shared" si="11"/>
        <v>141.68263748271417</v>
      </c>
      <c r="N26" s="2"/>
      <c r="O26" s="243"/>
      <c r="P26" s="2"/>
      <c r="Q26" s="2">
        <f t="shared" si="6"/>
        <v>437047.19106692221</v>
      </c>
      <c r="R26" s="2">
        <f t="shared" si="7"/>
        <v>340733.01409835555</v>
      </c>
    </row>
    <row r="27" spans="1:18">
      <c r="A27" s="232">
        <f t="shared" si="8"/>
        <v>2023</v>
      </c>
      <c r="B27" s="2">
        <v>2534.1415000000002</v>
      </c>
      <c r="C27" s="2">
        <v>225964.73938097357</v>
      </c>
      <c r="D27" s="2">
        <f t="shared" si="2"/>
        <v>89.168161833494125</v>
      </c>
      <c r="E27" s="2">
        <f t="shared" si="9"/>
        <v>89.168161833494096</v>
      </c>
      <c r="F27" s="2"/>
      <c r="G27" s="2">
        <v>234048</v>
      </c>
      <c r="H27" s="2">
        <f t="shared" si="3"/>
        <v>92.357905034111155</v>
      </c>
      <c r="I27" s="2">
        <f t="shared" si="10"/>
        <v>55.348128398874351</v>
      </c>
      <c r="J27" s="2"/>
      <c r="K27" s="2">
        <f t="shared" si="4"/>
        <v>460012.73938097357</v>
      </c>
      <c r="L27" s="2">
        <f t="shared" si="5"/>
        <v>181.52606686760527</v>
      </c>
      <c r="M27" s="2">
        <f t="shared" si="11"/>
        <v>144.51629023236845</v>
      </c>
      <c r="N27" s="2"/>
      <c r="O27" s="243"/>
      <c r="P27" s="2"/>
      <c r="Q27" s="2">
        <f t="shared" si="6"/>
        <v>460533.90855586517</v>
      </c>
      <c r="R27" s="2">
        <f t="shared" si="7"/>
        <v>366224.72850388958</v>
      </c>
    </row>
    <row r="28" spans="1:18">
      <c r="A28" s="232">
        <f t="shared" si="8"/>
        <v>2024</v>
      </c>
      <c r="B28" s="2">
        <v>2642.3026999999997</v>
      </c>
      <c r="C28" s="2">
        <v>240321.46026201203</v>
      </c>
      <c r="D28" s="2">
        <f t="shared" si="2"/>
        <v>90.95152507016401</v>
      </c>
      <c r="E28" s="2">
        <f t="shared" si="9"/>
        <v>90.951525070163981</v>
      </c>
      <c r="F28" s="2"/>
      <c r="G28" s="2">
        <v>232701</v>
      </c>
      <c r="H28" s="2">
        <f t="shared" si="3"/>
        <v>88.067502636999166</v>
      </c>
      <c r="I28" s="2">
        <f t="shared" si="10"/>
        <v>56.455090966851841</v>
      </c>
      <c r="J28" s="2"/>
      <c r="K28" s="2">
        <f t="shared" si="4"/>
        <v>473022.46026201203</v>
      </c>
      <c r="L28" s="2">
        <f t="shared" si="5"/>
        <v>179.01902770716319</v>
      </c>
      <c r="M28" s="2">
        <f t="shared" si="11"/>
        <v>147.40661603701582</v>
      </c>
      <c r="N28" s="2"/>
      <c r="O28" s="243"/>
      <c r="P28" s="2"/>
      <c r="Q28" s="2">
        <f t="shared" si="6"/>
        <v>480190.23011095298</v>
      </c>
      <c r="R28" s="2">
        <f t="shared" si="7"/>
        <v>389492.89955247019</v>
      </c>
    </row>
    <row r="29" spans="1:18">
      <c r="A29" s="232">
        <f t="shared" si="8"/>
        <v>2025</v>
      </c>
      <c r="B29" s="2">
        <v>2735.0506</v>
      </c>
      <c r="C29" s="2">
        <v>253732.16367834841</v>
      </c>
      <c r="D29" s="2">
        <f t="shared" si="2"/>
        <v>92.770555571567272</v>
      </c>
      <c r="E29" s="2">
        <f t="shared" si="9"/>
        <v>92.770555571567257</v>
      </c>
      <c r="F29" s="2"/>
      <c r="G29" s="2">
        <v>228010.96875</v>
      </c>
      <c r="H29" s="2">
        <f t="shared" si="3"/>
        <v>83.366270719086515</v>
      </c>
      <c r="I29" s="2">
        <f t="shared" si="10"/>
        <v>57.584192786188879</v>
      </c>
      <c r="J29" s="2"/>
      <c r="K29" s="2">
        <f t="shared" si="4"/>
        <v>481743.13242834841</v>
      </c>
      <c r="L29" s="2">
        <f t="shared" si="5"/>
        <v>176.13682629065377</v>
      </c>
      <c r="M29" s="2">
        <f t="shared" si="11"/>
        <v>150.35474835775614</v>
      </c>
      <c r="N29" s="2"/>
      <c r="O29" s="243"/>
      <c r="P29" s="2"/>
      <c r="Q29" s="2">
        <f t="shared" si="6"/>
        <v>497045.46605470299</v>
      </c>
      <c r="R29" s="2">
        <f t="shared" si="7"/>
        <v>411227.84470872994</v>
      </c>
    </row>
    <row r="30" spans="1:18">
      <c r="A30" s="232">
        <f t="shared" si="8"/>
        <v>2026</v>
      </c>
      <c r="B30" s="2">
        <v>2808.0671000000007</v>
      </c>
      <c r="C30" s="2">
        <v>265716.06384822464</v>
      </c>
      <c r="D30" s="2">
        <f t="shared" si="2"/>
        <v>94.625966682998623</v>
      </c>
      <c r="E30" s="2">
        <f t="shared" si="9"/>
        <v>94.625966682998609</v>
      </c>
      <c r="F30" s="2"/>
      <c r="G30" s="2">
        <v>227055.96875</v>
      </c>
      <c r="H30" s="2">
        <f t="shared" si="3"/>
        <v>80.85845553690649</v>
      </c>
      <c r="I30" s="2">
        <f t="shared" si="10"/>
        <v>58.735876641912661</v>
      </c>
      <c r="J30" s="2"/>
      <c r="K30" s="2">
        <f t="shared" si="4"/>
        <v>492772.03259822464</v>
      </c>
      <c r="L30" s="2">
        <f t="shared" si="5"/>
        <v>175.48442221990513</v>
      </c>
      <c r="M30" s="2">
        <f t="shared" si="11"/>
        <v>153.36184332491126</v>
      </c>
      <c r="N30" s="2"/>
      <c r="O30" s="243"/>
      <c r="P30" s="2"/>
      <c r="Q30" s="2">
        <f t="shared" si="6"/>
        <v>510314.88062135986</v>
      </c>
      <c r="R30" s="2">
        <f t="shared" si="7"/>
        <v>430650.34663603804</v>
      </c>
    </row>
    <row r="31" spans="1:18">
      <c r="A31" s="232">
        <f t="shared" si="8"/>
        <v>2027</v>
      </c>
      <c r="B31" s="2">
        <v>2905.4960000000005</v>
      </c>
      <c r="C31" s="2">
        <v>280434.07504745759</v>
      </c>
      <c r="D31" s="2">
        <f t="shared" si="2"/>
        <v>96.518486016658613</v>
      </c>
      <c r="E31" s="2">
        <f t="shared" si="9"/>
        <v>96.518486016658585</v>
      </c>
      <c r="F31" s="2"/>
      <c r="G31" s="2">
        <v>222023</v>
      </c>
      <c r="H31" s="2">
        <f t="shared" si="3"/>
        <v>76.414835883442947</v>
      </c>
      <c r="I31" s="2">
        <f t="shared" si="10"/>
        <v>59.910594174750912</v>
      </c>
      <c r="J31" s="2"/>
      <c r="K31" s="2">
        <f t="shared" si="4"/>
        <v>502457.07504745759</v>
      </c>
      <c r="L31" s="2">
        <f t="shared" si="5"/>
        <v>172.93332190010156</v>
      </c>
      <c r="M31" s="2">
        <f t="shared" si="11"/>
        <v>156.4290801914095</v>
      </c>
      <c r="N31" s="2"/>
      <c r="O31" s="243"/>
      <c r="P31" s="2"/>
      <c r="Q31" s="2">
        <f t="shared" si="6"/>
        <v>528020.80277420674</v>
      </c>
      <c r="R31" s="2">
        <f t="shared" si="7"/>
        <v>454504.06677981961</v>
      </c>
    </row>
    <row r="32" spans="1:18">
      <c r="A32" s="232">
        <f t="shared" si="8"/>
        <v>2028</v>
      </c>
      <c r="B32" s="2">
        <v>3048.2135000000003</v>
      </c>
      <c r="C32" s="2">
        <v>300093.13111705083</v>
      </c>
      <c r="D32" s="2">
        <f t="shared" si="2"/>
        <v>98.448855736991788</v>
      </c>
      <c r="E32" s="2">
        <f t="shared" si="9"/>
        <v>98.44885573699176</v>
      </c>
      <c r="F32" s="2"/>
      <c r="G32" s="2">
        <v>220900</v>
      </c>
      <c r="H32" s="2">
        <f t="shared" si="3"/>
        <v>72.468677144825975</v>
      </c>
      <c r="I32" s="2">
        <f t="shared" si="10"/>
        <v>61.108806058245932</v>
      </c>
      <c r="J32" s="2"/>
      <c r="K32" s="2">
        <f t="shared" si="4"/>
        <v>520993.13111705083</v>
      </c>
      <c r="L32" s="2">
        <f t="shared" si="5"/>
        <v>170.91753288181775</v>
      </c>
      <c r="M32" s="2">
        <f t="shared" si="11"/>
        <v>159.55766179523769</v>
      </c>
      <c r="N32" s="2"/>
      <c r="O32" s="243"/>
      <c r="P32" s="2"/>
      <c r="Q32" s="2">
        <f t="shared" si="6"/>
        <v>553957.10037018603</v>
      </c>
      <c r="R32" s="2">
        <f t="shared" si="7"/>
        <v>486365.81871267781</v>
      </c>
    </row>
    <row r="33" spans="1:18">
      <c r="A33" s="232">
        <f t="shared" si="8"/>
        <v>2029</v>
      </c>
      <c r="B33" s="2">
        <v>3248.6478999999999</v>
      </c>
      <c r="C33" s="2">
        <v>326222.1818163289</v>
      </c>
      <c r="D33" s="2">
        <f t="shared" si="2"/>
        <v>100.4178328517316</v>
      </c>
      <c r="E33" s="2">
        <f t="shared" si="9"/>
        <v>100.4178328517316</v>
      </c>
      <c r="F33" s="2"/>
      <c r="G33" s="2">
        <v>216086.015625</v>
      </c>
      <c r="H33" s="2">
        <f t="shared" si="3"/>
        <v>66.515677376116997</v>
      </c>
      <c r="I33" s="2">
        <f t="shared" si="10"/>
        <v>62.330982179410853</v>
      </c>
      <c r="J33" s="2"/>
      <c r="K33" s="2">
        <f t="shared" si="4"/>
        <v>542308.1974413289</v>
      </c>
      <c r="L33" s="2">
        <f t="shared" si="5"/>
        <v>166.93351022784861</v>
      </c>
      <c r="M33" s="2">
        <f t="shared" si="11"/>
        <v>162.74881503114244</v>
      </c>
      <c r="N33" s="2"/>
      <c r="O33" s="243"/>
      <c r="P33" s="2"/>
      <c r="Q33" s="2">
        <f t="shared" si="6"/>
        <v>590382.38981872296</v>
      </c>
      <c r="R33" s="2">
        <f t="shared" si="7"/>
        <v>528713.59617840929</v>
      </c>
    </row>
    <row r="34" spans="1:18">
      <c r="A34" s="232">
        <f t="shared" si="8"/>
        <v>2030</v>
      </c>
      <c r="B34" s="2">
        <v>3330.3324000000002</v>
      </c>
      <c r="C34" s="2">
        <v>341113.2575295844</v>
      </c>
      <c r="D34" s="2">
        <f t="shared" si="2"/>
        <v>102.42618950876627</v>
      </c>
      <c r="E34" s="2">
        <f t="shared" si="9"/>
        <v>102.42618950876624</v>
      </c>
      <c r="F34" s="2"/>
      <c r="G34" s="2">
        <v>213137.984375</v>
      </c>
      <c r="H34" s="2">
        <f t="shared" si="3"/>
        <v>63.999012343332453</v>
      </c>
      <c r="I34" s="2">
        <f t="shared" si="10"/>
        <v>63.577601822999071</v>
      </c>
      <c r="J34" s="2"/>
      <c r="K34" s="2">
        <f t="shared" si="4"/>
        <v>554251.24190458446</v>
      </c>
      <c r="L34" s="2">
        <f t="shared" si="5"/>
        <v>166.42520185209872</v>
      </c>
      <c r="M34" s="2">
        <f t="shared" si="11"/>
        <v>166.00379133176529</v>
      </c>
      <c r="N34" s="2"/>
      <c r="O34" s="243"/>
      <c r="P34" s="2"/>
      <c r="Q34" s="2">
        <f t="shared" si="6"/>
        <v>605227.05498577526</v>
      </c>
      <c r="R34" s="2">
        <f t="shared" si="7"/>
        <v>552847.80479501712</v>
      </c>
    </row>
    <row r="35" spans="1:18">
      <c r="A35" s="232">
        <f t="shared" si="8"/>
        <v>2031</v>
      </c>
      <c r="B35" s="2">
        <v>3411.3542000000002</v>
      </c>
      <c r="C35" s="2">
        <v>356400.25200614019</v>
      </c>
      <c r="D35" s="2">
        <f t="shared" si="2"/>
        <v>104.47471329894157</v>
      </c>
      <c r="E35" s="2">
        <f t="shared" si="9"/>
        <v>104.47471329894157</v>
      </c>
      <c r="F35" s="2"/>
      <c r="G35" s="2">
        <v>210204</v>
      </c>
      <c r="H35" s="2">
        <f t="shared" si="3"/>
        <v>61.618931273685973</v>
      </c>
      <c r="I35" s="2">
        <f t="shared" si="10"/>
        <v>64.849153859459051</v>
      </c>
      <c r="J35" s="2"/>
      <c r="K35" s="2">
        <f t="shared" si="4"/>
        <v>566604.25200614019</v>
      </c>
      <c r="L35" s="2">
        <f t="shared" si="5"/>
        <v>166.09364457262754</v>
      </c>
      <c r="M35" s="2">
        <f t="shared" si="11"/>
        <v>169.32386715840059</v>
      </c>
      <c r="N35" s="2"/>
      <c r="O35" s="243"/>
      <c r="P35" s="2"/>
      <c r="Q35" s="2">
        <f t="shared" si="6"/>
        <v>619951.28653805109</v>
      </c>
      <c r="R35" s="2">
        <f t="shared" si="7"/>
        <v>577623.68539105193</v>
      </c>
    </row>
    <row r="36" spans="1:18">
      <c r="A36" s="232">
        <f t="shared" si="8"/>
        <v>2032</v>
      </c>
      <c r="B36" s="2">
        <v>3485.9457999999995</v>
      </c>
      <c r="C36" s="2">
        <v>371477.05179126246</v>
      </c>
      <c r="D36" s="2">
        <f t="shared" si="2"/>
        <v>106.56420756492041</v>
      </c>
      <c r="E36" s="2">
        <f t="shared" si="9"/>
        <v>106.56420756492039</v>
      </c>
      <c r="F36" s="2"/>
      <c r="G36" s="2">
        <v>207284</v>
      </c>
      <c r="H36" s="2">
        <f t="shared" si="3"/>
        <v>59.462771911141026</v>
      </c>
      <c r="I36" s="2">
        <f t="shared" si="10"/>
        <v>66.146136936648233</v>
      </c>
      <c r="J36" s="2"/>
      <c r="K36" s="2">
        <f t="shared" si="4"/>
        <v>578761.05179126246</v>
      </c>
      <c r="L36" s="2">
        <f t="shared" si="5"/>
        <v>166.02697947606143</v>
      </c>
      <c r="M36" s="2">
        <f t="shared" si="11"/>
        <v>172.71034450156861</v>
      </c>
      <c r="N36" s="2"/>
      <c r="O36" s="243"/>
      <c r="P36" s="2"/>
      <c r="Q36" s="2">
        <f t="shared" si="6"/>
        <v>633506.94674622628</v>
      </c>
      <c r="R36" s="2">
        <f t="shared" si="7"/>
        <v>602058.90003179607</v>
      </c>
    </row>
    <row r="37" spans="1:18">
      <c r="A37" s="232">
        <f t="shared" si="8"/>
        <v>2033</v>
      </c>
      <c r="B37" s="2">
        <v>3560.0207000000014</v>
      </c>
      <c r="C37" s="2">
        <v>386958.2005064176</v>
      </c>
      <c r="D37" s="2">
        <f t="shared" si="2"/>
        <v>108.6954917162188</v>
      </c>
      <c r="E37" s="2">
        <f t="shared" si="9"/>
        <v>108.69549171621881</v>
      </c>
      <c r="F37" s="2"/>
      <c r="G37" s="2">
        <v>206473.984375</v>
      </c>
      <c r="H37" s="2">
        <f t="shared" si="3"/>
        <v>57.997972982291905</v>
      </c>
      <c r="I37" s="2">
        <f t="shared" si="10"/>
        <v>67.469059675381203</v>
      </c>
      <c r="J37" s="2"/>
      <c r="K37" s="2">
        <f t="shared" si="4"/>
        <v>593432.18488141755</v>
      </c>
      <c r="L37" s="2">
        <f t="shared" si="5"/>
        <v>166.6934646985107</v>
      </c>
      <c r="M37" s="2">
        <f t="shared" si="11"/>
        <v>176.16455139159999</v>
      </c>
      <c r="N37" s="2"/>
      <c r="O37" s="243"/>
      <c r="P37" s="2"/>
      <c r="Q37" s="2">
        <f t="shared" si="6"/>
        <v>646968.70617161191</v>
      </c>
      <c r="R37" s="2">
        <f t="shared" si="7"/>
        <v>627149.44956030999</v>
      </c>
    </row>
    <row r="38" spans="1:18">
      <c r="A38" s="232">
        <f t="shared" si="8"/>
        <v>2034</v>
      </c>
      <c r="B38" s="2">
        <v>3634.5</v>
      </c>
      <c r="C38" s="2">
        <v>402954.83993544918</v>
      </c>
      <c r="D38" s="2">
        <f t="shared" si="2"/>
        <v>110.86940155054317</v>
      </c>
      <c r="E38" s="2">
        <f t="shared" si="9"/>
        <v>110.86940155054319</v>
      </c>
      <c r="F38" s="2"/>
      <c r="G38" s="2">
        <v>201487.96875</v>
      </c>
      <c r="H38" s="2">
        <f t="shared" si="3"/>
        <v>55.437603177878664</v>
      </c>
      <c r="I38" s="2">
        <f t="shared" si="10"/>
        <v>68.818440868888828</v>
      </c>
      <c r="J38" s="2"/>
      <c r="K38" s="2">
        <f t="shared" si="4"/>
        <v>604442.80868544918</v>
      </c>
      <c r="L38" s="2">
        <f t="shared" si="5"/>
        <v>166.30700472842184</v>
      </c>
      <c r="M38" s="2">
        <f t="shared" si="11"/>
        <v>179.687842419432</v>
      </c>
      <c r="N38" s="2"/>
      <c r="O38" s="243"/>
      <c r="P38" s="2"/>
      <c r="Q38" s="2">
        <f t="shared" si="6"/>
        <v>660503.95790696458</v>
      </c>
      <c r="R38" s="2">
        <f t="shared" si="7"/>
        <v>653075.46327342559</v>
      </c>
    </row>
    <row r="39" spans="1:18">
      <c r="A39" s="232">
        <f t="shared" si="8"/>
        <v>2035</v>
      </c>
      <c r="B39" s="2">
        <v>3709.0015999999996</v>
      </c>
      <c r="C39" s="2">
        <v>419439.08349684725</v>
      </c>
      <c r="D39" s="2">
        <f t="shared" si="2"/>
        <v>113.08678958155404</v>
      </c>
      <c r="E39" s="2">
        <f t="shared" si="9"/>
        <v>113.08678958155406</v>
      </c>
      <c r="F39" s="2"/>
      <c r="G39" s="2">
        <v>198613</v>
      </c>
      <c r="H39" s="2">
        <f t="shared" si="3"/>
        <v>53.548911922820423</v>
      </c>
      <c r="I39" s="2">
        <f t="shared" si="10"/>
        <v>70.194809686266609</v>
      </c>
      <c r="J39" s="2"/>
      <c r="K39" s="2">
        <f t="shared" si="4"/>
        <v>618052.08349684719</v>
      </c>
      <c r="L39" s="2">
        <f t="shared" si="5"/>
        <v>166.63570150437445</v>
      </c>
      <c r="M39" s="2">
        <f t="shared" si="11"/>
        <v>183.28159926782064</v>
      </c>
      <c r="N39" s="2"/>
      <c r="O39" s="243"/>
      <c r="P39" s="2"/>
      <c r="Q39" s="2">
        <f t="shared" si="6"/>
        <v>674043.26225980569</v>
      </c>
      <c r="R39" s="2">
        <f t="shared" si="7"/>
        <v>679791.74493490555</v>
      </c>
    </row>
    <row r="40" spans="1:18">
      <c r="A40" s="232">
        <f t="shared" si="8"/>
        <v>2036</v>
      </c>
      <c r="B40" s="2">
        <v>3783.4262000000012</v>
      </c>
      <c r="C40" s="2">
        <v>436412.63302827359</v>
      </c>
      <c r="D40" s="2">
        <f t="shared" si="2"/>
        <v>115.34852537318514</v>
      </c>
      <c r="E40" s="2">
        <f t="shared" si="9"/>
        <v>115.34852537318514</v>
      </c>
      <c r="F40" s="2"/>
      <c r="G40" s="2">
        <v>196116.015625</v>
      </c>
      <c r="H40" s="2">
        <f t="shared" si="3"/>
        <v>51.835559954889547</v>
      </c>
      <c r="I40" s="2">
        <f t="shared" si="10"/>
        <v>71.59870587999194</v>
      </c>
      <c r="J40" s="2"/>
      <c r="K40" s="2">
        <f t="shared" si="4"/>
        <v>632528.64865327359</v>
      </c>
      <c r="L40" s="2">
        <f t="shared" si="5"/>
        <v>167.1840853280747</v>
      </c>
      <c r="M40" s="2">
        <f t="shared" si="11"/>
        <v>186.94723125317705</v>
      </c>
      <c r="N40" s="2"/>
      <c r="O40" s="243"/>
      <c r="P40" s="2"/>
      <c r="Q40" s="2">
        <f t="shared" si="6"/>
        <v>687568.57326975034</v>
      </c>
      <c r="R40" s="2">
        <f t="shared" si="7"/>
        <v>707301.05274072906</v>
      </c>
    </row>
    <row r="41" spans="1:18">
      <c r="A41" s="232">
        <f t="shared" si="8"/>
        <v>2037</v>
      </c>
      <c r="B41" s="2">
        <v>3849.1512999999991</v>
      </c>
      <c r="C41" s="2">
        <v>452873.80492114392</v>
      </c>
      <c r="D41" s="2">
        <f t="shared" si="2"/>
        <v>117.65549588064881</v>
      </c>
      <c r="E41" s="2">
        <f t="shared" si="9"/>
        <v>117.65549588064884</v>
      </c>
      <c r="F41" s="2"/>
      <c r="G41" s="2">
        <v>192910.984375</v>
      </c>
      <c r="H41" s="2">
        <f t="shared" si="3"/>
        <v>50.117797233639543</v>
      </c>
      <c r="I41" s="2">
        <f t="shared" si="10"/>
        <v>73.030679997591776</v>
      </c>
      <c r="J41" s="2"/>
      <c r="K41" s="2">
        <f t="shared" si="4"/>
        <v>645784.78929614392</v>
      </c>
      <c r="L41" s="2">
        <f t="shared" si="5"/>
        <v>167.77329311428835</v>
      </c>
      <c r="M41" s="2">
        <f t="shared" si="11"/>
        <v>190.68617587824059</v>
      </c>
      <c r="N41" s="2"/>
      <c r="O41" s="243"/>
      <c r="P41" s="2"/>
      <c r="Q41" s="2">
        <f t="shared" si="6"/>
        <v>699512.90912993182</v>
      </c>
      <c r="R41" s="2">
        <f t="shared" si="7"/>
        <v>733979.94177375827</v>
      </c>
    </row>
    <row r="42" spans="1:18">
      <c r="A42" s="232">
        <f t="shared" si="8"/>
        <v>2038</v>
      </c>
      <c r="B42" s="2">
        <v>3915.3404</v>
      </c>
      <c r="C42" s="2">
        <v>469874.54262960871</v>
      </c>
      <c r="D42" s="2">
        <f t="shared" si="2"/>
        <v>120.00860579826181</v>
      </c>
      <c r="E42" s="2">
        <f t="shared" si="9"/>
        <v>120.00860579826183</v>
      </c>
      <c r="F42" s="2"/>
      <c r="G42" s="2">
        <v>192454.984375</v>
      </c>
      <c r="H42" s="2">
        <f t="shared" si="3"/>
        <v>49.154087438987425</v>
      </c>
      <c r="I42" s="2">
        <f t="shared" si="10"/>
        <v>74.491293597543617</v>
      </c>
      <c r="J42" s="2"/>
      <c r="K42" s="2">
        <f t="shared" si="4"/>
        <v>662329.52700460865</v>
      </c>
      <c r="L42" s="2">
        <f t="shared" si="5"/>
        <v>169.16269323724921</v>
      </c>
      <c r="M42" s="2">
        <f t="shared" si="11"/>
        <v>194.49989939580541</v>
      </c>
      <c r="N42" s="2"/>
      <c r="O42" s="243"/>
      <c r="P42" s="2"/>
      <c r="Q42" s="2">
        <f t="shared" si="6"/>
        <v>711541.56851094717</v>
      </c>
      <c r="R42" s="2">
        <f t="shared" si="7"/>
        <v>761533.31390033255</v>
      </c>
    </row>
    <row r="43" spans="1:18">
      <c r="A43" s="232">
        <f t="shared" si="8"/>
        <v>2039</v>
      </c>
      <c r="B43" s="2">
        <v>3981.4908</v>
      </c>
      <c r="C43" s="2">
        <v>487369.42310473812</v>
      </c>
      <c r="D43" s="2">
        <f t="shared" si="2"/>
        <v>122.40877791422703</v>
      </c>
      <c r="E43" s="2">
        <f t="shared" si="9"/>
        <v>122.40877791422706</v>
      </c>
      <c r="F43" s="2"/>
      <c r="G43" s="2">
        <v>187275</v>
      </c>
      <c r="H43" s="2">
        <f t="shared" si="3"/>
        <v>47.036401540849972</v>
      </c>
      <c r="I43" s="2">
        <f t="shared" si="10"/>
        <v>75.981119469494487</v>
      </c>
      <c r="J43" s="2"/>
      <c r="K43" s="2">
        <f t="shared" si="4"/>
        <v>674644.42310473812</v>
      </c>
      <c r="L43" s="2">
        <f t="shared" si="5"/>
        <v>169.44517945507701</v>
      </c>
      <c r="M43" s="2">
        <f t="shared" si="11"/>
        <v>198.38989738372152</v>
      </c>
      <c r="N43" s="2"/>
      <c r="O43" s="243"/>
      <c r="P43" s="2"/>
      <c r="Q43" s="2">
        <f t="shared" si="6"/>
        <v>723563.19487416884</v>
      </c>
      <c r="R43" s="2">
        <f t="shared" si="7"/>
        <v>789887.55124623131</v>
      </c>
    </row>
    <row r="44" spans="1:18">
      <c r="A44" s="232">
        <f t="shared" si="8"/>
        <v>2040</v>
      </c>
      <c r="B44" s="2">
        <v>4047.3417999999992</v>
      </c>
      <c r="C44" s="2">
        <v>505338.76680995122</v>
      </c>
      <c r="D44" s="2">
        <f t="shared" si="2"/>
        <v>124.85695347251159</v>
      </c>
      <c r="E44" s="2">
        <f t="shared" si="9"/>
        <v>124.85695347251161</v>
      </c>
      <c r="F44" s="2"/>
      <c r="G44" s="2">
        <v>184483</v>
      </c>
      <c r="H44" s="2">
        <f t="shared" si="3"/>
        <v>45.58127509764558</v>
      </c>
      <c r="I44" s="2">
        <f t="shared" si="10"/>
        <v>77.500741858884382</v>
      </c>
      <c r="J44" s="2"/>
      <c r="K44" s="2">
        <f t="shared" si="4"/>
        <v>689821.76680995128</v>
      </c>
      <c r="L44" s="2">
        <f t="shared" si="5"/>
        <v>170.43822857015718</v>
      </c>
      <c r="M44" s="2">
        <f t="shared" si="11"/>
        <v>202.35769533139595</v>
      </c>
      <c r="N44" s="2"/>
      <c r="O44" s="243"/>
      <c r="P44" s="2"/>
      <c r="Q44" s="2">
        <f t="shared" si="6"/>
        <v>735530.41075864562</v>
      </c>
      <c r="R44" s="2">
        <f t="shared" si="7"/>
        <v>819010.75886642351</v>
      </c>
    </row>
    <row r="45" spans="1:18">
      <c r="A45" s="232">
        <f t="shared" si="8"/>
        <v>2041</v>
      </c>
      <c r="B45" s="2">
        <v>4113.335</v>
      </c>
      <c r="C45" s="2">
        <v>523850.04624609032</v>
      </c>
      <c r="D45" s="2">
        <f t="shared" si="2"/>
        <v>127.35409254196178</v>
      </c>
      <c r="E45" s="2">
        <f t="shared" si="9"/>
        <v>127.35409254196183</v>
      </c>
      <c r="F45" s="2"/>
      <c r="G45" s="2">
        <v>181708</v>
      </c>
      <c r="H45" s="2">
        <f t="shared" si="3"/>
        <v>44.175346768498066</v>
      </c>
      <c r="I45" s="2">
        <f t="shared" si="10"/>
        <v>79.050756696062066</v>
      </c>
      <c r="J45" s="2"/>
      <c r="K45" s="2">
        <f t="shared" si="4"/>
        <v>705558.04624609032</v>
      </c>
      <c r="L45" s="2">
        <f t="shared" si="5"/>
        <v>171.52943931045985</v>
      </c>
      <c r="M45" s="2">
        <f t="shared" si="11"/>
        <v>206.40484923802387</v>
      </c>
      <c r="N45" s="2"/>
      <c r="O45" s="243"/>
      <c r="P45" s="2"/>
      <c r="Q45" s="2">
        <f t="shared" si="6"/>
        <v>747523.46889455058</v>
      </c>
      <c r="R45" s="2">
        <f t="shared" si="7"/>
        <v>849012.29054048692</v>
      </c>
    </row>
    <row r="46" spans="1:18">
      <c r="A46" s="232">
        <f t="shared" si="8"/>
        <v>2042</v>
      </c>
      <c r="B46" s="2">
        <v>4168.4682259356841</v>
      </c>
      <c r="C46" s="2">
        <v>541488.91796812136</v>
      </c>
      <c r="D46" s="2">
        <f t="shared" si="2"/>
        <v>129.90117439280107</v>
      </c>
      <c r="E46" s="2">
        <f t="shared" si="9"/>
        <v>129.90117439280107</v>
      </c>
      <c r="F46" s="2"/>
      <c r="G46" s="2">
        <v>178952</v>
      </c>
      <c r="H46" s="2">
        <f t="shared" si="3"/>
        <v>42.929918209903391</v>
      </c>
      <c r="I46" s="2">
        <f t="shared" si="10"/>
        <v>80.631771829983307</v>
      </c>
      <c r="J46" s="2"/>
      <c r="K46" s="2">
        <f t="shared" si="4"/>
        <v>720440.91796812136</v>
      </c>
      <c r="L46" s="2">
        <f t="shared" si="5"/>
        <v>172.83109260270444</v>
      </c>
      <c r="M46" s="2">
        <f t="shared" si="11"/>
        <v>210.53294622278435</v>
      </c>
      <c r="N46" s="2"/>
      <c r="O46" s="243"/>
      <c r="P46" s="2"/>
      <c r="Q46" s="2">
        <f t="shared" si="6"/>
        <v>757542.92520014918</v>
      </c>
      <c r="R46" s="2">
        <f t="shared" si="7"/>
        <v>877599.89684230264</v>
      </c>
    </row>
    <row r="47" spans="1:18">
      <c r="A47" s="232">
        <f t="shared" si="8"/>
        <v>2043</v>
      </c>
      <c r="B47" s="2">
        <v>4219.5842315028094</v>
      </c>
      <c r="C47" s="2">
        <v>559091.52606399113</v>
      </c>
      <c r="D47" s="2">
        <f t="shared" si="2"/>
        <v>132.49919788065708</v>
      </c>
      <c r="E47" s="2">
        <f t="shared" si="9"/>
        <v>132.49919788065708</v>
      </c>
      <c r="F47" s="2"/>
      <c r="G47" s="2">
        <v>178896.96875</v>
      </c>
      <c r="H47" s="2">
        <f t="shared" si="3"/>
        <v>42.396823699923075</v>
      </c>
      <c r="I47" s="2">
        <f t="shared" si="10"/>
        <v>82.244407266582982</v>
      </c>
      <c r="J47" s="2"/>
      <c r="K47" s="2">
        <f t="shared" si="4"/>
        <v>737988.49481399113</v>
      </c>
      <c r="L47" s="2">
        <f t="shared" si="5"/>
        <v>174.89602158058017</v>
      </c>
      <c r="M47" s="2">
        <f t="shared" si="11"/>
        <v>214.74360514724003</v>
      </c>
      <c r="N47" s="2"/>
      <c r="O47" s="243"/>
      <c r="P47" s="2"/>
      <c r="Q47" s="2">
        <f t="shared" si="6"/>
        <v>766832.32511471258</v>
      </c>
      <c r="R47" s="2">
        <f t="shared" si="7"/>
        <v>906128.73009535961</v>
      </c>
    </row>
    <row r="48" spans="1:18">
      <c r="A48" s="232">
        <f t="shared" si="8"/>
        <v>2044</v>
      </c>
      <c r="B48" s="2">
        <v>4270.5442370699357</v>
      </c>
      <c r="C48" s="2">
        <v>577160.5596441417</v>
      </c>
      <c r="D48" s="2">
        <f t="shared" si="2"/>
        <v>135.14918183827021</v>
      </c>
      <c r="E48" s="2">
        <f t="shared" si="9"/>
        <v>135.14918183827021</v>
      </c>
      <c r="F48" s="2"/>
      <c r="G48" s="2">
        <v>173496</v>
      </c>
      <c r="H48" s="2">
        <f t="shared" si="3"/>
        <v>40.626203680081154</v>
      </c>
      <c r="I48" s="2">
        <f t="shared" si="10"/>
        <v>83.889295411914645</v>
      </c>
      <c r="J48" s="2"/>
      <c r="K48" s="2">
        <f t="shared" si="4"/>
        <v>750656.5596441417</v>
      </c>
      <c r="L48" s="2">
        <f t="shared" si="5"/>
        <v>175.77538551835138</v>
      </c>
      <c r="M48" s="2">
        <f t="shared" si="11"/>
        <v>219.03847725018483</v>
      </c>
      <c r="N48" s="2"/>
      <c r="O48" s="243"/>
      <c r="P48" s="2"/>
      <c r="Q48" s="2">
        <f t="shared" si="6"/>
        <v>776093.37488003052</v>
      </c>
      <c r="R48" s="2">
        <f t="shared" si="7"/>
        <v>935413.50671735103</v>
      </c>
    </row>
    <row r="49" spans="1:18">
      <c r="A49" s="232">
        <f t="shared" si="8"/>
        <v>2045</v>
      </c>
      <c r="B49" s="2">
        <v>4321.2221983791742</v>
      </c>
      <c r="C49" s="2">
        <v>595689.837545363</v>
      </c>
      <c r="D49" s="2">
        <f t="shared" si="2"/>
        <v>137.8521654750356</v>
      </c>
      <c r="E49" s="2">
        <f t="shared" si="9"/>
        <v>137.8521654750356</v>
      </c>
      <c r="F49" s="2"/>
      <c r="G49" s="2">
        <v>170796.984375</v>
      </c>
      <c r="H49" s="2">
        <f t="shared" si="3"/>
        <v>39.525156664950806</v>
      </c>
      <c r="I49" s="2">
        <f t="shared" si="10"/>
        <v>85.567081320152937</v>
      </c>
      <c r="J49" s="2"/>
      <c r="K49" s="2">
        <f t="shared" si="4"/>
        <v>766486.821920363</v>
      </c>
      <c r="L49" s="2">
        <f t="shared" si="5"/>
        <v>177.3773221399864</v>
      </c>
      <c r="M49" s="2">
        <f t="shared" si="11"/>
        <v>223.41924679518851</v>
      </c>
      <c r="N49" s="2"/>
      <c r="O49" s="243"/>
      <c r="P49" s="2"/>
      <c r="Q49" s="2">
        <f t="shared" si="6"/>
        <v>785303.16825557267</v>
      </c>
      <c r="R49" s="2">
        <f t="shared" si="7"/>
        <v>965444.20879652374</v>
      </c>
    </row>
    <row r="50" spans="1:18">
      <c r="A50" s="232">
        <f t="shared" si="8"/>
        <v>2046</v>
      </c>
      <c r="B50" s="2">
        <v>4352.0497967700821</v>
      </c>
      <c r="C50" s="2">
        <v>611938.27851474332</v>
      </c>
      <c r="D50" s="2">
        <f t="shared" si="2"/>
        <v>140.60920878453632</v>
      </c>
      <c r="E50" s="2">
        <f t="shared" si="9"/>
        <v>140.60920878453632</v>
      </c>
      <c r="F50" s="2"/>
      <c r="G50" s="2">
        <v>168582</v>
      </c>
      <c r="H50" s="2">
        <f t="shared" si="3"/>
        <v>38.736229563621912</v>
      </c>
      <c r="I50" s="2">
        <f t="shared" si="10"/>
        <v>87.278422946555992</v>
      </c>
      <c r="J50" s="2"/>
      <c r="K50" s="2">
        <f t="shared" si="4"/>
        <v>780520.27851474332</v>
      </c>
      <c r="L50" s="2">
        <f t="shared" si="5"/>
        <v>179.34543834815824</v>
      </c>
      <c r="M50" s="2">
        <f t="shared" si="11"/>
        <v>227.88763173109228</v>
      </c>
      <c r="N50" s="2"/>
      <c r="O50" s="243"/>
      <c r="P50" s="2"/>
      <c r="Q50" s="2">
        <f t="shared" si="6"/>
        <v>790905.52091755124</v>
      </c>
      <c r="R50" s="2">
        <f t="shared" si="7"/>
        <v>991778.32136171544</v>
      </c>
    </row>
    <row r="51" spans="1:18">
      <c r="A51" s="232">
        <f>+A50+1</f>
        <v>2047</v>
      </c>
      <c r="B51" s="2">
        <v>4382.8363951609908</v>
      </c>
      <c r="C51" s="2">
        <v>628592.50091076957</v>
      </c>
      <c r="D51" s="2">
        <f t="shared" si="2"/>
        <v>143.42139296022708</v>
      </c>
      <c r="E51" s="2">
        <f t="shared" si="9"/>
        <v>143.42139296022705</v>
      </c>
      <c r="F51" s="2"/>
      <c r="G51" s="2">
        <v>165460.96875</v>
      </c>
      <c r="H51" s="2">
        <f t="shared" si="3"/>
        <v>37.75202946947379</v>
      </c>
      <c r="I51" s="2">
        <f t="shared" si="10"/>
        <v>89.023991405487109</v>
      </c>
      <c r="J51" s="2"/>
      <c r="K51" s="2">
        <f t="shared" si="4"/>
        <v>794053.46966076957</v>
      </c>
      <c r="L51" s="2">
        <f t="shared" si="5"/>
        <v>181.17342242970088</v>
      </c>
      <c r="M51" s="2">
        <f t="shared" si="11"/>
        <v>232.44538436571415</v>
      </c>
      <c r="N51" s="2"/>
      <c r="O51" s="243"/>
      <c r="P51" s="2"/>
      <c r="Q51" s="2">
        <f t="shared" si="6"/>
        <v>796500.42257876659</v>
      </c>
      <c r="R51" s="2">
        <f t="shared" si="7"/>
        <v>1018770.0904852375</v>
      </c>
    </row>
    <row r="52" spans="1:18">
      <c r="A52" s="232">
        <f t="shared" si="8"/>
        <v>2048</v>
      </c>
      <c r="B52" s="2">
        <v>4408.6880597358304</v>
      </c>
      <c r="C52" s="2">
        <v>644946.18630752224</v>
      </c>
      <c r="D52" s="2">
        <f t="shared" si="2"/>
        <v>146.28982081943161</v>
      </c>
      <c r="E52" s="2">
        <f t="shared" si="9"/>
        <v>146.28982081943158</v>
      </c>
      <c r="F52" s="2"/>
      <c r="G52" s="2">
        <v>165859</v>
      </c>
      <c r="H52" s="2">
        <f t="shared" si="3"/>
        <v>37.620942500962137</v>
      </c>
      <c r="I52" s="2">
        <f t="shared" si="10"/>
        <v>90.804471233596857</v>
      </c>
      <c r="J52" s="2"/>
      <c r="K52" s="2">
        <f t="shared" si="4"/>
        <v>810805.18630752224</v>
      </c>
      <c r="L52" s="2">
        <f t="shared" si="5"/>
        <v>183.91076332039376</v>
      </c>
      <c r="M52" s="2">
        <f t="shared" si="11"/>
        <v>237.09429205302843</v>
      </c>
      <c r="N52" s="2"/>
      <c r="O52" s="243"/>
      <c r="P52" s="2"/>
      <c r="Q52" s="2">
        <f t="shared" si="6"/>
        <v>801198.49020021793</v>
      </c>
      <c r="R52" s="2">
        <f t="shared" si="7"/>
        <v>1045274.7744057062</v>
      </c>
    </row>
    <row r="53" spans="1:18">
      <c r="A53" s="232">
        <f t="shared" si="8"/>
        <v>2049</v>
      </c>
      <c r="B53" s="2">
        <v>4431.9177419699408</v>
      </c>
      <c r="C53" s="2">
        <v>661311.34140642721</v>
      </c>
      <c r="D53" s="2">
        <f t="shared" si="2"/>
        <v>149.21561723582019</v>
      </c>
      <c r="E53" s="2">
        <f t="shared" si="9"/>
        <v>149.21561723582022</v>
      </c>
      <c r="F53" s="2"/>
      <c r="G53" s="2">
        <v>160208.984375</v>
      </c>
      <c r="H53" s="2">
        <f t="shared" si="3"/>
        <v>36.148907471326126</v>
      </c>
      <c r="I53" s="2">
        <f t="shared" si="10"/>
        <v>92.620560658268801</v>
      </c>
      <c r="J53" s="2"/>
      <c r="K53" s="2">
        <f t="shared" si="4"/>
        <v>821520.32578142721</v>
      </c>
      <c r="L53" s="2">
        <f t="shared" si="5"/>
        <v>185.3645247071463</v>
      </c>
      <c r="M53" s="2">
        <f t="shared" si="11"/>
        <v>241.83617789408899</v>
      </c>
      <c r="N53" s="2"/>
      <c r="O53" s="243"/>
      <c r="P53" s="2"/>
      <c r="Q53" s="2">
        <f t="shared" si="6"/>
        <v>805420.06044552021</v>
      </c>
      <c r="R53" s="2">
        <f t="shared" si="7"/>
        <v>1071798.0474590119</v>
      </c>
    </row>
    <row r="54" spans="1:18">
      <c r="A54" s="232">
        <f t="shared" si="8"/>
        <v>2050</v>
      </c>
      <c r="B54" s="2">
        <v>4455.1824242040566</v>
      </c>
      <c r="C54" s="2">
        <v>678078.45123230189</v>
      </c>
      <c r="D54" s="2">
        <f t="shared" si="2"/>
        <v>152.19992958053663</v>
      </c>
      <c r="E54" s="2">
        <f t="shared" si="9"/>
        <v>152.19992958053663</v>
      </c>
      <c r="F54" s="2"/>
      <c r="G54" s="2">
        <v>157615.984375</v>
      </c>
      <c r="H54" s="2">
        <f t="shared" si="3"/>
        <v>35.378121335437569</v>
      </c>
      <c r="I54" s="2">
        <f t="shared" si="10"/>
        <v>94.472971871434183</v>
      </c>
      <c r="J54" s="2"/>
      <c r="K54" s="2">
        <f t="shared" si="4"/>
        <v>835694.43560730189</v>
      </c>
      <c r="L54" s="2">
        <f t="shared" si="5"/>
        <v>187.57805091597419</v>
      </c>
      <c r="M54" s="2">
        <f t="shared" si="11"/>
        <v>246.67290145197077</v>
      </c>
      <c r="N54" s="2"/>
      <c r="O54" s="243"/>
      <c r="P54" s="2"/>
      <c r="Q54" s="2">
        <f t="shared" si="6"/>
        <v>809647.99130123109</v>
      </c>
      <c r="R54" s="2">
        <f t="shared" si="7"/>
        <v>1098972.7750762396</v>
      </c>
    </row>
    <row r="55" spans="1:18">
      <c r="A55" s="232">
        <f t="shared" si="8"/>
        <v>2051</v>
      </c>
      <c r="B55" s="2">
        <v>4475.1477285064484</v>
      </c>
      <c r="C55" s="2">
        <v>694739.5125240034</v>
      </c>
      <c r="D55" s="2">
        <f t="shared" si="2"/>
        <v>155.24392817214735</v>
      </c>
      <c r="E55" s="2">
        <f t="shared" si="9"/>
        <v>155.24392817214738</v>
      </c>
      <c r="F55" s="2"/>
      <c r="G55" s="2">
        <v>155045.984375</v>
      </c>
      <c r="H55" s="2">
        <f t="shared" si="3"/>
        <v>34.646003613995909</v>
      </c>
      <c r="I55" s="2">
        <f t="shared" si="10"/>
        <v>96.362431308862867</v>
      </c>
      <c r="J55" s="2"/>
      <c r="K55" s="2">
        <f t="shared" si="4"/>
        <v>849785.4968990034</v>
      </c>
      <c r="L55" s="2">
        <f t="shared" si="5"/>
        <v>189.88993178614325</v>
      </c>
      <c r="M55" s="2">
        <f t="shared" si="11"/>
        <v>251.6063594810102</v>
      </c>
      <c r="N55" s="2"/>
      <c r="O55" s="243"/>
      <c r="P55" s="2"/>
      <c r="Q55" s="2">
        <f t="shared" si="6"/>
        <v>813276.32051090139</v>
      </c>
      <c r="R55" s="2">
        <f t="shared" si="7"/>
        <v>1125975.6281092197</v>
      </c>
    </row>
    <row r="56" spans="1:18">
      <c r="A56" s="232">
        <f t="shared" si="8"/>
        <v>2052</v>
      </c>
      <c r="B56" s="2">
        <v>4494.2806367338117</v>
      </c>
      <c r="C56" s="2">
        <v>711663.97596166807</v>
      </c>
      <c r="D56" s="2">
        <f t="shared" si="2"/>
        <v>158.3488067355903</v>
      </c>
      <c r="E56" s="2">
        <f t="shared" si="9"/>
        <v>158.34880673559033</v>
      </c>
      <c r="F56" s="2"/>
      <c r="G56" s="2">
        <v>152499.984375</v>
      </c>
      <c r="H56" s="2">
        <f t="shared" si="3"/>
        <v>33.932011972850084</v>
      </c>
      <c r="I56" s="2">
        <f t="shared" si="10"/>
        <v>98.289679935040127</v>
      </c>
      <c r="J56" s="2"/>
      <c r="K56" s="2">
        <f t="shared" si="4"/>
        <v>864163.96033666807</v>
      </c>
      <c r="L56" s="2">
        <f t="shared" si="5"/>
        <v>192.28081870844039</v>
      </c>
      <c r="M56" s="2">
        <f t="shared" si="11"/>
        <v>256.63848667063041</v>
      </c>
      <c r="N56" s="2"/>
      <c r="O56" s="243"/>
      <c r="P56" s="2"/>
      <c r="Q56" s="2">
        <f t="shared" si="6"/>
        <v>816753.37694519607</v>
      </c>
      <c r="R56" s="2">
        <f t="shared" si="7"/>
        <v>1153405.3812844828</v>
      </c>
    </row>
    <row r="57" spans="1:18">
      <c r="A57" s="232">
        <f t="shared" si="8"/>
        <v>2053</v>
      </c>
      <c r="B57" s="2">
        <v>4513.1435449611736</v>
      </c>
      <c r="C57" s="2">
        <v>728943.91287045449</v>
      </c>
      <c r="D57" s="2">
        <f t="shared" si="2"/>
        <v>161.5157828703021</v>
      </c>
      <c r="E57" s="2">
        <f t="shared" si="9"/>
        <v>161.51578287030213</v>
      </c>
      <c r="F57" s="2"/>
      <c r="G57" s="2">
        <v>153410</v>
      </c>
      <c r="H57" s="2">
        <f t="shared" si="3"/>
        <v>33.991828195067917</v>
      </c>
      <c r="I57" s="2">
        <f t="shared" si="10"/>
        <v>100.25547353374093</v>
      </c>
      <c r="J57" s="2"/>
      <c r="K57" s="2">
        <f t="shared" si="4"/>
        <v>882353.91287045449</v>
      </c>
      <c r="L57" s="2">
        <f t="shared" si="5"/>
        <v>195.50761106537004</v>
      </c>
      <c r="M57" s="2">
        <f t="shared" si="11"/>
        <v>261.77125640404302</v>
      </c>
      <c r="N57" s="2"/>
      <c r="O57" s="243"/>
      <c r="P57" s="2"/>
      <c r="Q57" s="2">
        <f t="shared" si="6"/>
        <v>820181.36581348837</v>
      </c>
      <c r="R57" s="2">
        <f t="shared" si="7"/>
        <v>1181411.256096283</v>
      </c>
    </row>
    <row r="58" spans="1:18">
      <c r="A58" s="232">
        <f t="shared" si="8"/>
        <v>2054</v>
      </c>
      <c r="B58" s="2">
        <v>4530.2456887752442</v>
      </c>
      <c r="C58" s="2">
        <v>746340.30259769154</v>
      </c>
      <c r="D58" s="2">
        <f t="shared" si="2"/>
        <v>164.74609852770817</v>
      </c>
      <c r="E58" s="2">
        <f t="shared" si="9"/>
        <v>164.74609852770817</v>
      </c>
      <c r="F58" s="2"/>
      <c r="G58" s="2">
        <v>147478.984375</v>
      </c>
      <c r="H58" s="2">
        <f t="shared" si="3"/>
        <v>32.554301578038931</v>
      </c>
      <c r="I58" s="2">
        <f t="shared" si="10"/>
        <v>102.26058300441575</v>
      </c>
      <c r="J58" s="2"/>
      <c r="K58" s="2">
        <f t="shared" si="4"/>
        <v>893819.28697269154</v>
      </c>
      <c r="L58" s="2">
        <f t="shared" si="5"/>
        <v>197.30040010574712</v>
      </c>
      <c r="M58" s="2">
        <f t="shared" si="11"/>
        <v>267.00668153212388</v>
      </c>
      <c r="N58" s="2"/>
      <c r="O58" s="243"/>
      <c r="P58" s="2"/>
      <c r="Q58" s="2">
        <f t="shared" si="6"/>
        <v>823289.36792599026</v>
      </c>
      <c r="R58" s="2">
        <f t="shared" si="7"/>
        <v>1209605.8678850888</v>
      </c>
    </row>
    <row r="59" spans="1:18">
      <c r="A59" s="232">
        <f t="shared" si="8"/>
        <v>2055</v>
      </c>
      <c r="B59" s="2">
        <v>4542.305662322723</v>
      </c>
      <c r="C59" s="2">
        <v>763293.67891174566</v>
      </c>
      <c r="D59" s="2">
        <f t="shared" si="2"/>
        <v>168.0410204982623</v>
      </c>
      <c r="E59" s="2">
        <f t="shared" si="9"/>
        <v>168.04102049826233</v>
      </c>
      <c r="F59" s="2"/>
      <c r="G59" s="2">
        <v>145006</v>
      </c>
      <c r="H59" s="2">
        <f t="shared" si="3"/>
        <v>31.9234350965828</v>
      </c>
      <c r="I59" s="2">
        <f t="shared" si="10"/>
        <v>104.30579466450406</v>
      </c>
      <c r="J59" s="2"/>
      <c r="K59" s="2">
        <f t="shared" si="4"/>
        <v>908299.67891174566</v>
      </c>
      <c r="L59" s="2">
        <f t="shared" si="5"/>
        <v>199.96445559484511</v>
      </c>
      <c r="M59" s="2">
        <f t="shared" si="11"/>
        <v>272.34681516276635</v>
      </c>
      <c r="N59" s="2"/>
      <c r="O59" s="243"/>
      <c r="P59" s="2"/>
      <c r="Q59" s="2">
        <f t="shared" si="6"/>
        <v>825481.0477334914</v>
      </c>
      <c r="R59" s="2">
        <f t="shared" si="7"/>
        <v>1237082.4806293936</v>
      </c>
    </row>
    <row r="60" spans="1:18">
      <c r="A60" s="232">
        <f t="shared" si="8"/>
        <v>2056</v>
      </c>
      <c r="B60" s="2">
        <v>4553.2606006727156</v>
      </c>
      <c r="C60" s="2">
        <v>780437.24909020565</v>
      </c>
      <c r="D60" s="2">
        <f t="shared" si="2"/>
        <v>171.4018409082276</v>
      </c>
      <c r="E60" s="2">
        <f t="shared" si="9"/>
        <v>171.40184090822757</v>
      </c>
      <c r="F60" s="2"/>
      <c r="G60" s="2">
        <v>143151</v>
      </c>
      <c r="H60" s="2">
        <f t="shared" si="3"/>
        <v>31.439228402356399</v>
      </c>
      <c r="I60" s="2">
        <f t="shared" si="10"/>
        <v>106.39191055779415</v>
      </c>
      <c r="J60" s="2"/>
      <c r="K60" s="2">
        <f t="shared" si="4"/>
        <v>923588.24909020565</v>
      </c>
      <c r="L60" s="2">
        <f t="shared" si="5"/>
        <v>202.841069310584</v>
      </c>
      <c r="M60" s="2">
        <f t="shared" si="11"/>
        <v>277.79375146602166</v>
      </c>
      <c r="N60" s="2"/>
      <c r="O60" s="243"/>
      <c r="P60" s="2"/>
      <c r="Q60" s="2">
        <f t="shared" si="6"/>
        <v>827471.90758733568</v>
      </c>
      <c r="R60" s="2">
        <f t="shared" si="7"/>
        <v>1264867.3436633048</v>
      </c>
    </row>
    <row r="61" spans="1:18">
      <c r="A61" s="232">
        <f t="shared" si="8"/>
        <v>2057</v>
      </c>
      <c r="B61" s="2">
        <v>4562.4637225547231</v>
      </c>
      <c r="C61" s="2">
        <v>797654.97474534193</v>
      </c>
      <c r="D61" s="2">
        <f t="shared" si="2"/>
        <v>174.82987772639208</v>
      </c>
      <c r="E61" s="2">
        <f t="shared" si="9"/>
        <v>174.82987772639211</v>
      </c>
      <c r="F61" s="2"/>
      <c r="G61" s="2">
        <v>140138.015625</v>
      </c>
      <c r="H61" s="2">
        <f t="shared" si="3"/>
        <v>30.715425731983814</v>
      </c>
      <c r="I61" s="2">
        <f t="shared" si="10"/>
        <v>108.51974876895004</v>
      </c>
      <c r="J61" s="2"/>
      <c r="K61" s="2">
        <f t="shared" si="4"/>
        <v>937792.99037034193</v>
      </c>
      <c r="L61" s="2">
        <f t="shared" si="5"/>
        <v>205.54530345837591</v>
      </c>
      <c r="M61" s="2">
        <f t="shared" si="11"/>
        <v>283.34962649534208</v>
      </c>
      <c r="N61" s="2"/>
      <c r="O61" s="243"/>
      <c r="P61" s="2"/>
      <c r="Q61" s="2">
        <f t="shared" si="6"/>
        <v>829144.40681093337</v>
      </c>
      <c r="R61" s="2">
        <f t="shared" si="7"/>
        <v>1292772.3916844288</v>
      </c>
    </row>
    <row r="62" spans="1:18">
      <c r="A62" s="232">
        <f t="shared" si="8"/>
        <v>2058</v>
      </c>
      <c r="B62" s="2">
        <v>4571.8801777700628</v>
      </c>
      <c r="C62" s="2">
        <v>815287.27750844089</v>
      </c>
      <c r="D62" s="2">
        <f t="shared" si="2"/>
        <v>178.32647528091994</v>
      </c>
      <c r="E62" s="2">
        <f t="shared" si="9"/>
        <v>178.32647528091996</v>
      </c>
      <c r="F62" s="2"/>
      <c r="G62" s="2">
        <v>141627.984375</v>
      </c>
      <c r="H62" s="2">
        <f t="shared" si="3"/>
        <v>30.978061293828382</v>
      </c>
      <c r="I62" s="2">
        <f t="shared" si="10"/>
        <v>110.69014374432903</v>
      </c>
      <c r="J62" s="2"/>
      <c r="K62" s="2">
        <f t="shared" si="4"/>
        <v>956915.26188344089</v>
      </c>
      <c r="L62" s="2">
        <f t="shared" si="5"/>
        <v>209.30453657474831</v>
      </c>
      <c r="M62" s="2">
        <f t="shared" si="11"/>
        <v>289.01661902524893</v>
      </c>
      <c r="N62" s="2"/>
      <c r="O62" s="243"/>
      <c r="P62" s="2"/>
      <c r="Q62" s="2">
        <f t="shared" si="6"/>
        <v>830855.67546939687</v>
      </c>
      <c r="R62" s="2">
        <f t="shared" si="7"/>
        <v>1321349.3515676577</v>
      </c>
    </row>
    <row r="63" spans="1:18">
      <c r="A63" s="232">
        <f t="shared" si="8"/>
        <v>2059</v>
      </c>
      <c r="B63" s="2">
        <v>4581.2926329854026</v>
      </c>
      <c r="C63" s="2">
        <v>833305.08282014669</v>
      </c>
      <c r="D63" s="2">
        <f t="shared" si="2"/>
        <v>181.89300478653834</v>
      </c>
      <c r="E63" s="2">
        <f t="shared" si="9"/>
        <v>181.89300478653837</v>
      </c>
      <c r="F63" s="2"/>
      <c r="G63" s="2">
        <v>135378</v>
      </c>
      <c r="H63" s="2">
        <f t="shared" si="3"/>
        <v>29.550175211527762</v>
      </c>
      <c r="I63" s="2">
        <f t="shared" si="10"/>
        <v>112.90394661921562</v>
      </c>
      <c r="J63" s="2"/>
      <c r="K63" s="2">
        <f t="shared" si="4"/>
        <v>968683.08282014669</v>
      </c>
      <c r="L63" s="2">
        <f t="shared" si="5"/>
        <v>211.44317999806611</v>
      </c>
      <c r="M63" s="2">
        <f t="shared" si="11"/>
        <v>294.79695140575393</v>
      </c>
      <c r="N63" s="2"/>
      <c r="O63" s="243"/>
      <c r="P63" s="2"/>
      <c r="Q63" s="2">
        <f t="shared" si="6"/>
        <v>832566.21720095666</v>
      </c>
      <c r="R63" s="2">
        <f t="shared" si="7"/>
        <v>1350551.1017017362</v>
      </c>
    </row>
    <row r="64" spans="1:18">
      <c r="A64" s="232">
        <f t="shared" si="8"/>
        <v>2060</v>
      </c>
      <c r="B64" s="2">
        <v>4590.6924215340732</v>
      </c>
      <c r="C64" s="2">
        <v>851715.13537569484</v>
      </c>
      <c r="D64" s="2">
        <f t="shared" si="2"/>
        <v>185.5308648822691</v>
      </c>
      <c r="E64" s="2">
        <f t="shared" si="9"/>
        <v>185.53086488226913</v>
      </c>
      <c r="F64" s="2"/>
      <c r="G64" s="2">
        <v>133040</v>
      </c>
      <c r="H64" s="2">
        <f t="shared" si="3"/>
        <v>28.980377638879578</v>
      </c>
      <c r="I64" s="2">
        <f t="shared" si="10"/>
        <v>115.16202555159992</v>
      </c>
      <c r="J64" s="2"/>
      <c r="K64" s="2">
        <f t="shared" si="4"/>
        <v>984755.13537569484</v>
      </c>
      <c r="L64" s="2">
        <f t="shared" si="5"/>
        <v>214.51124252114866</v>
      </c>
      <c r="M64" s="2">
        <f t="shared" si="11"/>
        <v>300.69289043386902</v>
      </c>
      <c r="N64" s="2"/>
      <c r="O64" s="243"/>
      <c r="P64" s="2"/>
      <c r="Q64" s="2">
        <f t="shared" si="6"/>
        <v>834274.45699732087</v>
      </c>
      <c r="R64" s="2">
        <f t="shared" si="7"/>
        <v>1380388.5733239381</v>
      </c>
    </row>
    <row r="65" spans="1:18">
      <c r="A65" s="232">
        <f t="shared" si="8"/>
        <v>2061</v>
      </c>
      <c r="B65" s="2">
        <v>4599.0755434160801</v>
      </c>
      <c r="C65" s="2">
        <v>870335.8724934546</v>
      </c>
      <c r="D65" s="2">
        <f t="shared" si="2"/>
        <v>189.24148217991447</v>
      </c>
      <c r="E65" s="2">
        <f t="shared" si="9"/>
        <v>189.24148217991453</v>
      </c>
      <c r="F65" s="2"/>
      <c r="G65" s="2">
        <v>130731.9921875</v>
      </c>
      <c r="H65" s="2">
        <f t="shared" si="3"/>
        <v>28.425710983298067</v>
      </c>
      <c r="I65" s="2">
        <f t="shared" si="10"/>
        <v>117.46526606263193</v>
      </c>
      <c r="J65" s="2"/>
      <c r="K65" s="2">
        <f t="shared" si="4"/>
        <v>1001067.8646809546</v>
      </c>
      <c r="L65" s="2">
        <f t="shared" si="5"/>
        <v>217.66719316321254</v>
      </c>
      <c r="M65" s="2">
        <f t="shared" si="11"/>
        <v>306.70674824254638</v>
      </c>
      <c r="N65" s="2"/>
      <c r="O65" s="243"/>
      <c r="P65" s="2"/>
      <c r="Q65" s="2">
        <f t="shared" si="6"/>
        <v>835797.93620565266</v>
      </c>
      <c r="R65" s="2">
        <f t="shared" si="7"/>
        <v>1410567.504842968</v>
      </c>
    </row>
    <row r="66" spans="1:18">
      <c r="A66" s="232">
        <f t="shared" si="8"/>
        <v>2062</v>
      </c>
      <c r="B66" s="2">
        <v>4606.1130627975353</v>
      </c>
      <c r="C66" s="2">
        <v>889101.01635391265</v>
      </c>
      <c r="D66" s="2">
        <f t="shared" si="2"/>
        <v>193.0263118235128</v>
      </c>
      <c r="E66" s="2">
        <f t="shared" si="9"/>
        <v>193.02631182351283</v>
      </c>
      <c r="F66" s="2"/>
      <c r="G66" s="2">
        <v>128452.984375</v>
      </c>
      <c r="H66" s="2">
        <f t="shared" si="3"/>
        <v>27.887501375614026</v>
      </c>
      <c r="I66" s="2">
        <f t="shared" si="10"/>
        <v>119.81457138388457</v>
      </c>
      <c r="J66" s="2"/>
      <c r="K66" s="2">
        <f t="shared" si="4"/>
        <v>1017554.0007289127</v>
      </c>
      <c r="L66" s="2">
        <f t="shared" si="5"/>
        <v>220.91381319912682</v>
      </c>
      <c r="M66" s="2">
        <f t="shared" si="11"/>
        <v>312.84088320739733</v>
      </c>
      <c r="N66" s="2"/>
      <c r="O66" s="243"/>
      <c r="P66" s="2"/>
      <c r="Q66" s="2">
        <f t="shared" si="6"/>
        <v>837076.87674913823</v>
      </c>
      <c r="R66" s="2">
        <f t="shared" si="7"/>
        <v>1440980.4787187108</v>
      </c>
    </row>
    <row r="67" spans="1:18">
      <c r="A67" s="232">
        <f t="shared" si="8"/>
        <v>2063</v>
      </c>
      <c r="B67" s="2">
        <v>4612.6126423690293</v>
      </c>
      <c r="C67" s="2">
        <v>908162.71835154155</v>
      </c>
      <c r="D67" s="2">
        <f t="shared" si="2"/>
        <v>196.88683805998303</v>
      </c>
      <c r="E67" s="2">
        <f t="shared" si="9"/>
        <v>196.88683805998309</v>
      </c>
      <c r="F67" s="2"/>
      <c r="G67" s="2">
        <v>130601</v>
      </c>
      <c r="H67" s="2">
        <f t="shared" si="3"/>
        <v>28.313888489219327</v>
      </c>
      <c r="I67" s="2">
        <f t="shared" si="10"/>
        <v>122.21086281156227</v>
      </c>
      <c r="J67" s="2"/>
      <c r="K67" s="2">
        <f t="shared" si="4"/>
        <v>1038763.7183515416</v>
      </c>
      <c r="L67" s="2">
        <f t="shared" si="5"/>
        <v>225.20072654920236</v>
      </c>
      <c r="M67" s="2">
        <f t="shared" si="11"/>
        <v>319.09770087154527</v>
      </c>
      <c r="N67" s="2"/>
      <c r="O67" s="243"/>
      <c r="P67" s="2"/>
      <c r="Q67" s="2">
        <f t="shared" si="6"/>
        <v>838258.0565625109</v>
      </c>
      <c r="R67" s="2">
        <f t="shared" si="7"/>
        <v>1471874.0891909807</v>
      </c>
    </row>
    <row r="68" spans="1:18">
      <c r="A68" s="232">
        <f t="shared" si="8"/>
        <v>2064</v>
      </c>
      <c r="B68" s="2">
        <v>4619.3462219405246</v>
      </c>
      <c r="C68" s="2">
        <v>927678.24097304267</v>
      </c>
      <c r="D68" s="2">
        <f t="shared" si="2"/>
        <v>200.82457482118272</v>
      </c>
      <c r="E68" s="2">
        <f t="shared" si="9"/>
        <v>200.82457482118275</v>
      </c>
      <c r="F68" s="2"/>
      <c r="G68" s="2">
        <v>123988.984375</v>
      </c>
      <c r="H68" s="2">
        <f t="shared" si="3"/>
        <v>26.841240820202888</v>
      </c>
      <c r="I68" s="2">
        <f t="shared" si="10"/>
        <v>124.65508006779351</v>
      </c>
      <c r="J68" s="2"/>
      <c r="K68" s="2">
        <f t="shared" si="4"/>
        <v>1051667.2253480428</v>
      </c>
      <c r="L68" s="2">
        <f t="shared" si="5"/>
        <v>227.66581564138565</v>
      </c>
      <c r="M68" s="2">
        <f t="shared" si="11"/>
        <v>325.4796548889762</v>
      </c>
      <c r="N68" s="2"/>
      <c r="O68" s="243"/>
      <c r="P68" s="2"/>
      <c r="Q68" s="2">
        <f t="shared" si="6"/>
        <v>839481.76159975235</v>
      </c>
      <c r="R68" s="2">
        <f t="shared" si="7"/>
        <v>1503503.214129898</v>
      </c>
    </row>
    <row r="69" spans="1:18">
      <c r="A69" s="232">
        <f>+A68+1</f>
        <v>2065</v>
      </c>
      <c r="B69" s="2">
        <v>4625.5703015120198</v>
      </c>
      <c r="C69" s="2">
        <v>947506.7528887738</v>
      </c>
      <c r="D69" s="2">
        <f t="shared" si="2"/>
        <v>204.84106631760631</v>
      </c>
      <c r="E69" s="2">
        <f t="shared" si="9"/>
        <v>204.84106631760642</v>
      </c>
      <c r="F69" s="2"/>
      <c r="G69" s="2">
        <v>121804.9765625</v>
      </c>
      <c r="H69" s="2">
        <f t="shared" si="3"/>
        <v>26.332964072059188</v>
      </c>
      <c r="I69" s="2">
        <f t="shared" si="10"/>
        <v>127.14818166914938</v>
      </c>
      <c r="J69" s="2"/>
      <c r="K69" s="2">
        <f t="shared" si="4"/>
        <v>1069311.7294512738</v>
      </c>
      <c r="L69" s="2">
        <f t="shared" si="5"/>
        <v>231.17403038966549</v>
      </c>
      <c r="M69" s="2">
        <f t="shared" si="11"/>
        <v>331.98924798675574</v>
      </c>
      <c r="N69" s="2"/>
      <c r="O69" s="243"/>
      <c r="P69" s="2"/>
      <c r="Q69" s="2">
        <f t="shared" si="6"/>
        <v>840612.87432263047</v>
      </c>
      <c r="R69" s="2">
        <f t="shared" si="7"/>
        <v>1535639.6059088465</v>
      </c>
    </row>
    <row r="70" spans="1:18">
      <c r="A70" s="232">
        <f t="shared" si="8"/>
        <v>2066</v>
      </c>
      <c r="B70" s="2">
        <v>4631.1366200882085</v>
      </c>
      <c r="C70" s="2">
        <v>967619.90279181162</v>
      </c>
      <c r="D70" s="2">
        <f t="shared" si="2"/>
        <v>208.93788764395845</v>
      </c>
      <c r="E70" s="2">
        <f t="shared" si="9"/>
        <v>208.93788764395856</v>
      </c>
      <c r="F70" s="2"/>
      <c r="G70" s="2">
        <v>120413.0078125</v>
      </c>
      <c r="H70" s="2">
        <f t="shared" si="3"/>
        <v>26.000746186193599</v>
      </c>
      <c r="I70" s="2">
        <f t="shared" si="10"/>
        <v>129.69114530253236</v>
      </c>
      <c r="J70" s="2"/>
      <c r="K70" s="2">
        <f t="shared" si="4"/>
        <v>1088032.9106043116</v>
      </c>
      <c r="L70" s="2">
        <f t="shared" si="5"/>
        <v>234.93863383015204</v>
      </c>
      <c r="M70" s="2">
        <f t="shared" si="11"/>
        <v>338.62903294649084</v>
      </c>
      <c r="N70" s="2"/>
      <c r="O70" s="243"/>
      <c r="P70" s="2"/>
      <c r="Q70" s="2">
        <f t="shared" si="6"/>
        <v>841624.45100457943</v>
      </c>
      <c r="R70" s="2">
        <f t="shared" si="7"/>
        <v>1568237.3151035502</v>
      </c>
    </row>
    <row r="71" spans="1:18">
      <c r="A71" s="232">
        <f>+A70+1</f>
        <v>2067</v>
      </c>
      <c r="B71" s="2">
        <v>4635.4836170908948</v>
      </c>
      <c r="C71" s="2">
        <v>987898.7182664104</v>
      </c>
      <c r="D71" s="2">
        <f t="shared" si="2"/>
        <v>213.11664539683761</v>
      </c>
      <c r="E71" s="2">
        <f t="shared" si="9"/>
        <v>213.11664539683773</v>
      </c>
      <c r="F71" s="2"/>
      <c r="G71" s="2">
        <v>88367.9921875</v>
      </c>
      <c r="H71" s="2">
        <f t="shared" si="3"/>
        <v>19.06338140462621</v>
      </c>
      <c r="I71" s="2">
        <f t="shared" si="10"/>
        <v>132.28496820858302</v>
      </c>
      <c r="J71" s="2"/>
      <c r="K71" s="2">
        <f t="shared" si="4"/>
        <v>1076266.7104539103</v>
      </c>
      <c r="L71" s="2">
        <f t="shared" si="5"/>
        <v>232.18002680146378</v>
      </c>
      <c r="M71" s="2">
        <f t="shared" si="11"/>
        <v>345.40161360542066</v>
      </c>
      <c r="N71" s="2"/>
      <c r="O71" s="243"/>
      <c r="P71" s="2"/>
      <c r="Q71" s="2">
        <f t="shared" si="6"/>
        <v>842414.4382725074</v>
      </c>
      <c r="R71" s="2">
        <f t="shared" si="7"/>
        <v>1601103.521184687</v>
      </c>
    </row>
    <row r="72" spans="1:18">
      <c r="A72" s="232"/>
      <c r="B72" s="10"/>
      <c r="O72" s="10"/>
    </row>
    <row r="73" spans="1:18">
      <c r="A73" s="232"/>
      <c r="B73" s="10"/>
    </row>
  </sheetData>
  <sheetProtection password="EEDF" sheet="1" objects="1" scenarios="1"/>
  <pageMargins left="0.25" right="0.25" top="0.25" bottom="0.25" header="0.3" footer="0.3"/>
  <pageSetup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56"/>
  <sheetViews>
    <sheetView workbookViewId="0">
      <selection activeCell="AF41" sqref="AF41"/>
    </sheetView>
  </sheetViews>
  <sheetFormatPr defaultRowHeight="12.75"/>
  <cols>
    <col min="1" max="1" width="9.140625" style="10"/>
    <col min="2" max="2" width="29.7109375" bestFit="1" customWidth="1"/>
    <col min="6" max="18" width="9.140625" style="10"/>
    <col min="19" max="19" width="16.85546875" customWidth="1"/>
    <col min="20" max="20" width="9.42578125" bestFit="1" customWidth="1"/>
  </cols>
  <sheetData>
    <row r="1" spans="1:75" s="10" customFormat="1">
      <c r="B1" s="11">
        <v>1</v>
      </c>
      <c r="C1" s="11">
        <f t="shared" ref="C1:R1" si="0">+B1+1</f>
        <v>2</v>
      </c>
      <c r="D1" s="11">
        <f t="shared" si="0"/>
        <v>3</v>
      </c>
      <c r="E1" s="11">
        <f t="shared" si="0"/>
        <v>4</v>
      </c>
      <c r="F1" s="11">
        <f t="shared" si="0"/>
        <v>5</v>
      </c>
      <c r="G1" s="11">
        <f t="shared" si="0"/>
        <v>6</v>
      </c>
      <c r="H1" s="11">
        <f t="shared" si="0"/>
        <v>7</v>
      </c>
      <c r="I1" s="11">
        <f t="shared" si="0"/>
        <v>8</v>
      </c>
      <c r="J1" s="11">
        <f t="shared" si="0"/>
        <v>9</v>
      </c>
      <c r="K1" s="11">
        <f t="shared" si="0"/>
        <v>10</v>
      </c>
      <c r="L1" s="11">
        <f t="shared" si="0"/>
        <v>11</v>
      </c>
      <c r="M1" s="11">
        <f t="shared" si="0"/>
        <v>12</v>
      </c>
      <c r="N1" s="11">
        <f t="shared" si="0"/>
        <v>13</v>
      </c>
      <c r="O1" s="11">
        <f t="shared" si="0"/>
        <v>14</v>
      </c>
      <c r="P1" s="11">
        <f t="shared" si="0"/>
        <v>15</v>
      </c>
      <c r="Q1" s="11">
        <f t="shared" si="0"/>
        <v>16</v>
      </c>
      <c r="R1" s="11">
        <f t="shared" si="0"/>
        <v>17</v>
      </c>
    </row>
    <row r="2" spans="1:75" s="10" customFormat="1" ht="13.5" thickBot="1">
      <c r="C2" s="10" t="s">
        <v>142</v>
      </c>
      <c r="D2" s="10" t="s">
        <v>143</v>
      </c>
      <c r="E2" s="10" t="s">
        <v>144</v>
      </c>
      <c r="F2" s="10" t="s">
        <v>184</v>
      </c>
      <c r="G2" s="10" t="s">
        <v>185</v>
      </c>
      <c r="H2" s="10" t="s">
        <v>197</v>
      </c>
      <c r="I2" s="10" t="s">
        <v>198</v>
      </c>
      <c r="J2" s="10" t="s">
        <v>199</v>
      </c>
      <c r="K2" s="10" t="s">
        <v>200</v>
      </c>
      <c r="L2" s="10" t="s">
        <v>201</v>
      </c>
      <c r="M2" s="10" t="s">
        <v>202</v>
      </c>
      <c r="N2" s="3" t="s">
        <v>203</v>
      </c>
      <c r="O2" s="3" t="s">
        <v>0</v>
      </c>
      <c r="P2" s="3" t="s">
        <v>204</v>
      </c>
      <c r="Q2" s="3" t="s">
        <v>205</v>
      </c>
      <c r="R2" s="3" t="s">
        <v>248</v>
      </c>
      <c r="S2" s="10" t="s">
        <v>145</v>
      </c>
      <c r="T2" s="10">
        <f>+Infeed!L10</f>
        <v>2012</v>
      </c>
      <c r="U2" s="10">
        <f>T2+1</f>
        <v>2013</v>
      </c>
      <c r="V2" s="10">
        <f t="shared" ref="V2:BW2" si="1">U2+1</f>
        <v>2014</v>
      </c>
      <c r="W2" s="10">
        <f t="shared" si="1"/>
        <v>2015</v>
      </c>
      <c r="X2" s="10">
        <f t="shared" si="1"/>
        <v>2016</v>
      </c>
      <c r="Y2" s="10">
        <f t="shared" si="1"/>
        <v>2017</v>
      </c>
      <c r="Z2" s="10">
        <f t="shared" si="1"/>
        <v>2018</v>
      </c>
      <c r="AA2" s="10">
        <f t="shared" si="1"/>
        <v>2019</v>
      </c>
      <c r="AB2" s="10">
        <f t="shared" si="1"/>
        <v>2020</v>
      </c>
      <c r="AC2" s="10">
        <f t="shared" si="1"/>
        <v>2021</v>
      </c>
      <c r="AD2" s="10">
        <f t="shared" si="1"/>
        <v>2022</v>
      </c>
      <c r="AE2" s="10">
        <f t="shared" si="1"/>
        <v>2023</v>
      </c>
      <c r="AF2" s="10">
        <f t="shared" si="1"/>
        <v>2024</v>
      </c>
      <c r="AG2" s="10">
        <f t="shared" si="1"/>
        <v>2025</v>
      </c>
      <c r="AH2" s="10">
        <f t="shared" si="1"/>
        <v>2026</v>
      </c>
      <c r="AI2" s="10">
        <f t="shared" si="1"/>
        <v>2027</v>
      </c>
      <c r="AJ2" s="10">
        <f t="shared" si="1"/>
        <v>2028</v>
      </c>
      <c r="AK2" s="10">
        <f t="shared" si="1"/>
        <v>2029</v>
      </c>
      <c r="AL2" s="10">
        <f t="shared" si="1"/>
        <v>2030</v>
      </c>
      <c r="AM2" s="10">
        <f t="shared" si="1"/>
        <v>2031</v>
      </c>
      <c r="AN2" s="10">
        <f t="shared" si="1"/>
        <v>2032</v>
      </c>
      <c r="AO2" s="10">
        <f t="shared" si="1"/>
        <v>2033</v>
      </c>
      <c r="AP2" s="10">
        <f t="shared" si="1"/>
        <v>2034</v>
      </c>
      <c r="AQ2" s="10">
        <f t="shared" si="1"/>
        <v>2035</v>
      </c>
      <c r="AR2" s="10">
        <f t="shared" si="1"/>
        <v>2036</v>
      </c>
      <c r="AS2" s="10">
        <f t="shared" si="1"/>
        <v>2037</v>
      </c>
      <c r="AT2" s="10">
        <f t="shared" si="1"/>
        <v>2038</v>
      </c>
      <c r="AU2" s="10">
        <f t="shared" si="1"/>
        <v>2039</v>
      </c>
      <c r="AV2" s="10">
        <f t="shared" si="1"/>
        <v>2040</v>
      </c>
      <c r="AW2" s="10">
        <f t="shared" si="1"/>
        <v>2041</v>
      </c>
      <c r="AX2" s="10">
        <f t="shared" si="1"/>
        <v>2042</v>
      </c>
      <c r="AY2" s="10">
        <f t="shared" si="1"/>
        <v>2043</v>
      </c>
      <c r="AZ2" s="10">
        <f t="shared" si="1"/>
        <v>2044</v>
      </c>
      <c r="BA2" s="10">
        <f t="shared" si="1"/>
        <v>2045</v>
      </c>
      <c r="BB2" s="10">
        <f t="shared" si="1"/>
        <v>2046</v>
      </c>
      <c r="BC2" s="10">
        <f t="shared" si="1"/>
        <v>2047</v>
      </c>
      <c r="BD2" s="10">
        <f t="shared" si="1"/>
        <v>2048</v>
      </c>
      <c r="BE2" s="10">
        <f t="shared" si="1"/>
        <v>2049</v>
      </c>
      <c r="BF2" s="10">
        <f t="shared" si="1"/>
        <v>2050</v>
      </c>
      <c r="BG2" s="10">
        <f t="shared" si="1"/>
        <v>2051</v>
      </c>
      <c r="BH2" s="10">
        <f t="shared" si="1"/>
        <v>2052</v>
      </c>
      <c r="BI2" s="10">
        <f t="shared" si="1"/>
        <v>2053</v>
      </c>
      <c r="BJ2" s="10">
        <f t="shared" si="1"/>
        <v>2054</v>
      </c>
      <c r="BK2" s="10">
        <f t="shared" si="1"/>
        <v>2055</v>
      </c>
      <c r="BL2" s="10">
        <f t="shared" si="1"/>
        <v>2056</v>
      </c>
      <c r="BM2" s="10">
        <f t="shared" si="1"/>
        <v>2057</v>
      </c>
      <c r="BN2" s="10">
        <f t="shared" si="1"/>
        <v>2058</v>
      </c>
      <c r="BO2" s="10">
        <f t="shared" si="1"/>
        <v>2059</v>
      </c>
      <c r="BP2" s="10">
        <f t="shared" si="1"/>
        <v>2060</v>
      </c>
      <c r="BQ2" s="10">
        <f t="shared" si="1"/>
        <v>2061</v>
      </c>
      <c r="BR2" s="10">
        <f t="shared" si="1"/>
        <v>2062</v>
      </c>
      <c r="BS2" s="10">
        <f t="shared" si="1"/>
        <v>2063</v>
      </c>
      <c r="BT2" s="10">
        <f t="shared" si="1"/>
        <v>2064</v>
      </c>
      <c r="BU2" s="10">
        <f t="shared" si="1"/>
        <v>2065</v>
      </c>
      <c r="BV2" s="10">
        <f t="shared" si="1"/>
        <v>2066</v>
      </c>
      <c r="BW2" s="10">
        <f t="shared" si="1"/>
        <v>2067</v>
      </c>
    </row>
    <row r="3" spans="1:75">
      <c r="A3" s="10">
        <v>1</v>
      </c>
      <c r="B3" s="104" t="s">
        <v>19</v>
      </c>
      <c r="C3" s="105">
        <v>2015</v>
      </c>
      <c r="D3" s="105">
        <v>12</v>
      </c>
      <c r="E3" s="105">
        <v>25</v>
      </c>
      <c r="F3" s="106">
        <v>2013</v>
      </c>
      <c r="G3" s="106">
        <v>4</v>
      </c>
      <c r="H3" s="106">
        <v>72099.644</v>
      </c>
      <c r="I3" s="106">
        <v>1.0500000000000001E-2</v>
      </c>
      <c r="J3" s="106">
        <v>0.26740000000000003</v>
      </c>
      <c r="K3" s="106">
        <v>0.72209999999999996</v>
      </c>
      <c r="L3" s="106">
        <v>0</v>
      </c>
      <c r="M3" s="106">
        <v>0</v>
      </c>
      <c r="N3" s="107">
        <v>2.5499999999999998E-2</v>
      </c>
      <c r="O3" s="107">
        <v>6.25E-2</v>
      </c>
      <c r="P3" s="108">
        <v>551</v>
      </c>
      <c r="Q3" s="109">
        <v>5.62</v>
      </c>
      <c r="R3" s="109" t="s">
        <v>207</v>
      </c>
      <c r="S3" s="110" t="s">
        <v>46</v>
      </c>
      <c r="T3" s="132">
        <f>VLOOKUP($S3,'Thermal GWh'!$1:$1048576,MATCH(Projects!T$2,'Thermal GWh'!$4:$4,0),FALSE)</f>
        <v>0</v>
      </c>
      <c r="U3" s="133">
        <f>VLOOKUP($S3,'Thermal GWh'!$1:$1048576,MATCH(Projects!U$2,'Thermal GWh'!$4:$4,0),FALSE)</f>
        <v>0</v>
      </c>
      <c r="V3" s="133">
        <f>VLOOKUP($S3,'Thermal GWh'!$1:$1048576,MATCH(Projects!V$2,'Thermal GWh'!$4:$4,0),FALSE)</f>
        <v>0</v>
      </c>
      <c r="W3" s="133">
        <f>VLOOKUP($S3,'Thermal GWh'!$1:$1048576,MATCH(Projects!W$2,'Thermal GWh'!$4:$4,0),FALSE)</f>
        <v>0.89278870820999146</v>
      </c>
      <c r="X3" s="133">
        <f>VLOOKUP($S3,'Thermal GWh'!$1:$1048576,MATCH(Projects!X$2,'Thermal GWh'!$4:$4,0),FALSE)</f>
        <v>16.888898849487305</v>
      </c>
      <c r="Y3" s="133">
        <f>VLOOKUP($S3,'Thermal GWh'!$1:$1048576,MATCH(Projects!Y$2,'Thermal GWh'!$4:$4,0),FALSE)</f>
        <v>12.953482627868652</v>
      </c>
      <c r="Z3" s="133">
        <f>VLOOKUP($S3,'Thermal GWh'!$1:$1048576,MATCH(Projects!Z$2,'Thermal GWh'!$4:$4,0),FALSE)</f>
        <v>2.9302755370736122E-2</v>
      </c>
      <c r="AA3" s="133">
        <f>VLOOKUP($S3,'Thermal GWh'!$1:$1048576,MATCH(Projects!AA$2,'Thermal GWh'!$4:$4,0),FALSE)</f>
        <v>2.8810732066631317E-2</v>
      </c>
      <c r="AB3" s="133">
        <f>VLOOKUP($S3,'Thermal GWh'!$1:$1048576,MATCH(Projects!AB$2,'Thermal GWh'!$4:$4,0),FALSE)</f>
        <v>2.8863994404673576E-2</v>
      </c>
      <c r="AC3" s="133">
        <f>VLOOKUP($S3,'Thermal GWh'!$1:$1048576,MATCH(Projects!AC$2,'Thermal GWh'!$4:$4,0),FALSE)</f>
        <v>3.27724888920784E-2</v>
      </c>
      <c r="AD3" s="133">
        <f>VLOOKUP($S3,'Thermal GWh'!$1:$1048576,MATCH(Projects!AD$2,'Thermal GWh'!$4:$4,0),FALSE)</f>
        <v>5.4152831435203552E-2</v>
      </c>
      <c r="AE3" s="133">
        <f>VLOOKUP($S3,'Thermal GWh'!$1:$1048576,MATCH(Projects!AE$2,'Thermal GWh'!$4:$4,0),FALSE)</f>
        <v>6.5145224332809448E-2</v>
      </c>
      <c r="AF3" s="133">
        <f>VLOOKUP($S3,'Thermal GWh'!$1:$1048576,MATCH(Projects!AF$2,'Thermal GWh'!$4:$4,0),FALSE)</f>
        <v>6.9005012512207031E-2</v>
      </c>
      <c r="AG3" s="133">
        <f>VLOOKUP($S3,'Thermal GWh'!$1:$1048576,MATCH(Projects!AG$2,'Thermal GWh'!$4:$4,0),FALSE)</f>
        <v>9.0240247547626495E-2</v>
      </c>
      <c r="AH3" s="133">
        <f>VLOOKUP($S3,'Thermal GWh'!$1:$1048576,MATCH(Projects!AH$2,'Thermal GWh'!$4:$4,0),FALSE)</f>
        <v>0.14721773564815521</v>
      </c>
      <c r="AI3" s="133">
        <f>VLOOKUP($S3,'Thermal GWh'!$1:$1048576,MATCH(Projects!AI$2,'Thermal GWh'!$4:$4,0),FALSE)</f>
        <v>0.32439461350440979</v>
      </c>
      <c r="AJ3" s="133">
        <f>VLOOKUP($S3,'Thermal GWh'!$1:$1048576,MATCH(Projects!AJ$2,'Thermal GWh'!$4:$4,0),FALSE)</f>
        <v>0.72723525762557983</v>
      </c>
      <c r="AK3" s="133">
        <f>VLOOKUP($S3,'Thermal GWh'!$1:$1048576,MATCH(Projects!AK$2,'Thermal GWh'!$4:$4,0),FALSE)</f>
        <v>1.5925060510635376</v>
      </c>
      <c r="AL3" s="133">
        <f>VLOOKUP($S3,'Thermal GWh'!$1:$1048576,MATCH(Projects!AL$2,'Thermal GWh'!$4:$4,0),FALSE)</f>
        <v>2.0000524520874023</v>
      </c>
      <c r="AM3" s="133">
        <f>VLOOKUP($S3,'Thermal GWh'!$1:$1048576,MATCH(Projects!AM$2,'Thermal GWh'!$4:$4,0),FALSE)</f>
        <v>2.3867900371551514</v>
      </c>
      <c r="AN3" s="133">
        <f>VLOOKUP($S3,'Thermal GWh'!$1:$1048576,MATCH(Projects!AN$2,'Thermal GWh'!$4:$4,0),FALSE)</f>
        <v>2.5101275444030762</v>
      </c>
      <c r="AO3" s="133">
        <f>VLOOKUP($S3,'Thermal GWh'!$1:$1048576,MATCH(Projects!AO$2,'Thermal GWh'!$4:$4,0),FALSE)</f>
        <v>1.9448039531707764</v>
      </c>
      <c r="AP3" s="133">
        <f>VLOOKUP($S3,'Thermal GWh'!$1:$1048576,MATCH(Projects!AP$2,'Thermal GWh'!$4:$4,0),FALSE)</f>
        <v>2.1276233196258545</v>
      </c>
      <c r="AQ3" s="133">
        <f>VLOOKUP($S3,'Thermal GWh'!$1:$1048576,MATCH(Projects!AQ$2,'Thermal GWh'!$4:$4,0),FALSE)</f>
        <v>2.2317652702331543</v>
      </c>
      <c r="AR3" s="133">
        <f>VLOOKUP($S3,'Thermal GWh'!$1:$1048576,MATCH(Projects!AR$2,'Thermal GWh'!$4:$4,0),FALSE)</f>
        <v>2.2656633853912354</v>
      </c>
      <c r="AS3" s="133">
        <f>VLOOKUP($S3,'Thermal GWh'!$1:$1048576,MATCH(Projects!AS$2,'Thermal GWh'!$4:$4,0),FALSE)</f>
        <v>1.8043113946914673</v>
      </c>
      <c r="AT3" s="133">
        <f>VLOOKUP($S3,'Thermal GWh'!$1:$1048576,MATCH(Projects!AT$2,'Thermal GWh'!$4:$4,0),FALSE)</f>
        <v>1.9548419713973999</v>
      </c>
      <c r="AU3" s="133">
        <f>VLOOKUP($S3,'Thermal GWh'!$1:$1048576,MATCH(Projects!AU$2,'Thermal GWh'!$4:$4,0),FALSE)</f>
        <v>2.0249912738800049</v>
      </c>
      <c r="AV3" s="133">
        <f>VLOOKUP($S3,'Thermal GWh'!$1:$1048576,MATCH(Projects!AV$2,'Thermal GWh'!$4:$4,0),FALSE)</f>
        <v>1.3883509635925293</v>
      </c>
      <c r="AW3" s="133">
        <f>VLOOKUP($S3,'Thermal GWh'!$1:$1048576,MATCH(Projects!AW$2,'Thermal GWh'!$4:$4,0),FALSE)</f>
        <v>0</v>
      </c>
      <c r="AX3" s="133">
        <f>VLOOKUP($S3,'Thermal GWh'!$1:$1048576,MATCH(Projects!AX$2,'Thermal GWh'!$4:$4,0),FALSE)</f>
        <v>0</v>
      </c>
      <c r="AY3" s="133">
        <f>VLOOKUP($S3,'Thermal GWh'!$1:$1048576,MATCH(Projects!AY$2,'Thermal GWh'!$4:$4,0),FALSE)</f>
        <v>0</v>
      </c>
      <c r="AZ3" s="133">
        <f>VLOOKUP($S3,'Thermal GWh'!$1:$1048576,MATCH(Projects!AZ$2,'Thermal GWh'!$4:$4,0),FALSE)</f>
        <v>0</v>
      </c>
      <c r="BA3" s="133">
        <f>VLOOKUP($S3,'Thermal GWh'!$1:$1048576,MATCH(Projects!BA$2,'Thermal GWh'!$4:$4,0),FALSE)</f>
        <v>0</v>
      </c>
      <c r="BB3" s="133">
        <f>VLOOKUP($S3,'Thermal GWh'!$1:$1048576,MATCH(Projects!BB$2,'Thermal GWh'!$4:$4,0),FALSE)</f>
        <v>0</v>
      </c>
      <c r="BC3" s="133">
        <f>VLOOKUP($S3,'Thermal GWh'!$1:$1048576,MATCH(Projects!BC$2,'Thermal GWh'!$4:$4,0),FALSE)</f>
        <v>0</v>
      </c>
      <c r="BD3" s="133">
        <f>VLOOKUP($S3,'Thermal GWh'!$1:$1048576,MATCH(Projects!BD$2,'Thermal GWh'!$4:$4,0),FALSE)</f>
        <v>0</v>
      </c>
      <c r="BE3" s="133">
        <f>VLOOKUP($S3,'Thermal GWh'!$1:$1048576,MATCH(Projects!BE$2,'Thermal GWh'!$4:$4,0),FALSE)</f>
        <v>0</v>
      </c>
      <c r="BF3" s="133">
        <f>VLOOKUP($S3,'Thermal GWh'!$1:$1048576,MATCH(Projects!BF$2,'Thermal GWh'!$4:$4,0),FALSE)</f>
        <v>0</v>
      </c>
      <c r="BG3" s="133">
        <f>VLOOKUP($S3,'Thermal GWh'!$1:$1048576,MATCH(Projects!BG$2,'Thermal GWh'!$4:$4,0),FALSE)</f>
        <v>0</v>
      </c>
      <c r="BH3" s="133">
        <f>VLOOKUP($S3,'Thermal GWh'!$1:$1048576,MATCH(Projects!BH$2,'Thermal GWh'!$4:$4,0),FALSE)</f>
        <v>0</v>
      </c>
      <c r="BI3" s="133">
        <f>VLOOKUP($S3,'Thermal GWh'!$1:$1048576,MATCH(Projects!BI$2,'Thermal GWh'!$4:$4,0),FALSE)</f>
        <v>0</v>
      </c>
      <c r="BJ3" s="133">
        <f>VLOOKUP($S3,'Thermal GWh'!$1:$1048576,MATCH(Projects!BJ$2,'Thermal GWh'!$4:$4,0),FALSE)</f>
        <v>0</v>
      </c>
      <c r="BK3" s="133">
        <f>VLOOKUP($S3,'Thermal GWh'!$1:$1048576,MATCH(Projects!BK$2,'Thermal GWh'!$4:$4,0),FALSE)</f>
        <v>0</v>
      </c>
      <c r="BL3" s="133">
        <f>VLOOKUP($S3,'Thermal GWh'!$1:$1048576,MATCH(Projects!BL$2,'Thermal GWh'!$4:$4,0),FALSE)</f>
        <v>0</v>
      </c>
      <c r="BM3" s="133">
        <f>VLOOKUP($S3,'Thermal GWh'!$1:$1048576,MATCH(Projects!BM$2,'Thermal GWh'!$4:$4,0),FALSE)</f>
        <v>0</v>
      </c>
      <c r="BN3" s="133">
        <f>VLOOKUP($S3,'Thermal GWh'!$1:$1048576,MATCH(Projects!BN$2,'Thermal GWh'!$4:$4,0),FALSE)</f>
        <v>0</v>
      </c>
      <c r="BO3" s="133">
        <f>VLOOKUP($S3,'Thermal GWh'!$1:$1048576,MATCH(Projects!BO$2,'Thermal GWh'!$4:$4,0),FALSE)</f>
        <v>0</v>
      </c>
      <c r="BP3" s="133">
        <f>VLOOKUP($S3,'Thermal GWh'!$1:$1048576,MATCH(Projects!BP$2,'Thermal GWh'!$4:$4,0),FALSE)</f>
        <v>0</v>
      </c>
      <c r="BQ3" s="133">
        <f>VLOOKUP($S3,'Thermal GWh'!$1:$1048576,MATCH(Projects!BQ$2,'Thermal GWh'!$4:$4,0),FALSE)</f>
        <v>0</v>
      </c>
      <c r="BR3" s="133">
        <f>VLOOKUP($S3,'Thermal GWh'!$1:$1048576,MATCH(Projects!BR$2,'Thermal GWh'!$4:$4,0),FALSE)</f>
        <v>0</v>
      </c>
      <c r="BS3" s="133">
        <f>VLOOKUP($S3,'Thermal GWh'!$1:$1048576,MATCH(Projects!BS$2,'Thermal GWh'!$4:$4,0),FALSE)</f>
        <v>0</v>
      </c>
      <c r="BT3" s="133">
        <f>VLOOKUP($S3,'Thermal GWh'!$1:$1048576,MATCH(Projects!BT$2,'Thermal GWh'!$4:$4,0),FALSE)</f>
        <v>0</v>
      </c>
      <c r="BU3" s="133">
        <f>VLOOKUP($S3,'Thermal GWh'!$1:$1048576,MATCH(Projects!BU$2,'Thermal GWh'!$4:$4,0),FALSE)</f>
        <v>0</v>
      </c>
      <c r="BV3" s="133">
        <f>VLOOKUP($S3,'Thermal GWh'!$1:$1048576,MATCH(Projects!BV$2,'Thermal GWh'!$4:$4,0),FALSE)</f>
        <v>0</v>
      </c>
      <c r="BW3" s="134">
        <f>VLOOKUP($S3,'Thermal GWh'!$1:$1048576,MATCH(Projects!BW$2,'Thermal GWh'!$4:$4,0),FALSE)</f>
        <v>0</v>
      </c>
    </row>
    <row r="4" spans="1:75">
      <c r="A4" s="10">
        <f>+A3+1</f>
        <v>2</v>
      </c>
      <c r="B4" s="111" t="s">
        <v>180</v>
      </c>
      <c r="C4" s="112">
        <v>2022</v>
      </c>
      <c r="D4" s="112">
        <v>12</v>
      </c>
      <c r="E4" s="112">
        <v>60</v>
      </c>
      <c r="F4" s="112">
        <v>2018</v>
      </c>
      <c r="G4" s="112">
        <v>1</v>
      </c>
      <c r="H4" s="118">
        <v>51291.155765988995</v>
      </c>
      <c r="I4" s="118">
        <v>0.27400000000000002</v>
      </c>
      <c r="J4" s="118">
        <v>7.5300000000000006E-2</v>
      </c>
      <c r="K4" s="118">
        <v>0.19589999999999999</v>
      </c>
      <c r="L4" s="118">
        <v>0.15479999999999999</v>
      </c>
      <c r="M4" s="118">
        <v>0.3</v>
      </c>
      <c r="N4" s="150">
        <v>2.52E-2</v>
      </c>
      <c r="O4" s="113">
        <v>0</v>
      </c>
      <c r="P4" s="113"/>
      <c r="Q4" s="113"/>
      <c r="R4" s="115" t="s">
        <v>312</v>
      </c>
      <c r="S4" s="114"/>
      <c r="T4" s="135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114"/>
    </row>
    <row r="5" spans="1:75">
      <c r="A5" s="10">
        <f t="shared" ref="A5:A29" si="2">+A4+1</f>
        <v>3</v>
      </c>
      <c r="B5" s="111" t="s">
        <v>181</v>
      </c>
      <c r="C5" s="112">
        <v>2027</v>
      </c>
      <c r="D5" s="112">
        <v>12</v>
      </c>
      <c r="E5" s="112">
        <v>60</v>
      </c>
      <c r="F5" s="112">
        <v>2023</v>
      </c>
      <c r="G5" s="112">
        <v>1</v>
      </c>
      <c r="H5" s="118">
        <v>36065.933454981197</v>
      </c>
      <c r="I5" s="118">
        <v>9.74E-2</v>
      </c>
      <c r="J5" s="118">
        <v>0.29949999999999999</v>
      </c>
      <c r="K5" s="118">
        <v>0.248</v>
      </c>
      <c r="L5" s="118">
        <v>0.2127</v>
      </c>
      <c r="M5" s="118">
        <v>0.1424</v>
      </c>
      <c r="N5" s="150">
        <v>2.52E-2</v>
      </c>
      <c r="O5" s="113">
        <v>0</v>
      </c>
      <c r="P5" s="113"/>
      <c r="Q5" s="113"/>
      <c r="R5" s="115" t="s">
        <v>312</v>
      </c>
      <c r="S5" s="114"/>
      <c r="T5" s="135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114"/>
    </row>
    <row r="6" spans="1:75">
      <c r="A6" s="10">
        <f t="shared" si="2"/>
        <v>4</v>
      </c>
      <c r="B6" s="116" t="s">
        <v>19</v>
      </c>
      <c r="C6" s="112">
        <v>2032</v>
      </c>
      <c r="D6" s="112">
        <v>12</v>
      </c>
      <c r="E6" s="112">
        <v>25</v>
      </c>
      <c r="F6" s="112">
        <v>2030</v>
      </c>
      <c r="G6" s="117">
        <v>4</v>
      </c>
      <c r="H6" s="118">
        <v>72099.644</v>
      </c>
      <c r="I6" s="118">
        <v>1.0500000000000001E-2</v>
      </c>
      <c r="J6" s="118">
        <v>0.26740000000000003</v>
      </c>
      <c r="K6" s="118">
        <v>0.72209999999999996</v>
      </c>
      <c r="L6" s="118">
        <v>0</v>
      </c>
      <c r="M6" s="118">
        <v>0</v>
      </c>
      <c r="N6" s="119">
        <v>2.5499999999999998E-2</v>
      </c>
      <c r="O6" s="119">
        <v>6.25E-2</v>
      </c>
      <c r="P6" s="120">
        <v>551</v>
      </c>
      <c r="Q6" s="115">
        <v>5.62</v>
      </c>
      <c r="R6" s="115" t="s">
        <v>207</v>
      </c>
      <c r="S6" s="114" t="s">
        <v>149</v>
      </c>
      <c r="T6" s="136">
        <f>VLOOKUP($S6,'Thermal GWh'!$1:$1048576,MATCH(Projects!T$2,'Thermal GWh'!$4:$4,0),FALSE)</f>
        <v>0</v>
      </c>
      <c r="U6" s="137">
        <f>VLOOKUP($S6,'Thermal GWh'!$1:$1048576,MATCH(Projects!U$2,'Thermal GWh'!$4:$4,0),FALSE)</f>
        <v>0</v>
      </c>
      <c r="V6" s="137">
        <f>VLOOKUP($S6,'Thermal GWh'!$1:$1048576,MATCH(Projects!V$2,'Thermal GWh'!$4:$4,0),FALSE)</f>
        <v>0</v>
      </c>
      <c r="W6" s="137">
        <f>VLOOKUP($S6,'Thermal GWh'!$1:$1048576,MATCH(Projects!W$2,'Thermal GWh'!$4:$4,0),FALSE)</f>
        <v>0</v>
      </c>
      <c r="X6" s="137">
        <f>VLOOKUP($S6,'Thermal GWh'!$1:$1048576,MATCH(Projects!X$2,'Thermal GWh'!$4:$4,0),FALSE)</f>
        <v>0</v>
      </c>
      <c r="Y6" s="137">
        <f>VLOOKUP($S6,'Thermal GWh'!$1:$1048576,MATCH(Projects!Y$2,'Thermal GWh'!$4:$4,0),FALSE)</f>
        <v>0</v>
      </c>
      <c r="Z6" s="137">
        <f>VLOOKUP($S6,'Thermal GWh'!$1:$1048576,MATCH(Projects!Z$2,'Thermal GWh'!$4:$4,0),FALSE)</f>
        <v>0</v>
      </c>
      <c r="AA6" s="137">
        <f>VLOOKUP($S6,'Thermal GWh'!$1:$1048576,MATCH(Projects!AA$2,'Thermal GWh'!$4:$4,0),FALSE)</f>
        <v>0</v>
      </c>
      <c r="AB6" s="137">
        <f>VLOOKUP($S6,'Thermal GWh'!$1:$1048576,MATCH(Projects!AB$2,'Thermal GWh'!$4:$4,0),FALSE)</f>
        <v>0</v>
      </c>
      <c r="AC6" s="137">
        <f>VLOOKUP($S6,'Thermal GWh'!$1:$1048576,MATCH(Projects!AC$2,'Thermal GWh'!$4:$4,0),FALSE)</f>
        <v>0</v>
      </c>
      <c r="AD6" s="137">
        <f>VLOOKUP($S6,'Thermal GWh'!$1:$1048576,MATCH(Projects!AD$2,'Thermal GWh'!$4:$4,0),FALSE)</f>
        <v>0</v>
      </c>
      <c r="AE6" s="137">
        <f>VLOOKUP($S6,'Thermal GWh'!$1:$1048576,MATCH(Projects!AE$2,'Thermal GWh'!$4:$4,0),FALSE)</f>
        <v>0</v>
      </c>
      <c r="AF6" s="137">
        <f>VLOOKUP($S6,'Thermal GWh'!$1:$1048576,MATCH(Projects!AF$2,'Thermal GWh'!$4:$4,0),FALSE)</f>
        <v>0</v>
      </c>
      <c r="AG6" s="137">
        <f>VLOOKUP($S6,'Thermal GWh'!$1:$1048576,MATCH(Projects!AG$2,'Thermal GWh'!$4:$4,0),FALSE)</f>
        <v>0</v>
      </c>
      <c r="AH6" s="137">
        <f>VLOOKUP($S6,'Thermal GWh'!$1:$1048576,MATCH(Projects!AH$2,'Thermal GWh'!$4:$4,0),FALSE)</f>
        <v>0</v>
      </c>
      <c r="AI6" s="137">
        <f>VLOOKUP($S6,'Thermal GWh'!$1:$1048576,MATCH(Projects!AI$2,'Thermal GWh'!$4:$4,0),FALSE)</f>
        <v>0</v>
      </c>
      <c r="AJ6" s="137">
        <f>VLOOKUP($S6,'Thermal GWh'!$1:$1048576,MATCH(Projects!AJ$2,'Thermal GWh'!$4:$4,0),FALSE)</f>
        <v>0</v>
      </c>
      <c r="AK6" s="137">
        <f>VLOOKUP($S6,'Thermal GWh'!$1:$1048576,MATCH(Projects!AK$2,'Thermal GWh'!$4:$4,0),FALSE)</f>
        <v>0</v>
      </c>
      <c r="AL6" s="137">
        <f>VLOOKUP($S6,'Thermal GWh'!$1:$1048576,MATCH(Projects!AL$2,'Thermal GWh'!$4:$4,0),FALSE)</f>
        <v>0</v>
      </c>
      <c r="AM6" s="137">
        <f>VLOOKUP($S6,'Thermal GWh'!$1:$1048576,MATCH(Projects!AM$2,'Thermal GWh'!$4:$4,0),FALSE)</f>
        <v>0</v>
      </c>
      <c r="AN6" s="137">
        <f>VLOOKUP($S6,'Thermal GWh'!$1:$1048576,MATCH(Projects!AN$2,'Thermal GWh'!$4:$4,0),FALSE)</f>
        <v>0.34537562727928162</v>
      </c>
      <c r="AO6" s="137">
        <f>VLOOKUP($S6,'Thermal GWh'!$1:$1048576,MATCH(Projects!AO$2,'Thermal GWh'!$4:$4,0),FALSE)</f>
        <v>2.2836081981658936</v>
      </c>
      <c r="AP6" s="137">
        <f>VLOOKUP($S6,'Thermal GWh'!$1:$1048576,MATCH(Projects!AP$2,'Thermal GWh'!$4:$4,0),FALSE)</f>
        <v>2.5703721046447754</v>
      </c>
      <c r="AQ6" s="137">
        <f>VLOOKUP($S6,'Thermal GWh'!$1:$1048576,MATCH(Projects!AQ$2,'Thermal GWh'!$4:$4,0),FALSE)</f>
        <v>2.9170801639556885</v>
      </c>
      <c r="AR6" s="137">
        <f>VLOOKUP($S6,'Thermal GWh'!$1:$1048576,MATCH(Projects!AR$2,'Thermal GWh'!$4:$4,0),FALSE)</f>
        <v>3.1462531089782715</v>
      </c>
      <c r="AS6" s="137">
        <f>VLOOKUP($S6,'Thermal GWh'!$1:$1048576,MATCH(Projects!AS$2,'Thermal GWh'!$4:$4,0),FALSE)</f>
        <v>2.4309201240539551</v>
      </c>
      <c r="AT6" s="137">
        <f>VLOOKUP($S6,'Thermal GWh'!$1:$1048576,MATCH(Projects!AT$2,'Thermal GWh'!$4:$4,0),FALSE)</f>
        <v>2.5634715557098389</v>
      </c>
      <c r="AU6" s="137">
        <f>VLOOKUP($S6,'Thermal GWh'!$1:$1048576,MATCH(Projects!AU$2,'Thermal GWh'!$4:$4,0),FALSE)</f>
        <v>2.599956750869751</v>
      </c>
      <c r="AV6" s="137">
        <f>VLOOKUP($S6,'Thermal GWh'!$1:$1048576,MATCH(Projects!AV$2,'Thermal GWh'!$4:$4,0),FALSE)</f>
        <v>1.9767318964004517</v>
      </c>
      <c r="AW6" s="137">
        <f>VLOOKUP($S6,'Thermal GWh'!$1:$1048576,MATCH(Projects!AW$2,'Thermal GWh'!$4:$4,0),FALSE)</f>
        <v>1.7518466711044312</v>
      </c>
      <c r="AX6" s="137">
        <f>VLOOKUP($S6,'Thermal GWh'!$1:$1048576,MATCH(Projects!AX$2,'Thermal GWh'!$4:$4,0),FALSE)</f>
        <v>1.8723964691162109</v>
      </c>
      <c r="AY6" s="137">
        <f>VLOOKUP($S6,'Thermal GWh'!$1:$1048576,MATCH(Projects!AY$2,'Thermal GWh'!$4:$4,0),FALSE)</f>
        <v>1.9195123910903931</v>
      </c>
      <c r="AZ6" s="137">
        <f>VLOOKUP($S6,'Thermal GWh'!$1:$1048576,MATCH(Projects!AZ$2,'Thermal GWh'!$4:$4,0),FALSE)</f>
        <v>1.5088046789169312</v>
      </c>
      <c r="BA6" s="137">
        <f>VLOOKUP($S6,'Thermal GWh'!$1:$1048576,MATCH(Projects!BA$2,'Thermal GWh'!$4:$4,0),FALSE)</f>
        <v>1.649836540222168</v>
      </c>
      <c r="BB6" s="137">
        <f>VLOOKUP($S6,'Thermal GWh'!$1:$1048576,MATCH(Projects!BB$2,'Thermal GWh'!$4:$4,0),FALSE)</f>
        <v>1.7449475526809692</v>
      </c>
      <c r="BC6" s="137">
        <f>VLOOKUP($S6,'Thermal GWh'!$1:$1048576,MATCH(Projects!BC$2,'Thermal GWh'!$4:$4,0),FALSE)</f>
        <v>1.8428272008895874</v>
      </c>
      <c r="BD6" s="137">
        <f>VLOOKUP($S6,'Thermal GWh'!$1:$1048576,MATCH(Projects!BD$2,'Thermal GWh'!$4:$4,0),FALSE)</f>
        <v>1.9214106798171997</v>
      </c>
      <c r="BE6" s="137">
        <f>VLOOKUP($S6,'Thermal GWh'!$1:$1048576,MATCH(Projects!BE$2,'Thermal GWh'!$4:$4,0),FALSE)</f>
        <v>1.9279141426086426</v>
      </c>
      <c r="BF6" s="137">
        <f>VLOOKUP($S6,'Thermal GWh'!$1:$1048576,MATCH(Projects!BF$2,'Thermal GWh'!$4:$4,0),FALSE)</f>
        <v>1.5065182447433472</v>
      </c>
      <c r="BG6" s="137">
        <f>VLOOKUP($S6,'Thermal GWh'!$1:$1048576,MATCH(Projects!BG$2,'Thermal GWh'!$4:$4,0),FALSE)</f>
        <v>1.5838519334793091</v>
      </c>
      <c r="BH6" s="137">
        <f>VLOOKUP($S6,'Thermal GWh'!$1:$1048576,MATCH(Projects!BH$2,'Thermal GWh'!$4:$4,0),FALSE)</f>
        <v>1.6410319805145264</v>
      </c>
      <c r="BI6" s="137">
        <f>VLOOKUP($S6,'Thermal GWh'!$1:$1048576,MATCH(Projects!BI$2,'Thermal GWh'!$4:$4,0),FALSE)</f>
        <v>1.7536693811416626</v>
      </c>
      <c r="BJ6" s="137">
        <f>VLOOKUP($S6,'Thermal GWh'!$1:$1048576,MATCH(Projects!BJ$2,'Thermal GWh'!$4:$4,0),FALSE)</f>
        <v>1.765866756439209</v>
      </c>
      <c r="BK6" s="137">
        <f>VLOOKUP($S6,'Thermal GWh'!$1:$1048576,MATCH(Projects!BK$2,'Thermal GWh'!$4:$4,0),FALSE)</f>
        <v>1.3966207504272461</v>
      </c>
      <c r="BL6" s="137">
        <f>VLOOKUP($S6,'Thermal GWh'!$1:$1048576,MATCH(Projects!BL$2,'Thermal GWh'!$4:$4,0),FALSE)</f>
        <v>1.4406019449234009</v>
      </c>
      <c r="BM6" s="137">
        <f>VLOOKUP($S6,'Thermal GWh'!$1:$1048576,MATCH(Projects!BM$2,'Thermal GWh'!$4:$4,0),FALSE)</f>
        <v>1.3173917531967163</v>
      </c>
      <c r="BN6" s="137">
        <f>VLOOKUP($S6,'Thermal GWh'!$1:$1048576,MATCH(Projects!BN$2,'Thermal GWh'!$4:$4,0),FALSE)</f>
        <v>0</v>
      </c>
      <c r="BO6" s="137">
        <f>VLOOKUP($S6,'Thermal GWh'!$1:$1048576,MATCH(Projects!BO$2,'Thermal GWh'!$4:$4,0),FALSE)</f>
        <v>0</v>
      </c>
      <c r="BP6" s="137">
        <f>VLOOKUP($S6,'Thermal GWh'!$1:$1048576,MATCH(Projects!BP$2,'Thermal GWh'!$4:$4,0),FALSE)</f>
        <v>0</v>
      </c>
      <c r="BQ6" s="137">
        <f>VLOOKUP($S6,'Thermal GWh'!$1:$1048576,MATCH(Projects!BQ$2,'Thermal GWh'!$4:$4,0),FALSE)</f>
        <v>0</v>
      </c>
      <c r="BR6" s="137">
        <f>VLOOKUP($S6,'Thermal GWh'!$1:$1048576,MATCH(Projects!BR$2,'Thermal GWh'!$4:$4,0),FALSE)</f>
        <v>0</v>
      </c>
      <c r="BS6" s="137">
        <f>VLOOKUP($S6,'Thermal GWh'!$1:$1048576,MATCH(Projects!BS$2,'Thermal GWh'!$4:$4,0),FALSE)</f>
        <v>0</v>
      </c>
      <c r="BT6" s="137">
        <f>VLOOKUP($S6,'Thermal GWh'!$1:$1048576,MATCH(Projects!BT$2,'Thermal GWh'!$4:$4,0),FALSE)</f>
        <v>0</v>
      </c>
      <c r="BU6" s="137">
        <f>VLOOKUP($S6,'Thermal GWh'!$1:$1048576,MATCH(Projects!BU$2,'Thermal GWh'!$4:$4,0),FALSE)</f>
        <v>0</v>
      </c>
      <c r="BV6" s="137">
        <f>VLOOKUP($S6,'Thermal GWh'!$1:$1048576,MATCH(Projects!BV$2,'Thermal GWh'!$4:$4,0),FALSE)</f>
        <v>0</v>
      </c>
      <c r="BW6" s="138">
        <f>VLOOKUP($S6,'Thermal GWh'!$1:$1048576,MATCH(Projects!BW$2,'Thermal GWh'!$4:$4,0),FALSE)</f>
        <v>0</v>
      </c>
    </row>
    <row r="7" spans="1:75">
      <c r="A7" s="10">
        <f t="shared" si="2"/>
        <v>5</v>
      </c>
      <c r="B7" s="111" t="s">
        <v>182</v>
      </c>
      <c r="C7" s="112">
        <v>2032</v>
      </c>
      <c r="D7" s="112">
        <v>12</v>
      </c>
      <c r="E7" s="112">
        <v>60</v>
      </c>
      <c r="F7" s="112">
        <v>2028</v>
      </c>
      <c r="G7" s="112">
        <v>1</v>
      </c>
      <c r="H7" s="118">
        <v>17710.634534033437</v>
      </c>
      <c r="I7" s="118">
        <v>0.38240000000000002</v>
      </c>
      <c r="J7" s="118">
        <v>0.1537</v>
      </c>
      <c r="K7" s="118">
        <v>0.21959999999999999</v>
      </c>
      <c r="L7" s="118">
        <v>6.8099999999999994E-2</v>
      </c>
      <c r="M7" s="118">
        <v>0.1762</v>
      </c>
      <c r="N7" s="150">
        <v>2.52E-2</v>
      </c>
      <c r="O7" s="113">
        <v>0</v>
      </c>
      <c r="P7" s="113"/>
      <c r="Q7" s="113"/>
      <c r="R7" s="115" t="s">
        <v>312</v>
      </c>
      <c r="S7" s="114"/>
      <c r="T7" s="135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114"/>
    </row>
    <row r="8" spans="1:75">
      <c r="A8" s="10">
        <f t="shared" si="2"/>
        <v>6</v>
      </c>
      <c r="B8" s="116" t="s">
        <v>19</v>
      </c>
      <c r="C8" s="112">
        <v>2036</v>
      </c>
      <c r="D8" s="112">
        <v>12</v>
      </c>
      <c r="E8" s="112">
        <v>25</v>
      </c>
      <c r="F8" s="112">
        <v>2034</v>
      </c>
      <c r="G8" s="112">
        <v>4</v>
      </c>
      <c r="H8" s="118">
        <v>72099.644</v>
      </c>
      <c r="I8" s="118">
        <v>1.0500000000000001E-2</v>
      </c>
      <c r="J8" s="118">
        <v>0.26740000000000003</v>
      </c>
      <c r="K8" s="118">
        <v>0.72209999999999996</v>
      </c>
      <c r="L8" s="118">
        <v>0</v>
      </c>
      <c r="M8" s="118">
        <v>0</v>
      </c>
      <c r="N8" s="119">
        <v>2.5499999999999998E-2</v>
      </c>
      <c r="O8" s="119">
        <v>6.25E-2</v>
      </c>
      <c r="P8" s="120">
        <v>551</v>
      </c>
      <c r="Q8" s="115">
        <v>5.62</v>
      </c>
      <c r="R8" s="115" t="s">
        <v>207</v>
      </c>
      <c r="S8" s="114" t="s">
        <v>64</v>
      </c>
      <c r="T8" s="136">
        <f>VLOOKUP($S8,'Thermal GWh'!$1:$1048576,MATCH(Projects!T$2,'Thermal GWh'!$4:$4,0),FALSE)</f>
        <v>0</v>
      </c>
      <c r="U8" s="137">
        <f>VLOOKUP($S8,'Thermal GWh'!$1:$1048576,MATCH(Projects!U$2,'Thermal GWh'!$4:$4,0),FALSE)</f>
        <v>0</v>
      </c>
      <c r="V8" s="137">
        <f>VLOOKUP($S8,'Thermal GWh'!$1:$1048576,MATCH(Projects!V$2,'Thermal GWh'!$4:$4,0),FALSE)</f>
        <v>0</v>
      </c>
      <c r="W8" s="137">
        <f>VLOOKUP($S8,'Thermal GWh'!$1:$1048576,MATCH(Projects!W$2,'Thermal GWh'!$4:$4,0),FALSE)</f>
        <v>0</v>
      </c>
      <c r="X8" s="137">
        <f>VLOOKUP($S8,'Thermal GWh'!$1:$1048576,MATCH(Projects!X$2,'Thermal GWh'!$4:$4,0),FALSE)</f>
        <v>0</v>
      </c>
      <c r="Y8" s="137">
        <f>VLOOKUP($S8,'Thermal GWh'!$1:$1048576,MATCH(Projects!Y$2,'Thermal GWh'!$4:$4,0),FALSE)</f>
        <v>0</v>
      </c>
      <c r="Z8" s="137">
        <f>VLOOKUP($S8,'Thermal GWh'!$1:$1048576,MATCH(Projects!Z$2,'Thermal GWh'!$4:$4,0),FALSE)</f>
        <v>0</v>
      </c>
      <c r="AA8" s="137">
        <f>VLOOKUP($S8,'Thermal GWh'!$1:$1048576,MATCH(Projects!AA$2,'Thermal GWh'!$4:$4,0),FALSE)</f>
        <v>0</v>
      </c>
      <c r="AB8" s="137">
        <f>VLOOKUP($S8,'Thermal GWh'!$1:$1048576,MATCH(Projects!AB$2,'Thermal GWh'!$4:$4,0),FALSE)</f>
        <v>0</v>
      </c>
      <c r="AC8" s="137">
        <f>VLOOKUP($S8,'Thermal GWh'!$1:$1048576,MATCH(Projects!AC$2,'Thermal GWh'!$4:$4,0),FALSE)</f>
        <v>0</v>
      </c>
      <c r="AD8" s="137">
        <f>VLOOKUP($S8,'Thermal GWh'!$1:$1048576,MATCH(Projects!AD$2,'Thermal GWh'!$4:$4,0),FALSE)</f>
        <v>0</v>
      </c>
      <c r="AE8" s="137">
        <f>VLOOKUP($S8,'Thermal GWh'!$1:$1048576,MATCH(Projects!AE$2,'Thermal GWh'!$4:$4,0),FALSE)</f>
        <v>0</v>
      </c>
      <c r="AF8" s="137">
        <f>VLOOKUP($S8,'Thermal GWh'!$1:$1048576,MATCH(Projects!AF$2,'Thermal GWh'!$4:$4,0),FALSE)</f>
        <v>0</v>
      </c>
      <c r="AG8" s="137">
        <f>VLOOKUP($S8,'Thermal GWh'!$1:$1048576,MATCH(Projects!AG$2,'Thermal GWh'!$4:$4,0),FALSE)</f>
        <v>0</v>
      </c>
      <c r="AH8" s="137">
        <f>VLOOKUP($S8,'Thermal GWh'!$1:$1048576,MATCH(Projects!AH$2,'Thermal GWh'!$4:$4,0),FALSE)</f>
        <v>0</v>
      </c>
      <c r="AI8" s="137">
        <f>VLOOKUP($S8,'Thermal GWh'!$1:$1048576,MATCH(Projects!AI$2,'Thermal GWh'!$4:$4,0),FALSE)</f>
        <v>0</v>
      </c>
      <c r="AJ8" s="137">
        <f>VLOOKUP($S8,'Thermal GWh'!$1:$1048576,MATCH(Projects!AJ$2,'Thermal GWh'!$4:$4,0),FALSE)</f>
        <v>0</v>
      </c>
      <c r="AK8" s="137">
        <f>VLOOKUP($S8,'Thermal GWh'!$1:$1048576,MATCH(Projects!AK$2,'Thermal GWh'!$4:$4,0),FALSE)</f>
        <v>0</v>
      </c>
      <c r="AL8" s="137">
        <f>VLOOKUP($S8,'Thermal GWh'!$1:$1048576,MATCH(Projects!AL$2,'Thermal GWh'!$4:$4,0),FALSE)</f>
        <v>0</v>
      </c>
      <c r="AM8" s="137">
        <f>VLOOKUP($S8,'Thermal GWh'!$1:$1048576,MATCH(Projects!AM$2,'Thermal GWh'!$4:$4,0),FALSE)</f>
        <v>0</v>
      </c>
      <c r="AN8" s="137">
        <f>VLOOKUP($S8,'Thermal GWh'!$1:$1048576,MATCH(Projects!AN$2,'Thermal GWh'!$4:$4,0),FALSE)</f>
        <v>0</v>
      </c>
      <c r="AO8" s="137">
        <f>VLOOKUP($S8,'Thermal GWh'!$1:$1048576,MATCH(Projects!AO$2,'Thermal GWh'!$4:$4,0),FALSE)</f>
        <v>0</v>
      </c>
      <c r="AP8" s="137">
        <f>VLOOKUP($S8,'Thermal GWh'!$1:$1048576,MATCH(Projects!AP$2,'Thermal GWh'!$4:$4,0),FALSE)</f>
        <v>0</v>
      </c>
      <c r="AQ8" s="137">
        <f>VLOOKUP($S8,'Thermal GWh'!$1:$1048576,MATCH(Projects!AQ$2,'Thermal GWh'!$4:$4,0),FALSE)</f>
        <v>0</v>
      </c>
      <c r="AR8" s="137">
        <f>VLOOKUP($S8,'Thermal GWh'!$1:$1048576,MATCH(Projects!AR$2,'Thermal GWh'!$4:$4,0),FALSE)</f>
        <v>0.35657662153244019</v>
      </c>
      <c r="AS8" s="137">
        <f>VLOOKUP($S8,'Thermal GWh'!$1:$1048576,MATCH(Projects!AS$2,'Thermal GWh'!$4:$4,0),FALSE)</f>
        <v>2.8986296653747559</v>
      </c>
      <c r="AT8" s="137">
        <f>VLOOKUP($S8,'Thermal GWh'!$1:$1048576,MATCH(Projects!AT$2,'Thermal GWh'!$4:$4,0),FALSE)</f>
        <v>3.0715370178222656</v>
      </c>
      <c r="AU8" s="137">
        <f>VLOOKUP($S8,'Thermal GWh'!$1:$1048576,MATCH(Projects!AU$2,'Thermal GWh'!$4:$4,0),FALSE)</f>
        <v>3.0754938125610352</v>
      </c>
      <c r="AV8" s="137">
        <f>VLOOKUP($S8,'Thermal GWh'!$1:$1048576,MATCH(Projects!AV$2,'Thermal GWh'!$4:$4,0),FALSE)</f>
        <v>2.5634002685546875</v>
      </c>
      <c r="AW8" s="137">
        <f>VLOOKUP($S8,'Thermal GWh'!$1:$1048576,MATCH(Projects!AW$2,'Thermal GWh'!$4:$4,0),FALSE)</f>
        <v>2.2236466407775879</v>
      </c>
      <c r="AX8" s="137">
        <f>VLOOKUP($S8,'Thermal GWh'!$1:$1048576,MATCH(Projects!AX$2,'Thermal GWh'!$4:$4,0),FALSE)</f>
        <v>2.3833770751953125</v>
      </c>
      <c r="AY8" s="137">
        <f>VLOOKUP($S8,'Thermal GWh'!$1:$1048576,MATCH(Projects!AY$2,'Thermal GWh'!$4:$4,0),FALSE)</f>
        <v>2.3976278305053711</v>
      </c>
      <c r="AZ8" s="137">
        <f>VLOOKUP($S8,'Thermal GWh'!$1:$1048576,MATCH(Projects!AZ$2,'Thermal GWh'!$4:$4,0),FALSE)</f>
        <v>1.9595775604248047</v>
      </c>
      <c r="BA8" s="137">
        <f>VLOOKUP($S8,'Thermal GWh'!$1:$1048576,MATCH(Projects!BA$2,'Thermal GWh'!$4:$4,0),FALSE)</f>
        <v>2.1342518329620361</v>
      </c>
      <c r="BB8" s="137">
        <f>VLOOKUP($S8,'Thermal GWh'!$1:$1048576,MATCH(Projects!BB$2,'Thermal GWh'!$4:$4,0),FALSE)</f>
        <v>2.2178571224212646</v>
      </c>
      <c r="BC8" s="137">
        <f>VLOOKUP($S8,'Thermal GWh'!$1:$1048576,MATCH(Projects!BC$2,'Thermal GWh'!$4:$4,0),FALSE)</f>
        <v>2.3027021884918213</v>
      </c>
      <c r="BD8" s="137">
        <f>VLOOKUP($S8,'Thermal GWh'!$1:$1048576,MATCH(Projects!BD$2,'Thermal GWh'!$4:$4,0),FALSE)</f>
        <v>2.3763718605041504</v>
      </c>
      <c r="BE8" s="137">
        <f>VLOOKUP($S8,'Thermal GWh'!$1:$1048576,MATCH(Projects!BE$2,'Thermal GWh'!$4:$4,0),FALSE)</f>
        <v>2.4266412258148193</v>
      </c>
      <c r="BF8" s="137">
        <f>VLOOKUP($S8,'Thermal GWh'!$1:$1048576,MATCH(Projects!BF$2,'Thermal GWh'!$4:$4,0),FALSE)</f>
        <v>1.9333165884017944</v>
      </c>
      <c r="BG8" s="137">
        <f>VLOOKUP($S8,'Thermal GWh'!$1:$1048576,MATCH(Projects!BG$2,'Thermal GWh'!$4:$4,0),FALSE)</f>
        <v>2.0206117630004883</v>
      </c>
      <c r="BH8" s="137">
        <f>VLOOKUP($S8,'Thermal GWh'!$1:$1048576,MATCH(Projects!BH$2,'Thermal GWh'!$4:$4,0),FALSE)</f>
        <v>2.0928037166595459</v>
      </c>
      <c r="BI8" s="137">
        <f>VLOOKUP($S8,'Thermal GWh'!$1:$1048576,MATCH(Projects!BI$2,'Thermal GWh'!$4:$4,0),FALSE)</f>
        <v>2.212155818939209</v>
      </c>
      <c r="BJ8" s="137">
        <f>VLOOKUP($S8,'Thermal GWh'!$1:$1048576,MATCH(Projects!BJ$2,'Thermal GWh'!$4:$4,0),FALSE)</f>
        <v>2.2310197353363037</v>
      </c>
      <c r="BK8" s="137">
        <f>VLOOKUP($S8,'Thermal GWh'!$1:$1048576,MATCH(Projects!BK$2,'Thermal GWh'!$4:$4,0),FALSE)</f>
        <v>1.8177909851074219</v>
      </c>
      <c r="BL8" s="137">
        <f>VLOOKUP($S8,'Thermal GWh'!$1:$1048576,MATCH(Projects!BL$2,'Thermal GWh'!$4:$4,0),FALSE)</f>
        <v>1.8743048906326294</v>
      </c>
      <c r="BM8" s="137">
        <f>VLOOKUP($S8,'Thermal GWh'!$1:$1048576,MATCH(Projects!BM$2,'Thermal GWh'!$4:$4,0),FALSE)</f>
        <v>1.9293874502182007</v>
      </c>
      <c r="BN8" s="137">
        <f>VLOOKUP($S8,'Thermal GWh'!$1:$1048576,MATCH(Projects!BN$2,'Thermal GWh'!$4:$4,0),FALSE)</f>
        <v>1.6339458227157593</v>
      </c>
      <c r="BO8" s="137">
        <f>VLOOKUP($S8,'Thermal GWh'!$1:$1048576,MATCH(Projects!BO$2,'Thermal GWh'!$4:$4,0),FALSE)</f>
        <v>1.7181988954544067</v>
      </c>
      <c r="BP8" s="137">
        <f>VLOOKUP($S8,'Thermal GWh'!$1:$1048576,MATCH(Projects!BP$2,'Thermal GWh'!$4:$4,0),FALSE)</f>
        <v>1.541100025177002</v>
      </c>
      <c r="BQ8" s="137">
        <f>VLOOKUP($S8,'Thermal GWh'!$1:$1048576,MATCH(Projects!BQ$2,'Thermal GWh'!$4:$4,0),FALSE)</f>
        <v>0.32372444868087769</v>
      </c>
      <c r="BR8" s="137">
        <f>VLOOKUP($S8,'Thermal GWh'!$1:$1048576,MATCH(Projects!BR$2,'Thermal GWh'!$4:$4,0),FALSE)</f>
        <v>0</v>
      </c>
      <c r="BS8" s="137">
        <f>VLOOKUP($S8,'Thermal GWh'!$1:$1048576,MATCH(Projects!BS$2,'Thermal GWh'!$4:$4,0),FALSE)</f>
        <v>0</v>
      </c>
      <c r="BT8" s="137">
        <f>VLOOKUP($S8,'Thermal GWh'!$1:$1048576,MATCH(Projects!BT$2,'Thermal GWh'!$4:$4,0),FALSE)</f>
        <v>0</v>
      </c>
      <c r="BU8" s="137">
        <f>VLOOKUP($S8,'Thermal GWh'!$1:$1048576,MATCH(Projects!BU$2,'Thermal GWh'!$4:$4,0),FALSE)</f>
        <v>0</v>
      </c>
      <c r="BV8" s="137">
        <f>VLOOKUP($S8,'Thermal GWh'!$1:$1048576,MATCH(Projects!BV$2,'Thermal GWh'!$4:$4,0),FALSE)</f>
        <v>0</v>
      </c>
      <c r="BW8" s="138">
        <f>VLOOKUP($S8,'Thermal GWh'!$1:$1048576,MATCH(Projects!BW$2,'Thermal GWh'!$4:$4,0),FALSE)</f>
        <v>0</v>
      </c>
    </row>
    <row r="9" spans="1:75">
      <c r="A9" s="10">
        <f t="shared" si="2"/>
        <v>7</v>
      </c>
      <c r="B9" s="111" t="s">
        <v>183</v>
      </c>
      <c r="C9" s="112">
        <v>2037</v>
      </c>
      <c r="D9" s="112">
        <v>12</v>
      </c>
      <c r="E9" s="112">
        <v>60</v>
      </c>
      <c r="F9" s="112">
        <v>2033</v>
      </c>
      <c r="G9" s="112">
        <v>1</v>
      </c>
      <c r="H9" s="118">
        <v>17500</v>
      </c>
      <c r="I9" s="118">
        <v>0.2</v>
      </c>
      <c r="J9" s="118">
        <v>0.2</v>
      </c>
      <c r="K9" s="118">
        <v>0.2</v>
      </c>
      <c r="L9" s="118">
        <v>0.2</v>
      </c>
      <c r="M9" s="118">
        <v>0.2</v>
      </c>
      <c r="N9" s="150">
        <v>2.52E-2</v>
      </c>
      <c r="O9" s="113">
        <v>0</v>
      </c>
      <c r="P9" s="113"/>
      <c r="Q9" s="113"/>
      <c r="R9" s="115" t="s">
        <v>312</v>
      </c>
      <c r="S9" s="114"/>
      <c r="T9" s="136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8"/>
    </row>
    <row r="10" spans="1:75">
      <c r="A10" s="10">
        <f t="shared" si="2"/>
        <v>8</v>
      </c>
      <c r="B10" s="116" t="s">
        <v>19</v>
      </c>
      <c r="C10" s="112">
        <v>2039</v>
      </c>
      <c r="D10" s="112">
        <v>12</v>
      </c>
      <c r="E10" s="112">
        <v>25</v>
      </c>
      <c r="F10" s="112">
        <v>2037</v>
      </c>
      <c r="G10" s="112">
        <v>4</v>
      </c>
      <c r="H10" s="118">
        <v>72099.644</v>
      </c>
      <c r="I10" s="118">
        <v>1.0500000000000001E-2</v>
      </c>
      <c r="J10" s="118">
        <v>0.26740000000000003</v>
      </c>
      <c r="K10" s="118">
        <v>0.72209999999999996</v>
      </c>
      <c r="L10" s="118">
        <v>0</v>
      </c>
      <c r="M10" s="118">
        <v>0</v>
      </c>
      <c r="N10" s="119">
        <v>2.5499999999999998E-2</v>
      </c>
      <c r="O10" s="119">
        <v>6.25E-2</v>
      </c>
      <c r="P10" s="120">
        <v>551</v>
      </c>
      <c r="Q10" s="115">
        <v>5.62</v>
      </c>
      <c r="R10" s="115" t="s">
        <v>207</v>
      </c>
      <c r="S10" s="114" t="s">
        <v>62</v>
      </c>
      <c r="T10" s="136">
        <f>VLOOKUP($S10,'Thermal GWh'!$1:$1048576,MATCH(Projects!T$2,'Thermal GWh'!$4:$4,0),FALSE)</f>
        <v>0</v>
      </c>
      <c r="U10" s="137">
        <f>VLOOKUP($S10,'Thermal GWh'!$1:$1048576,MATCH(Projects!U$2,'Thermal GWh'!$4:$4,0),FALSE)</f>
        <v>0</v>
      </c>
      <c r="V10" s="137">
        <f>VLOOKUP($S10,'Thermal GWh'!$1:$1048576,MATCH(Projects!V$2,'Thermal GWh'!$4:$4,0),FALSE)</f>
        <v>0</v>
      </c>
      <c r="W10" s="137">
        <f>VLOOKUP($S10,'Thermal GWh'!$1:$1048576,MATCH(Projects!W$2,'Thermal GWh'!$4:$4,0),FALSE)</f>
        <v>0</v>
      </c>
      <c r="X10" s="137">
        <f>VLOOKUP($S10,'Thermal GWh'!$1:$1048576,MATCH(Projects!X$2,'Thermal GWh'!$4:$4,0),FALSE)</f>
        <v>0</v>
      </c>
      <c r="Y10" s="137">
        <f>VLOOKUP($S10,'Thermal GWh'!$1:$1048576,MATCH(Projects!Y$2,'Thermal GWh'!$4:$4,0),FALSE)</f>
        <v>0</v>
      </c>
      <c r="Z10" s="137">
        <f>VLOOKUP($S10,'Thermal GWh'!$1:$1048576,MATCH(Projects!Z$2,'Thermal GWh'!$4:$4,0),FALSE)</f>
        <v>0</v>
      </c>
      <c r="AA10" s="137">
        <f>VLOOKUP($S10,'Thermal GWh'!$1:$1048576,MATCH(Projects!AA$2,'Thermal GWh'!$4:$4,0),FALSE)</f>
        <v>0</v>
      </c>
      <c r="AB10" s="137">
        <f>VLOOKUP($S10,'Thermal GWh'!$1:$1048576,MATCH(Projects!AB$2,'Thermal GWh'!$4:$4,0),FALSE)</f>
        <v>0</v>
      </c>
      <c r="AC10" s="137">
        <f>VLOOKUP($S10,'Thermal GWh'!$1:$1048576,MATCH(Projects!AC$2,'Thermal GWh'!$4:$4,0),FALSE)</f>
        <v>0</v>
      </c>
      <c r="AD10" s="137">
        <f>VLOOKUP($S10,'Thermal GWh'!$1:$1048576,MATCH(Projects!AD$2,'Thermal GWh'!$4:$4,0),FALSE)</f>
        <v>0</v>
      </c>
      <c r="AE10" s="137">
        <f>VLOOKUP($S10,'Thermal GWh'!$1:$1048576,MATCH(Projects!AE$2,'Thermal GWh'!$4:$4,0),FALSE)</f>
        <v>0</v>
      </c>
      <c r="AF10" s="137">
        <f>VLOOKUP($S10,'Thermal GWh'!$1:$1048576,MATCH(Projects!AF$2,'Thermal GWh'!$4:$4,0),FALSE)</f>
        <v>0</v>
      </c>
      <c r="AG10" s="137">
        <f>VLOOKUP($S10,'Thermal GWh'!$1:$1048576,MATCH(Projects!AG$2,'Thermal GWh'!$4:$4,0),FALSE)</f>
        <v>0</v>
      </c>
      <c r="AH10" s="137">
        <f>VLOOKUP($S10,'Thermal GWh'!$1:$1048576,MATCH(Projects!AH$2,'Thermal GWh'!$4:$4,0),FALSE)</f>
        <v>0</v>
      </c>
      <c r="AI10" s="137">
        <f>VLOOKUP($S10,'Thermal GWh'!$1:$1048576,MATCH(Projects!AI$2,'Thermal GWh'!$4:$4,0),FALSE)</f>
        <v>0</v>
      </c>
      <c r="AJ10" s="137">
        <f>VLOOKUP($S10,'Thermal GWh'!$1:$1048576,MATCH(Projects!AJ$2,'Thermal GWh'!$4:$4,0),FALSE)</f>
        <v>0</v>
      </c>
      <c r="AK10" s="137">
        <f>VLOOKUP($S10,'Thermal GWh'!$1:$1048576,MATCH(Projects!AK$2,'Thermal GWh'!$4:$4,0),FALSE)</f>
        <v>0</v>
      </c>
      <c r="AL10" s="137">
        <f>VLOOKUP($S10,'Thermal GWh'!$1:$1048576,MATCH(Projects!AL$2,'Thermal GWh'!$4:$4,0),FALSE)</f>
        <v>0</v>
      </c>
      <c r="AM10" s="137">
        <f>VLOOKUP($S10,'Thermal GWh'!$1:$1048576,MATCH(Projects!AM$2,'Thermal GWh'!$4:$4,0),FALSE)</f>
        <v>0</v>
      </c>
      <c r="AN10" s="137">
        <f>VLOOKUP($S10,'Thermal GWh'!$1:$1048576,MATCH(Projects!AN$2,'Thermal GWh'!$4:$4,0),FALSE)</f>
        <v>0</v>
      </c>
      <c r="AO10" s="137">
        <f>VLOOKUP($S10,'Thermal GWh'!$1:$1048576,MATCH(Projects!AO$2,'Thermal GWh'!$4:$4,0),FALSE)</f>
        <v>0</v>
      </c>
      <c r="AP10" s="137">
        <f>VLOOKUP($S10,'Thermal GWh'!$1:$1048576,MATCH(Projects!AP$2,'Thermal GWh'!$4:$4,0),FALSE)</f>
        <v>0</v>
      </c>
      <c r="AQ10" s="137">
        <f>VLOOKUP($S10,'Thermal GWh'!$1:$1048576,MATCH(Projects!AQ$2,'Thermal GWh'!$4:$4,0),FALSE)</f>
        <v>0</v>
      </c>
      <c r="AR10" s="137">
        <f>VLOOKUP($S10,'Thermal GWh'!$1:$1048576,MATCH(Projects!AR$2,'Thermal GWh'!$4:$4,0),FALSE)</f>
        <v>0</v>
      </c>
      <c r="AS10" s="137">
        <f>VLOOKUP($S10,'Thermal GWh'!$1:$1048576,MATCH(Projects!AS$2,'Thermal GWh'!$4:$4,0),FALSE)</f>
        <v>0</v>
      </c>
      <c r="AT10" s="137">
        <f>VLOOKUP($S10,'Thermal GWh'!$1:$1048576,MATCH(Projects!AT$2,'Thermal GWh'!$4:$4,0),FALSE)</f>
        <v>0</v>
      </c>
      <c r="AU10" s="137">
        <f>VLOOKUP($S10,'Thermal GWh'!$1:$1048576,MATCH(Projects!AU$2,'Thermal GWh'!$4:$4,0),FALSE)</f>
        <v>0.44085946679115295</v>
      </c>
      <c r="AV10" s="137">
        <f>VLOOKUP($S10,'Thermal GWh'!$1:$1048576,MATCH(Projects!AV$2,'Thermal GWh'!$4:$4,0),FALSE)</f>
        <v>2.9695382118225098</v>
      </c>
      <c r="AW10" s="137">
        <f>VLOOKUP($S10,'Thermal GWh'!$1:$1048576,MATCH(Projects!AW$2,'Thermal GWh'!$4:$4,0),FALSE)</f>
        <v>2.9000787734985352</v>
      </c>
      <c r="AX10" s="137">
        <f>VLOOKUP($S10,'Thermal GWh'!$1:$1048576,MATCH(Projects!AX$2,'Thermal GWh'!$4:$4,0),FALSE)</f>
        <v>2.9834246635437012</v>
      </c>
      <c r="AY10" s="137">
        <f>VLOOKUP($S10,'Thermal GWh'!$1:$1048576,MATCH(Projects!AY$2,'Thermal GWh'!$4:$4,0),FALSE)</f>
        <v>2.9722390174865723</v>
      </c>
      <c r="AZ10" s="137">
        <f>VLOOKUP($S10,'Thermal GWh'!$1:$1048576,MATCH(Projects!AZ$2,'Thermal GWh'!$4:$4,0),FALSE)</f>
        <v>2.4466230869293213</v>
      </c>
      <c r="BA10" s="137">
        <f>VLOOKUP($S10,'Thermal GWh'!$1:$1048576,MATCH(Projects!BA$2,'Thermal GWh'!$4:$4,0),FALSE)</f>
        <v>2.5941076278686523</v>
      </c>
      <c r="BB10" s="137">
        <f>VLOOKUP($S10,'Thermal GWh'!$1:$1048576,MATCH(Projects!BB$2,'Thermal GWh'!$4:$4,0),FALSE)</f>
        <v>2.6843550205230713</v>
      </c>
      <c r="BC10" s="137">
        <f>VLOOKUP($S10,'Thermal GWh'!$1:$1048576,MATCH(Projects!BC$2,'Thermal GWh'!$4:$4,0),FALSE)</f>
        <v>2.7770380973815918</v>
      </c>
      <c r="BD10" s="137">
        <f>VLOOKUP($S10,'Thermal GWh'!$1:$1048576,MATCH(Projects!BD$2,'Thermal GWh'!$4:$4,0),FALSE)</f>
        <v>2.8653912544250488</v>
      </c>
      <c r="BE10" s="137">
        <f>VLOOKUP($S10,'Thermal GWh'!$1:$1048576,MATCH(Projects!BE$2,'Thermal GWh'!$4:$4,0),FALSE)</f>
        <v>2.9115712642669678</v>
      </c>
      <c r="BF10" s="137">
        <f>VLOOKUP($S10,'Thermal GWh'!$1:$1048576,MATCH(Projects!BF$2,'Thermal GWh'!$4:$4,0),FALSE)</f>
        <v>2.3840830326080322</v>
      </c>
      <c r="BG10" s="137">
        <f>VLOOKUP($S10,'Thermal GWh'!$1:$1048576,MATCH(Projects!BG$2,'Thermal GWh'!$4:$4,0),FALSE)</f>
        <v>2.4808974266052246</v>
      </c>
      <c r="BH10" s="137">
        <f>VLOOKUP($S10,'Thermal GWh'!$1:$1048576,MATCH(Projects!BH$2,'Thermal GWh'!$4:$4,0),FALSE)</f>
        <v>2.5660073757171631</v>
      </c>
      <c r="BI10" s="137">
        <f>VLOOKUP($S10,'Thermal GWh'!$1:$1048576,MATCH(Projects!BI$2,'Thermal GWh'!$4:$4,0),FALSE)</f>
        <v>2.6942181587219238</v>
      </c>
      <c r="BJ10" s="137">
        <f>VLOOKUP($S10,'Thermal GWh'!$1:$1048576,MATCH(Projects!BJ$2,'Thermal GWh'!$4:$4,0),FALSE)</f>
        <v>2.7225780487060547</v>
      </c>
      <c r="BK10" s="137">
        <f>VLOOKUP($S10,'Thermal GWh'!$1:$1048576,MATCH(Projects!BK$2,'Thermal GWh'!$4:$4,0),FALSE)</f>
        <v>2.2667162418365479</v>
      </c>
      <c r="BL10" s="137">
        <f>VLOOKUP($S10,'Thermal GWh'!$1:$1048576,MATCH(Projects!BL$2,'Thermal GWh'!$4:$4,0),FALSE)</f>
        <v>2.33231520652771</v>
      </c>
      <c r="BM10" s="137">
        <f>VLOOKUP($S10,'Thermal GWh'!$1:$1048576,MATCH(Projects!BM$2,'Thermal GWh'!$4:$4,0),FALSE)</f>
        <v>2.403231143951416</v>
      </c>
      <c r="BN10" s="137">
        <f>VLOOKUP($S10,'Thermal GWh'!$1:$1048576,MATCH(Projects!BN$2,'Thermal GWh'!$4:$4,0),FALSE)</f>
        <v>2.0914962291717529</v>
      </c>
      <c r="BO10" s="137">
        <f>VLOOKUP($S10,'Thermal GWh'!$1:$1048576,MATCH(Projects!BO$2,'Thermal GWh'!$4:$4,0),FALSE)</f>
        <v>2.18815016746521</v>
      </c>
      <c r="BP10" s="137">
        <f>VLOOKUP($S10,'Thermal GWh'!$1:$1048576,MATCH(Projects!BP$2,'Thermal GWh'!$4:$4,0),FALSE)</f>
        <v>1.9716924428939819</v>
      </c>
      <c r="BQ10" s="137">
        <f>VLOOKUP($S10,'Thermal GWh'!$1:$1048576,MATCH(Projects!BQ$2,'Thermal GWh'!$4:$4,0),FALSE)</f>
        <v>0.5350034236907959</v>
      </c>
      <c r="BR10" s="137">
        <f>VLOOKUP($S10,'Thermal GWh'!$1:$1048576,MATCH(Projects!BR$2,'Thermal GWh'!$4:$4,0),FALSE)</f>
        <v>0.58552062511444092</v>
      </c>
      <c r="BS10" s="137">
        <f>VLOOKUP($S10,'Thermal GWh'!$1:$1048576,MATCH(Projects!BS$2,'Thermal GWh'!$4:$4,0),FALSE)</f>
        <v>0.6214720606803894</v>
      </c>
      <c r="BT10" s="137">
        <f>VLOOKUP($S10,'Thermal GWh'!$1:$1048576,MATCH(Projects!BT$2,'Thermal GWh'!$4:$4,0),FALSE)</f>
        <v>0.53755593299865723</v>
      </c>
      <c r="BU10" s="137">
        <f>VLOOKUP($S10,'Thermal GWh'!$1:$1048576,MATCH(Projects!BU$2,'Thermal GWh'!$4:$4,0),FALSE)</f>
        <v>0</v>
      </c>
      <c r="BV10" s="137">
        <f>VLOOKUP($S10,'Thermal GWh'!$1:$1048576,MATCH(Projects!BV$2,'Thermal GWh'!$4:$4,0),FALSE)</f>
        <v>0</v>
      </c>
      <c r="BW10" s="138">
        <f>VLOOKUP($S10,'Thermal GWh'!$1:$1048576,MATCH(Projects!BW$2,'Thermal GWh'!$4:$4,0),FALSE)</f>
        <v>0</v>
      </c>
    </row>
    <row r="11" spans="1:75">
      <c r="A11" s="10">
        <f t="shared" si="2"/>
        <v>9</v>
      </c>
      <c r="B11" s="116" t="s">
        <v>19</v>
      </c>
      <c r="C11" s="112">
        <v>2040</v>
      </c>
      <c r="D11" s="112">
        <v>12</v>
      </c>
      <c r="E11" s="112">
        <v>25</v>
      </c>
      <c r="F11" s="112">
        <v>2038</v>
      </c>
      <c r="G11" s="112">
        <v>4</v>
      </c>
      <c r="H11" s="118">
        <v>72099.644</v>
      </c>
      <c r="I11" s="118">
        <v>1.0500000000000001E-2</v>
      </c>
      <c r="J11" s="118">
        <v>0.26740000000000003</v>
      </c>
      <c r="K11" s="118">
        <v>0.72209999999999996</v>
      </c>
      <c r="L11" s="118">
        <v>0</v>
      </c>
      <c r="M11" s="118">
        <v>0</v>
      </c>
      <c r="N11" s="119">
        <v>2.5499999999999998E-2</v>
      </c>
      <c r="O11" s="119">
        <v>6.25E-2</v>
      </c>
      <c r="P11" s="120">
        <v>551</v>
      </c>
      <c r="Q11" s="115">
        <v>5.62</v>
      </c>
      <c r="R11" s="115" t="s">
        <v>207</v>
      </c>
      <c r="S11" s="114" t="s">
        <v>63</v>
      </c>
      <c r="T11" s="136">
        <f>VLOOKUP($S11,'Thermal GWh'!$1:$1048576,MATCH(Projects!T$2,'Thermal GWh'!$4:$4,0),FALSE)</f>
        <v>0</v>
      </c>
      <c r="U11" s="137">
        <f>VLOOKUP($S11,'Thermal GWh'!$1:$1048576,MATCH(Projects!U$2,'Thermal GWh'!$4:$4,0),FALSE)</f>
        <v>0</v>
      </c>
      <c r="V11" s="137">
        <f>VLOOKUP($S11,'Thermal GWh'!$1:$1048576,MATCH(Projects!V$2,'Thermal GWh'!$4:$4,0),FALSE)</f>
        <v>0</v>
      </c>
      <c r="W11" s="137">
        <f>VLOOKUP($S11,'Thermal GWh'!$1:$1048576,MATCH(Projects!W$2,'Thermal GWh'!$4:$4,0),FALSE)</f>
        <v>0</v>
      </c>
      <c r="X11" s="137">
        <f>VLOOKUP($S11,'Thermal GWh'!$1:$1048576,MATCH(Projects!X$2,'Thermal GWh'!$4:$4,0),FALSE)</f>
        <v>0</v>
      </c>
      <c r="Y11" s="137">
        <f>VLOOKUP($S11,'Thermal GWh'!$1:$1048576,MATCH(Projects!Y$2,'Thermal GWh'!$4:$4,0),FALSE)</f>
        <v>0</v>
      </c>
      <c r="Z11" s="137">
        <f>VLOOKUP($S11,'Thermal GWh'!$1:$1048576,MATCH(Projects!Z$2,'Thermal GWh'!$4:$4,0),FALSE)</f>
        <v>0</v>
      </c>
      <c r="AA11" s="137">
        <f>VLOOKUP($S11,'Thermal GWh'!$1:$1048576,MATCH(Projects!AA$2,'Thermal GWh'!$4:$4,0),FALSE)</f>
        <v>0</v>
      </c>
      <c r="AB11" s="137">
        <f>VLOOKUP($S11,'Thermal GWh'!$1:$1048576,MATCH(Projects!AB$2,'Thermal GWh'!$4:$4,0),FALSE)</f>
        <v>0</v>
      </c>
      <c r="AC11" s="137">
        <f>VLOOKUP($S11,'Thermal GWh'!$1:$1048576,MATCH(Projects!AC$2,'Thermal GWh'!$4:$4,0),FALSE)</f>
        <v>0</v>
      </c>
      <c r="AD11" s="137">
        <f>VLOOKUP($S11,'Thermal GWh'!$1:$1048576,MATCH(Projects!AD$2,'Thermal GWh'!$4:$4,0),FALSE)</f>
        <v>0</v>
      </c>
      <c r="AE11" s="137">
        <f>VLOOKUP($S11,'Thermal GWh'!$1:$1048576,MATCH(Projects!AE$2,'Thermal GWh'!$4:$4,0),FALSE)</f>
        <v>0</v>
      </c>
      <c r="AF11" s="137">
        <f>VLOOKUP($S11,'Thermal GWh'!$1:$1048576,MATCH(Projects!AF$2,'Thermal GWh'!$4:$4,0),FALSE)</f>
        <v>0</v>
      </c>
      <c r="AG11" s="137">
        <f>VLOOKUP($S11,'Thermal GWh'!$1:$1048576,MATCH(Projects!AG$2,'Thermal GWh'!$4:$4,0),FALSE)</f>
        <v>0</v>
      </c>
      <c r="AH11" s="137">
        <f>VLOOKUP($S11,'Thermal GWh'!$1:$1048576,MATCH(Projects!AH$2,'Thermal GWh'!$4:$4,0),FALSE)</f>
        <v>0</v>
      </c>
      <c r="AI11" s="137">
        <f>VLOOKUP($S11,'Thermal GWh'!$1:$1048576,MATCH(Projects!AI$2,'Thermal GWh'!$4:$4,0),FALSE)</f>
        <v>0</v>
      </c>
      <c r="AJ11" s="137">
        <f>VLOOKUP($S11,'Thermal GWh'!$1:$1048576,MATCH(Projects!AJ$2,'Thermal GWh'!$4:$4,0),FALSE)</f>
        <v>0</v>
      </c>
      <c r="AK11" s="137">
        <f>VLOOKUP($S11,'Thermal GWh'!$1:$1048576,MATCH(Projects!AK$2,'Thermal GWh'!$4:$4,0),FALSE)</f>
        <v>0</v>
      </c>
      <c r="AL11" s="137">
        <f>VLOOKUP($S11,'Thermal GWh'!$1:$1048576,MATCH(Projects!AL$2,'Thermal GWh'!$4:$4,0),FALSE)</f>
        <v>0</v>
      </c>
      <c r="AM11" s="137">
        <f>VLOOKUP($S11,'Thermal GWh'!$1:$1048576,MATCH(Projects!AM$2,'Thermal GWh'!$4:$4,0),FALSE)</f>
        <v>0</v>
      </c>
      <c r="AN11" s="137">
        <f>VLOOKUP($S11,'Thermal GWh'!$1:$1048576,MATCH(Projects!AN$2,'Thermal GWh'!$4:$4,0),FALSE)</f>
        <v>0</v>
      </c>
      <c r="AO11" s="137">
        <f>VLOOKUP($S11,'Thermal GWh'!$1:$1048576,MATCH(Projects!AO$2,'Thermal GWh'!$4:$4,0),FALSE)</f>
        <v>0</v>
      </c>
      <c r="AP11" s="137">
        <f>VLOOKUP($S11,'Thermal GWh'!$1:$1048576,MATCH(Projects!AP$2,'Thermal GWh'!$4:$4,0),FALSE)</f>
        <v>0</v>
      </c>
      <c r="AQ11" s="137">
        <f>VLOOKUP($S11,'Thermal GWh'!$1:$1048576,MATCH(Projects!AQ$2,'Thermal GWh'!$4:$4,0),FALSE)</f>
        <v>0</v>
      </c>
      <c r="AR11" s="137">
        <f>VLOOKUP($S11,'Thermal GWh'!$1:$1048576,MATCH(Projects!AR$2,'Thermal GWh'!$4:$4,0),FALSE)</f>
        <v>0</v>
      </c>
      <c r="AS11" s="137">
        <f>VLOOKUP($S11,'Thermal GWh'!$1:$1048576,MATCH(Projects!AS$2,'Thermal GWh'!$4:$4,0),FALSE)</f>
        <v>0</v>
      </c>
      <c r="AT11" s="137">
        <f>VLOOKUP($S11,'Thermal GWh'!$1:$1048576,MATCH(Projects!AT$2,'Thermal GWh'!$4:$4,0),FALSE)</f>
        <v>0</v>
      </c>
      <c r="AU11" s="137">
        <f>VLOOKUP($S11,'Thermal GWh'!$1:$1048576,MATCH(Projects!AU$2,'Thermal GWh'!$4:$4,0),FALSE)</f>
        <v>0</v>
      </c>
      <c r="AV11" s="137">
        <f>VLOOKUP($S11,'Thermal GWh'!$1:$1048576,MATCH(Projects!AV$2,'Thermal GWh'!$4:$4,0),FALSE)</f>
        <v>0.448711097240448</v>
      </c>
      <c r="AW11" s="137">
        <f>VLOOKUP($S11,'Thermal GWh'!$1:$1048576,MATCH(Projects!AW$2,'Thermal GWh'!$4:$4,0),FALSE)</f>
        <v>3.116180419921875</v>
      </c>
      <c r="AX11" s="137">
        <f>VLOOKUP($S11,'Thermal GWh'!$1:$1048576,MATCH(Projects!AX$2,'Thermal GWh'!$4:$4,0),FALSE)</f>
        <v>3.2122430801391602</v>
      </c>
      <c r="AY11" s="137">
        <f>VLOOKUP($S11,'Thermal GWh'!$1:$1048576,MATCH(Projects!AY$2,'Thermal GWh'!$4:$4,0),FALSE)</f>
        <v>3.2674386501312256</v>
      </c>
      <c r="AZ11" s="137">
        <f>VLOOKUP($S11,'Thermal GWh'!$1:$1048576,MATCH(Projects!AZ$2,'Thermal GWh'!$4:$4,0),FALSE)</f>
        <v>2.9233720302581787</v>
      </c>
      <c r="BA11" s="137">
        <f>VLOOKUP($S11,'Thermal GWh'!$1:$1048576,MATCH(Projects!BA$2,'Thermal GWh'!$4:$4,0),FALSE)</f>
        <v>3.0236895084381104</v>
      </c>
      <c r="BB11" s="137">
        <f>VLOOKUP($S11,'Thermal GWh'!$1:$1048576,MATCH(Projects!BB$2,'Thermal GWh'!$4:$4,0),FALSE)</f>
        <v>3.0976552963256836</v>
      </c>
      <c r="BC11" s="137">
        <f>VLOOKUP($S11,'Thermal GWh'!$1:$1048576,MATCH(Projects!BC$2,'Thermal GWh'!$4:$4,0),FALSE)</f>
        <v>3.1759741306304932</v>
      </c>
      <c r="BD11" s="137">
        <f>VLOOKUP($S11,'Thermal GWh'!$1:$1048576,MATCH(Projects!BD$2,'Thermal GWh'!$4:$4,0),FALSE)</f>
        <v>3.263378381729126</v>
      </c>
      <c r="BE11" s="137">
        <f>VLOOKUP($S11,'Thermal GWh'!$1:$1048576,MATCH(Projects!BE$2,'Thermal GWh'!$4:$4,0),FALSE)</f>
        <v>3.2827873229980469</v>
      </c>
      <c r="BF11" s="137">
        <f>VLOOKUP($S11,'Thermal GWh'!$1:$1048576,MATCH(Projects!BF$2,'Thermal GWh'!$4:$4,0),FALSE)</f>
        <v>2.8818626403808594</v>
      </c>
      <c r="BG11" s="137">
        <f>VLOOKUP($S11,'Thermal GWh'!$1:$1048576,MATCH(Projects!BG$2,'Thermal GWh'!$4:$4,0),FALSE)</f>
        <v>2.9939217567443848</v>
      </c>
      <c r="BH11" s="137">
        <f>VLOOKUP($S11,'Thermal GWh'!$1:$1048576,MATCH(Projects!BH$2,'Thermal GWh'!$4:$4,0),FALSE)</f>
        <v>3.0993449687957764</v>
      </c>
      <c r="BI11" s="137">
        <f>VLOOKUP($S11,'Thermal GWh'!$1:$1048576,MATCH(Projects!BI$2,'Thermal GWh'!$4:$4,0),FALSE)</f>
        <v>3.2506873607635498</v>
      </c>
      <c r="BJ11" s="137">
        <f>VLOOKUP($S11,'Thermal GWh'!$1:$1048576,MATCH(Projects!BJ$2,'Thermal GWh'!$4:$4,0),FALSE)</f>
        <v>3.2955718040466309</v>
      </c>
      <c r="BK11" s="137">
        <f>VLOOKUP($S11,'Thermal GWh'!$1:$1048576,MATCH(Projects!BK$2,'Thermal GWh'!$4:$4,0),FALSE)</f>
        <v>2.7357032299041748</v>
      </c>
      <c r="BL11" s="137">
        <f>VLOOKUP($S11,'Thermal GWh'!$1:$1048576,MATCH(Projects!BL$2,'Thermal GWh'!$4:$4,0),FALSE)</f>
        <v>2.8104813098907471</v>
      </c>
      <c r="BM11" s="137">
        <f>VLOOKUP($S11,'Thermal GWh'!$1:$1048576,MATCH(Projects!BM$2,'Thermal GWh'!$4:$4,0),FALSE)</f>
        <v>2.9037339687347412</v>
      </c>
      <c r="BN11" s="137">
        <f>VLOOKUP($S11,'Thermal GWh'!$1:$1048576,MATCH(Projects!BN$2,'Thermal GWh'!$4:$4,0),FALSE)</f>
        <v>2.5732417106628418</v>
      </c>
      <c r="BO11" s="137">
        <f>VLOOKUP($S11,'Thermal GWh'!$1:$1048576,MATCH(Projects!BO$2,'Thermal GWh'!$4:$4,0),FALSE)</f>
        <v>2.6822497844696045</v>
      </c>
      <c r="BP11" s="137">
        <f>VLOOKUP($S11,'Thermal GWh'!$1:$1048576,MATCH(Projects!BP$2,'Thermal GWh'!$4:$4,0),FALSE)</f>
        <v>2.4426980018615723</v>
      </c>
      <c r="BQ11" s="137">
        <f>VLOOKUP($S11,'Thermal GWh'!$1:$1048576,MATCH(Projects!BQ$2,'Thermal GWh'!$4:$4,0),FALSE)</f>
        <v>0.73520684242248535</v>
      </c>
      <c r="BR11" s="137">
        <f>VLOOKUP($S11,'Thermal GWh'!$1:$1048576,MATCH(Projects!BR$2,'Thermal GWh'!$4:$4,0),FALSE)</f>
        <v>0.80895119905471802</v>
      </c>
      <c r="BS11" s="137">
        <f>VLOOKUP($S11,'Thermal GWh'!$1:$1048576,MATCH(Projects!BS$2,'Thermal GWh'!$4:$4,0),FALSE)</f>
        <v>0.85603415966033936</v>
      </c>
      <c r="BT11" s="137">
        <f>VLOOKUP($S11,'Thermal GWh'!$1:$1048576,MATCH(Projects!BT$2,'Thermal GWh'!$4:$4,0),FALSE)</f>
        <v>0.88611060380935669</v>
      </c>
      <c r="BU11" s="137">
        <f>VLOOKUP($S11,'Thermal GWh'!$1:$1048576,MATCH(Projects!BU$2,'Thermal GWh'!$4:$4,0),FALSE)</f>
        <v>0.86314558982849121</v>
      </c>
      <c r="BV11" s="137">
        <f>VLOOKUP($S11,'Thermal GWh'!$1:$1048576,MATCH(Projects!BV$2,'Thermal GWh'!$4:$4,0),FALSE)</f>
        <v>0</v>
      </c>
      <c r="BW11" s="138">
        <f>VLOOKUP($S11,'Thermal GWh'!$1:$1048576,MATCH(Projects!BW$2,'Thermal GWh'!$4:$4,0),FALSE)</f>
        <v>0</v>
      </c>
    </row>
    <row r="12" spans="1:75">
      <c r="A12" s="10">
        <f t="shared" si="2"/>
        <v>10</v>
      </c>
      <c r="B12" s="116" t="s">
        <v>19</v>
      </c>
      <c r="C12" s="112">
        <v>2043</v>
      </c>
      <c r="D12" s="112">
        <v>12</v>
      </c>
      <c r="E12" s="112">
        <v>25</v>
      </c>
      <c r="F12" s="112">
        <v>2041</v>
      </c>
      <c r="G12" s="112">
        <v>4</v>
      </c>
      <c r="H12" s="118">
        <v>72099.644</v>
      </c>
      <c r="I12" s="118">
        <v>1.0500000000000001E-2</v>
      </c>
      <c r="J12" s="118">
        <v>0.26740000000000003</v>
      </c>
      <c r="K12" s="118">
        <v>0.72209999999999996</v>
      </c>
      <c r="L12" s="118">
        <v>0</v>
      </c>
      <c r="M12" s="118">
        <v>0</v>
      </c>
      <c r="N12" s="119">
        <v>2.5499999999999998E-2</v>
      </c>
      <c r="O12" s="119">
        <v>6.25E-2</v>
      </c>
      <c r="P12" s="120">
        <v>551</v>
      </c>
      <c r="Q12" s="115">
        <v>5.62</v>
      </c>
      <c r="R12" s="115" t="s">
        <v>207</v>
      </c>
      <c r="S12" s="127" t="s">
        <v>257</v>
      </c>
      <c r="T12" s="136">
        <f>VLOOKUP($S12,'Thermal GWh'!$1:$1048576,MATCH(Projects!T$2,'Thermal GWh'!$4:$4,0),FALSE)</f>
        <v>0</v>
      </c>
      <c r="U12" s="137">
        <f>VLOOKUP($S12,'Thermal GWh'!$1:$1048576,MATCH(Projects!U$2,'Thermal GWh'!$4:$4,0),FALSE)</f>
        <v>0</v>
      </c>
      <c r="V12" s="137">
        <f>VLOOKUP($S12,'Thermal GWh'!$1:$1048576,MATCH(Projects!V$2,'Thermal GWh'!$4:$4,0),FALSE)</f>
        <v>0</v>
      </c>
      <c r="W12" s="137">
        <f>VLOOKUP($S12,'Thermal GWh'!$1:$1048576,MATCH(Projects!W$2,'Thermal GWh'!$4:$4,0),FALSE)</f>
        <v>0</v>
      </c>
      <c r="X12" s="137">
        <f>VLOOKUP($S12,'Thermal GWh'!$1:$1048576,MATCH(Projects!X$2,'Thermal GWh'!$4:$4,0),FALSE)</f>
        <v>0</v>
      </c>
      <c r="Y12" s="137">
        <f>VLOOKUP($S12,'Thermal GWh'!$1:$1048576,MATCH(Projects!Y$2,'Thermal GWh'!$4:$4,0),FALSE)</f>
        <v>0</v>
      </c>
      <c r="Z12" s="137">
        <f>VLOOKUP($S12,'Thermal GWh'!$1:$1048576,MATCH(Projects!Z$2,'Thermal GWh'!$4:$4,0),FALSE)</f>
        <v>0</v>
      </c>
      <c r="AA12" s="137">
        <f>VLOOKUP($S12,'Thermal GWh'!$1:$1048576,MATCH(Projects!AA$2,'Thermal GWh'!$4:$4,0),FALSE)</f>
        <v>0</v>
      </c>
      <c r="AB12" s="137">
        <f>VLOOKUP($S12,'Thermal GWh'!$1:$1048576,MATCH(Projects!AB$2,'Thermal GWh'!$4:$4,0),FALSE)</f>
        <v>0</v>
      </c>
      <c r="AC12" s="137">
        <f>VLOOKUP($S12,'Thermal GWh'!$1:$1048576,MATCH(Projects!AC$2,'Thermal GWh'!$4:$4,0),FALSE)</f>
        <v>0</v>
      </c>
      <c r="AD12" s="137">
        <f>VLOOKUP($S12,'Thermal GWh'!$1:$1048576,MATCH(Projects!AD$2,'Thermal GWh'!$4:$4,0),FALSE)</f>
        <v>0</v>
      </c>
      <c r="AE12" s="137">
        <f>VLOOKUP($S12,'Thermal GWh'!$1:$1048576,MATCH(Projects!AE$2,'Thermal GWh'!$4:$4,0),FALSE)</f>
        <v>0</v>
      </c>
      <c r="AF12" s="137">
        <f>VLOOKUP($S12,'Thermal GWh'!$1:$1048576,MATCH(Projects!AF$2,'Thermal GWh'!$4:$4,0),FALSE)</f>
        <v>0</v>
      </c>
      <c r="AG12" s="137">
        <f>VLOOKUP($S12,'Thermal GWh'!$1:$1048576,MATCH(Projects!AG$2,'Thermal GWh'!$4:$4,0),FALSE)</f>
        <v>0</v>
      </c>
      <c r="AH12" s="137">
        <f>VLOOKUP($S12,'Thermal GWh'!$1:$1048576,MATCH(Projects!AH$2,'Thermal GWh'!$4:$4,0),FALSE)</f>
        <v>0</v>
      </c>
      <c r="AI12" s="137">
        <f>VLOOKUP($S12,'Thermal GWh'!$1:$1048576,MATCH(Projects!AI$2,'Thermal GWh'!$4:$4,0),FALSE)</f>
        <v>0</v>
      </c>
      <c r="AJ12" s="137">
        <f>VLOOKUP($S12,'Thermal GWh'!$1:$1048576,MATCH(Projects!AJ$2,'Thermal GWh'!$4:$4,0),FALSE)</f>
        <v>0</v>
      </c>
      <c r="AK12" s="137">
        <f>VLOOKUP($S12,'Thermal GWh'!$1:$1048576,MATCH(Projects!AK$2,'Thermal GWh'!$4:$4,0),FALSE)</f>
        <v>0</v>
      </c>
      <c r="AL12" s="137">
        <f>VLOOKUP($S12,'Thermal GWh'!$1:$1048576,MATCH(Projects!AL$2,'Thermal GWh'!$4:$4,0),FALSE)</f>
        <v>0</v>
      </c>
      <c r="AM12" s="137">
        <f>VLOOKUP($S12,'Thermal GWh'!$1:$1048576,MATCH(Projects!AM$2,'Thermal GWh'!$4:$4,0),FALSE)</f>
        <v>0</v>
      </c>
      <c r="AN12" s="137">
        <f>VLOOKUP($S12,'Thermal GWh'!$1:$1048576,MATCH(Projects!AN$2,'Thermal GWh'!$4:$4,0),FALSE)</f>
        <v>0</v>
      </c>
      <c r="AO12" s="137">
        <f>VLOOKUP($S12,'Thermal GWh'!$1:$1048576,MATCH(Projects!AO$2,'Thermal GWh'!$4:$4,0),FALSE)</f>
        <v>0</v>
      </c>
      <c r="AP12" s="137">
        <f>VLOOKUP($S12,'Thermal GWh'!$1:$1048576,MATCH(Projects!AP$2,'Thermal GWh'!$4:$4,0),FALSE)</f>
        <v>0</v>
      </c>
      <c r="AQ12" s="137">
        <f>VLOOKUP($S12,'Thermal GWh'!$1:$1048576,MATCH(Projects!AQ$2,'Thermal GWh'!$4:$4,0),FALSE)</f>
        <v>0</v>
      </c>
      <c r="AR12" s="137">
        <f>VLOOKUP($S12,'Thermal GWh'!$1:$1048576,MATCH(Projects!AR$2,'Thermal GWh'!$4:$4,0),FALSE)</f>
        <v>0</v>
      </c>
      <c r="AS12" s="137">
        <f>VLOOKUP($S12,'Thermal GWh'!$1:$1048576,MATCH(Projects!AS$2,'Thermal GWh'!$4:$4,0),FALSE)</f>
        <v>0</v>
      </c>
      <c r="AT12" s="137">
        <f>VLOOKUP($S12,'Thermal GWh'!$1:$1048576,MATCH(Projects!AT$2,'Thermal GWh'!$4:$4,0),FALSE)</f>
        <v>0</v>
      </c>
      <c r="AU12" s="137">
        <f>VLOOKUP($S12,'Thermal GWh'!$1:$1048576,MATCH(Projects!AU$2,'Thermal GWh'!$4:$4,0),FALSE)</f>
        <v>0</v>
      </c>
      <c r="AV12" s="137">
        <f>VLOOKUP($S12,'Thermal GWh'!$1:$1048576,MATCH(Projects!AV$2,'Thermal GWh'!$4:$4,0),FALSE)</f>
        <v>0</v>
      </c>
      <c r="AW12" s="137">
        <f>VLOOKUP($S12,'Thermal GWh'!$1:$1048576,MATCH(Projects!AW$2,'Thermal GWh'!$4:$4,0),FALSE)</f>
        <v>0</v>
      </c>
      <c r="AX12" s="137">
        <f>VLOOKUP($S12,'Thermal GWh'!$1:$1048576,MATCH(Projects!AX$2,'Thermal GWh'!$4:$4,0),FALSE)</f>
        <v>0</v>
      </c>
      <c r="AY12" s="137">
        <f>VLOOKUP($S12,'Thermal GWh'!$1:$1048576,MATCH(Projects!AY$2,'Thermal GWh'!$4:$4,0),FALSE)</f>
        <v>0.44150394201278687</v>
      </c>
      <c r="AZ12" s="137">
        <f>VLOOKUP($S12,'Thermal GWh'!$1:$1048576,MATCH(Projects!AZ$2,'Thermal GWh'!$4:$4,0),FALSE)</f>
        <v>3.1545119285583496</v>
      </c>
      <c r="BA12" s="137">
        <f>VLOOKUP($S12,'Thermal GWh'!$1:$1048576,MATCH(Projects!BA$2,'Thermal GWh'!$4:$4,0),FALSE)</f>
        <v>3.3581526279449463</v>
      </c>
      <c r="BB12" s="137">
        <f>VLOOKUP($S12,'Thermal GWh'!$1:$1048576,MATCH(Projects!BB$2,'Thermal GWh'!$4:$4,0),FALSE)</f>
        <v>3.5594847202301025</v>
      </c>
      <c r="BC12" s="137">
        <f>VLOOKUP($S12,'Thermal GWh'!$1:$1048576,MATCH(Projects!BC$2,'Thermal GWh'!$4:$4,0),FALSE)</f>
        <v>3.7869036197662354</v>
      </c>
      <c r="BD12" s="137">
        <f>VLOOKUP($S12,'Thermal GWh'!$1:$1048576,MATCH(Projects!BD$2,'Thermal GWh'!$4:$4,0),FALSE)</f>
        <v>4.022550106048584</v>
      </c>
      <c r="BE12" s="137">
        <f>VLOOKUP($S12,'Thermal GWh'!$1:$1048576,MATCH(Projects!BE$2,'Thermal GWh'!$4:$4,0),FALSE)</f>
        <v>4.2021842002868652</v>
      </c>
      <c r="BF12" s="137">
        <f>VLOOKUP($S12,'Thermal GWh'!$1:$1048576,MATCH(Projects!BF$2,'Thermal GWh'!$4:$4,0),FALSE)</f>
        <v>3.2370615005493164</v>
      </c>
      <c r="BG12" s="137">
        <f>VLOOKUP($S12,'Thermal GWh'!$1:$1048576,MATCH(Projects!BG$2,'Thermal GWh'!$4:$4,0),FALSE)</f>
        <v>3.3850765228271484</v>
      </c>
      <c r="BH12" s="137">
        <f>VLOOKUP($S12,'Thermal GWh'!$1:$1048576,MATCH(Projects!BH$2,'Thermal GWh'!$4:$4,0),FALSE)</f>
        <v>3.5564289093017578</v>
      </c>
      <c r="BI12" s="137">
        <f>VLOOKUP($S12,'Thermal GWh'!$1:$1048576,MATCH(Projects!BI$2,'Thermal GWh'!$4:$4,0),FALSE)</f>
        <v>3.8019773960113525</v>
      </c>
      <c r="BJ12" s="137">
        <f>VLOOKUP($S12,'Thermal GWh'!$1:$1048576,MATCH(Projects!BJ$2,'Thermal GWh'!$4:$4,0),FALSE)</f>
        <v>3.9552807807922363</v>
      </c>
      <c r="BK12" s="137">
        <f>VLOOKUP($S12,'Thermal GWh'!$1:$1048576,MATCH(Projects!BK$2,'Thermal GWh'!$4:$4,0),FALSE)</f>
        <v>3.2983500957489014</v>
      </c>
      <c r="BL12" s="137">
        <f>VLOOKUP($S12,'Thermal GWh'!$1:$1048576,MATCH(Projects!BL$2,'Thermal GWh'!$4:$4,0),FALSE)</f>
        <v>3.4005022048950195</v>
      </c>
      <c r="BM12" s="137">
        <f>VLOOKUP($S12,'Thermal GWh'!$1:$1048576,MATCH(Projects!BM$2,'Thermal GWh'!$4:$4,0),FALSE)</f>
        <v>3.5151000022888184</v>
      </c>
      <c r="BN12" s="137">
        <f>VLOOKUP($S12,'Thermal GWh'!$1:$1048576,MATCH(Projects!BN$2,'Thermal GWh'!$4:$4,0),FALSE)</f>
        <v>3.0831027030944824</v>
      </c>
      <c r="BO12" s="137">
        <f>VLOOKUP($S12,'Thermal GWh'!$1:$1048576,MATCH(Projects!BO$2,'Thermal GWh'!$4:$4,0),FALSE)</f>
        <v>3.2098932266235352</v>
      </c>
      <c r="BP12" s="137">
        <f>VLOOKUP($S12,'Thermal GWh'!$1:$1048576,MATCH(Projects!BP$2,'Thermal GWh'!$4:$4,0),FALSE)</f>
        <v>2.9674077033996582</v>
      </c>
      <c r="BQ12" s="137">
        <f>VLOOKUP($S12,'Thermal GWh'!$1:$1048576,MATCH(Projects!BQ$2,'Thermal GWh'!$4:$4,0),FALSE)</f>
        <v>0.98868149518966675</v>
      </c>
      <c r="BR12" s="137">
        <f>VLOOKUP($S12,'Thermal GWh'!$1:$1048576,MATCH(Projects!BR$2,'Thermal GWh'!$4:$4,0),FALSE)</f>
        <v>1.0776911973953247</v>
      </c>
      <c r="BS12" s="137">
        <f>VLOOKUP($S12,'Thermal GWh'!$1:$1048576,MATCH(Projects!BS$2,'Thermal GWh'!$4:$4,0),FALSE)</f>
        <v>1.1368235349655151</v>
      </c>
      <c r="BT12" s="137">
        <f>VLOOKUP($S12,'Thermal GWh'!$1:$1048576,MATCH(Projects!BT$2,'Thermal GWh'!$4:$4,0),FALSE)</f>
        <v>1.1788430213928223</v>
      </c>
      <c r="BU12" s="137">
        <f>VLOOKUP($S12,'Thermal GWh'!$1:$1048576,MATCH(Projects!BU$2,'Thermal GWh'!$4:$4,0),FALSE)</f>
        <v>1.2988402843475342</v>
      </c>
      <c r="BV12" s="137">
        <f>VLOOKUP($S12,'Thermal GWh'!$1:$1048576,MATCH(Projects!BV$2,'Thermal GWh'!$4:$4,0),FALSE)</f>
        <v>1.0763599872589111</v>
      </c>
      <c r="BW12" s="138">
        <f>VLOOKUP($S12,'Thermal GWh'!$1:$1048576,MATCH(Projects!BW$2,'Thermal GWh'!$4:$4,0),FALSE)</f>
        <v>1.1388311386108398</v>
      </c>
    </row>
    <row r="13" spans="1:75">
      <c r="A13" s="10">
        <f t="shared" si="2"/>
        <v>11</v>
      </c>
      <c r="B13" s="111" t="s">
        <v>183</v>
      </c>
      <c r="C13" s="112">
        <v>2042</v>
      </c>
      <c r="D13" s="112">
        <v>12</v>
      </c>
      <c r="E13" s="112">
        <v>60</v>
      </c>
      <c r="F13" s="112">
        <v>2038</v>
      </c>
      <c r="G13" s="112">
        <v>1</v>
      </c>
      <c r="H13" s="118">
        <v>17500</v>
      </c>
      <c r="I13" s="118">
        <v>0.2</v>
      </c>
      <c r="J13" s="118">
        <v>0.2</v>
      </c>
      <c r="K13" s="118">
        <v>0.2</v>
      </c>
      <c r="L13" s="118">
        <v>0.2</v>
      </c>
      <c r="M13" s="118">
        <v>0.2</v>
      </c>
      <c r="N13" s="150">
        <v>2.52E-2</v>
      </c>
      <c r="O13" s="113">
        <v>0</v>
      </c>
      <c r="P13" s="113"/>
      <c r="Q13" s="113"/>
      <c r="R13" s="115" t="s">
        <v>312</v>
      </c>
      <c r="S13" s="121"/>
      <c r="T13" s="136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8"/>
    </row>
    <row r="14" spans="1:75">
      <c r="A14" s="10">
        <f t="shared" si="2"/>
        <v>12</v>
      </c>
      <c r="B14" s="111" t="s">
        <v>183</v>
      </c>
      <c r="C14" s="112">
        <v>2047</v>
      </c>
      <c r="D14" s="112">
        <v>12</v>
      </c>
      <c r="E14" s="112">
        <v>60</v>
      </c>
      <c r="F14" s="112">
        <v>2043</v>
      </c>
      <c r="G14" s="112">
        <v>1</v>
      </c>
      <c r="H14" s="118">
        <v>17500</v>
      </c>
      <c r="I14" s="118">
        <v>0.2</v>
      </c>
      <c r="J14" s="118">
        <v>0.2</v>
      </c>
      <c r="K14" s="118">
        <v>0.2</v>
      </c>
      <c r="L14" s="118">
        <v>0.2</v>
      </c>
      <c r="M14" s="118">
        <v>0.2</v>
      </c>
      <c r="N14" s="150">
        <v>2.52E-2</v>
      </c>
      <c r="O14" s="113">
        <v>0</v>
      </c>
      <c r="P14" s="113"/>
      <c r="Q14" s="113"/>
      <c r="R14" s="115" t="s">
        <v>312</v>
      </c>
      <c r="S14" s="114"/>
      <c r="T14" s="136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8"/>
    </row>
    <row r="15" spans="1:75">
      <c r="A15" s="10">
        <f t="shared" si="2"/>
        <v>13</v>
      </c>
      <c r="B15" s="116" t="s">
        <v>19</v>
      </c>
      <c r="C15" s="112">
        <v>2049</v>
      </c>
      <c r="D15" s="112">
        <v>12</v>
      </c>
      <c r="E15" s="112">
        <v>25</v>
      </c>
      <c r="F15" s="112">
        <v>2047</v>
      </c>
      <c r="G15" s="112">
        <v>4</v>
      </c>
      <c r="H15" s="118">
        <v>72099.644</v>
      </c>
      <c r="I15" s="118">
        <v>1.0500000000000001E-2</v>
      </c>
      <c r="J15" s="118">
        <v>0.26740000000000003</v>
      </c>
      <c r="K15" s="118">
        <v>0.72209999999999996</v>
      </c>
      <c r="L15" s="118">
        <v>0</v>
      </c>
      <c r="M15" s="118">
        <v>0</v>
      </c>
      <c r="N15" s="119">
        <v>2.5499999999999998E-2</v>
      </c>
      <c r="O15" s="119">
        <v>6.25E-2</v>
      </c>
      <c r="P15" s="120">
        <v>551</v>
      </c>
      <c r="Q15" s="115">
        <v>5.62</v>
      </c>
      <c r="R15" s="115" t="s">
        <v>207</v>
      </c>
      <c r="S15" s="127" t="s">
        <v>254</v>
      </c>
      <c r="T15" s="136">
        <f>VLOOKUP($S15,'Thermal GWh'!$1:$1048576,MATCH(Projects!T$2,'Thermal GWh'!$4:$4,0),FALSE)</f>
        <v>0</v>
      </c>
      <c r="U15" s="137">
        <f>VLOOKUP($S15,'Thermal GWh'!$1:$1048576,MATCH(Projects!U$2,'Thermal GWh'!$4:$4,0),FALSE)</f>
        <v>0</v>
      </c>
      <c r="V15" s="137">
        <f>VLOOKUP($S15,'Thermal GWh'!$1:$1048576,MATCH(Projects!V$2,'Thermal GWh'!$4:$4,0),FALSE)</f>
        <v>0</v>
      </c>
      <c r="W15" s="137">
        <f>VLOOKUP($S15,'Thermal GWh'!$1:$1048576,MATCH(Projects!W$2,'Thermal GWh'!$4:$4,0),FALSE)</f>
        <v>0</v>
      </c>
      <c r="X15" s="137">
        <f>VLOOKUP($S15,'Thermal GWh'!$1:$1048576,MATCH(Projects!X$2,'Thermal GWh'!$4:$4,0),FALSE)</f>
        <v>0</v>
      </c>
      <c r="Y15" s="137">
        <f>VLOOKUP($S15,'Thermal GWh'!$1:$1048576,MATCH(Projects!Y$2,'Thermal GWh'!$4:$4,0),FALSE)</f>
        <v>0</v>
      </c>
      <c r="Z15" s="137">
        <f>VLOOKUP($S15,'Thermal GWh'!$1:$1048576,MATCH(Projects!Z$2,'Thermal GWh'!$4:$4,0),FALSE)</f>
        <v>0</v>
      </c>
      <c r="AA15" s="137">
        <f>VLOOKUP($S15,'Thermal GWh'!$1:$1048576,MATCH(Projects!AA$2,'Thermal GWh'!$4:$4,0),FALSE)</f>
        <v>0</v>
      </c>
      <c r="AB15" s="137">
        <f>VLOOKUP($S15,'Thermal GWh'!$1:$1048576,MATCH(Projects!AB$2,'Thermal GWh'!$4:$4,0),FALSE)</f>
        <v>0</v>
      </c>
      <c r="AC15" s="137">
        <f>VLOOKUP($S15,'Thermal GWh'!$1:$1048576,MATCH(Projects!AC$2,'Thermal GWh'!$4:$4,0),FALSE)</f>
        <v>0</v>
      </c>
      <c r="AD15" s="137">
        <f>VLOOKUP($S15,'Thermal GWh'!$1:$1048576,MATCH(Projects!AD$2,'Thermal GWh'!$4:$4,0),FALSE)</f>
        <v>0</v>
      </c>
      <c r="AE15" s="137">
        <f>VLOOKUP($S15,'Thermal GWh'!$1:$1048576,MATCH(Projects!AE$2,'Thermal GWh'!$4:$4,0),FALSE)</f>
        <v>0</v>
      </c>
      <c r="AF15" s="137">
        <f>VLOOKUP($S15,'Thermal GWh'!$1:$1048576,MATCH(Projects!AF$2,'Thermal GWh'!$4:$4,0),FALSE)</f>
        <v>0</v>
      </c>
      <c r="AG15" s="137">
        <f>VLOOKUP($S15,'Thermal GWh'!$1:$1048576,MATCH(Projects!AG$2,'Thermal GWh'!$4:$4,0),FALSE)</f>
        <v>0</v>
      </c>
      <c r="AH15" s="137">
        <f>VLOOKUP($S15,'Thermal GWh'!$1:$1048576,MATCH(Projects!AH$2,'Thermal GWh'!$4:$4,0),FALSE)</f>
        <v>0</v>
      </c>
      <c r="AI15" s="137">
        <f>VLOOKUP($S15,'Thermal GWh'!$1:$1048576,MATCH(Projects!AI$2,'Thermal GWh'!$4:$4,0),FALSE)</f>
        <v>0</v>
      </c>
      <c r="AJ15" s="137">
        <f>VLOOKUP($S15,'Thermal GWh'!$1:$1048576,MATCH(Projects!AJ$2,'Thermal GWh'!$4:$4,0),FALSE)</f>
        <v>0</v>
      </c>
      <c r="AK15" s="137">
        <f>VLOOKUP($S15,'Thermal GWh'!$1:$1048576,MATCH(Projects!AK$2,'Thermal GWh'!$4:$4,0),FALSE)</f>
        <v>0</v>
      </c>
      <c r="AL15" s="137">
        <f>VLOOKUP($S15,'Thermal GWh'!$1:$1048576,MATCH(Projects!AL$2,'Thermal GWh'!$4:$4,0),FALSE)</f>
        <v>0</v>
      </c>
      <c r="AM15" s="137">
        <f>VLOOKUP($S15,'Thermal GWh'!$1:$1048576,MATCH(Projects!AM$2,'Thermal GWh'!$4:$4,0),FALSE)</f>
        <v>0</v>
      </c>
      <c r="AN15" s="137">
        <f>VLOOKUP($S15,'Thermal GWh'!$1:$1048576,MATCH(Projects!AN$2,'Thermal GWh'!$4:$4,0),FALSE)</f>
        <v>0</v>
      </c>
      <c r="AO15" s="137">
        <f>VLOOKUP($S15,'Thermal GWh'!$1:$1048576,MATCH(Projects!AO$2,'Thermal GWh'!$4:$4,0),FALSE)</f>
        <v>0</v>
      </c>
      <c r="AP15" s="137">
        <f>VLOOKUP($S15,'Thermal GWh'!$1:$1048576,MATCH(Projects!AP$2,'Thermal GWh'!$4:$4,0),FALSE)</f>
        <v>0</v>
      </c>
      <c r="AQ15" s="137">
        <f>VLOOKUP($S15,'Thermal GWh'!$1:$1048576,MATCH(Projects!AQ$2,'Thermal GWh'!$4:$4,0),FALSE)</f>
        <v>0</v>
      </c>
      <c r="AR15" s="137">
        <f>VLOOKUP($S15,'Thermal GWh'!$1:$1048576,MATCH(Projects!AR$2,'Thermal GWh'!$4:$4,0),FALSE)</f>
        <v>0</v>
      </c>
      <c r="AS15" s="137">
        <f>VLOOKUP($S15,'Thermal GWh'!$1:$1048576,MATCH(Projects!AS$2,'Thermal GWh'!$4:$4,0),FALSE)</f>
        <v>0</v>
      </c>
      <c r="AT15" s="137">
        <f>VLOOKUP($S15,'Thermal GWh'!$1:$1048576,MATCH(Projects!AT$2,'Thermal GWh'!$4:$4,0),FALSE)</f>
        <v>0</v>
      </c>
      <c r="AU15" s="137">
        <f>VLOOKUP($S15,'Thermal GWh'!$1:$1048576,MATCH(Projects!AU$2,'Thermal GWh'!$4:$4,0),FALSE)</f>
        <v>0</v>
      </c>
      <c r="AV15" s="137">
        <f>VLOOKUP($S15,'Thermal GWh'!$1:$1048576,MATCH(Projects!AV$2,'Thermal GWh'!$4:$4,0),FALSE)</f>
        <v>0</v>
      </c>
      <c r="AW15" s="137">
        <f>VLOOKUP($S15,'Thermal GWh'!$1:$1048576,MATCH(Projects!AW$2,'Thermal GWh'!$4:$4,0),FALSE)</f>
        <v>0</v>
      </c>
      <c r="AX15" s="137">
        <f>VLOOKUP($S15,'Thermal GWh'!$1:$1048576,MATCH(Projects!AX$2,'Thermal GWh'!$4:$4,0),FALSE)</f>
        <v>0</v>
      </c>
      <c r="AY15" s="137">
        <f>VLOOKUP($S15,'Thermal GWh'!$1:$1048576,MATCH(Projects!AY$2,'Thermal GWh'!$4:$4,0),FALSE)</f>
        <v>0</v>
      </c>
      <c r="AZ15" s="137">
        <f>VLOOKUP($S15,'Thermal GWh'!$1:$1048576,MATCH(Projects!AZ$2,'Thermal GWh'!$4:$4,0),FALSE)</f>
        <v>0</v>
      </c>
      <c r="BA15" s="137">
        <f>VLOOKUP($S15,'Thermal GWh'!$1:$1048576,MATCH(Projects!BA$2,'Thermal GWh'!$4:$4,0),FALSE)</f>
        <v>0</v>
      </c>
      <c r="BB15" s="137">
        <f>VLOOKUP($S15,'Thermal GWh'!$1:$1048576,MATCH(Projects!BB$2,'Thermal GWh'!$4:$4,0),FALSE)</f>
        <v>0</v>
      </c>
      <c r="BC15" s="137">
        <f>VLOOKUP($S15,'Thermal GWh'!$1:$1048576,MATCH(Projects!BC$2,'Thermal GWh'!$4:$4,0),FALSE)</f>
        <v>0</v>
      </c>
      <c r="BD15" s="137">
        <f>VLOOKUP($S15,'Thermal GWh'!$1:$1048576,MATCH(Projects!BD$2,'Thermal GWh'!$4:$4,0),FALSE)</f>
        <v>0</v>
      </c>
      <c r="BE15" s="137">
        <f>VLOOKUP($S15,'Thermal GWh'!$1:$1048576,MATCH(Projects!BE$2,'Thermal GWh'!$4:$4,0),FALSE)</f>
        <v>0.47519400715827942</v>
      </c>
      <c r="BF15" s="137">
        <f>VLOOKUP($S15,'Thermal GWh'!$1:$1048576,MATCH(Projects!BF$2,'Thermal GWh'!$4:$4,0),FALSE)</f>
        <v>4.2679648399353027</v>
      </c>
      <c r="BG15" s="137">
        <f>VLOOKUP($S15,'Thermal GWh'!$1:$1048576,MATCH(Projects!BG$2,'Thermal GWh'!$4:$4,0),FALSE)</f>
        <v>4.4599776268005371</v>
      </c>
      <c r="BH15" s="137">
        <f>VLOOKUP($S15,'Thermal GWh'!$1:$1048576,MATCH(Projects!BH$2,'Thermal GWh'!$4:$4,0),FALSE)</f>
        <v>4.5997939109802246</v>
      </c>
      <c r="BI15" s="137">
        <f>VLOOKUP($S15,'Thermal GWh'!$1:$1048576,MATCH(Projects!BI$2,'Thermal GWh'!$4:$4,0),FALSE)</f>
        <v>4.7612395286560059</v>
      </c>
      <c r="BJ15" s="137">
        <f>VLOOKUP($S15,'Thermal GWh'!$1:$1048576,MATCH(Projects!BJ$2,'Thermal GWh'!$4:$4,0),FALSE)</f>
        <v>4.8149499893188477</v>
      </c>
      <c r="BK15" s="137">
        <f>VLOOKUP($S15,'Thermal GWh'!$1:$1048576,MATCH(Projects!BK$2,'Thermal GWh'!$4:$4,0),FALSE)</f>
        <v>4.0184240341186523</v>
      </c>
      <c r="BL15" s="137">
        <f>VLOOKUP($S15,'Thermal GWh'!$1:$1048576,MATCH(Projects!BL$2,'Thermal GWh'!$4:$4,0),FALSE)</f>
        <v>4.2223882675170898</v>
      </c>
      <c r="BM15" s="137">
        <f>VLOOKUP($S15,'Thermal GWh'!$1:$1048576,MATCH(Projects!BM$2,'Thermal GWh'!$4:$4,0),FALSE)</f>
        <v>4.4163808822631836</v>
      </c>
      <c r="BN15" s="137">
        <f>VLOOKUP($S15,'Thermal GWh'!$1:$1048576,MATCH(Projects!BN$2,'Thermal GWh'!$4:$4,0),FALSE)</f>
        <v>3.7256150245666504</v>
      </c>
      <c r="BO15" s="137">
        <f>VLOOKUP($S15,'Thermal GWh'!$1:$1048576,MATCH(Projects!BO$2,'Thermal GWh'!$4:$4,0),FALSE)</f>
        <v>3.8773624897003174</v>
      </c>
      <c r="BP15" s="137">
        <f>VLOOKUP($S15,'Thermal GWh'!$1:$1048576,MATCH(Projects!BP$2,'Thermal GWh'!$4:$4,0),FALSE)</f>
        <v>3.6193356513977051</v>
      </c>
      <c r="BQ15" s="137">
        <f>VLOOKUP($S15,'Thermal GWh'!$1:$1048576,MATCH(Projects!BQ$2,'Thermal GWh'!$4:$4,0),FALSE)</f>
        <v>1.260167121887207</v>
      </c>
      <c r="BR15" s="137">
        <f>VLOOKUP($S15,'Thermal GWh'!$1:$1048576,MATCH(Projects!BR$2,'Thermal GWh'!$4:$4,0),FALSE)</f>
        <v>1.3864805698394775</v>
      </c>
      <c r="BS15" s="137">
        <f>VLOOKUP($S15,'Thermal GWh'!$1:$1048576,MATCH(Projects!BS$2,'Thermal GWh'!$4:$4,0),FALSE)</f>
        <v>1.457817554473877</v>
      </c>
      <c r="BT15" s="137">
        <f>VLOOKUP($S15,'Thermal GWh'!$1:$1048576,MATCH(Projects!BT$2,'Thermal GWh'!$4:$4,0),FALSE)</f>
        <v>1.515932559967041</v>
      </c>
      <c r="BU15" s="137">
        <f>VLOOKUP($S15,'Thermal GWh'!$1:$1048576,MATCH(Projects!BU$2,'Thermal GWh'!$4:$4,0),FALSE)</f>
        <v>1.6496641635894775</v>
      </c>
      <c r="BV15" s="137">
        <f>VLOOKUP($S15,'Thermal GWh'!$1:$1048576,MATCH(Projects!BV$2,'Thermal GWh'!$4:$4,0),FALSE)</f>
        <v>1.4233053922653198</v>
      </c>
      <c r="BW15" s="138">
        <f>VLOOKUP($S15,'Thermal GWh'!$1:$1048576,MATCH(Projects!BW$2,'Thermal GWh'!$4:$4,0),FALSE)</f>
        <v>1.4987053871154785</v>
      </c>
    </row>
    <row r="16" spans="1:75">
      <c r="A16" s="10">
        <f t="shared" si="2"/>
        <v>14</v>
      </c>
      <c r="B16" s="111" t="s">
        <v>183</v>
      </c>
      <c r="C16" s="112">
        <v>2052</v>
      </c>
      <c r="D16" s="112">
        <v>12</v>
      </c>
      <c r="E16" s="112">
        <v>60</v>
      </c>
      <c r="F16" s="112">
        <v>2048</v>
      </c>
      <c r="G16" s="112">
        <v>1</v>
      </c>
      <c r="H16" s="118">
        <v>17500</v>
      </c>
      <c r="I16" s="118">
        <v>0.2</v>
      </c>
      <c r="J16" s="118">
        <v>0.2</v>
      </c>
      <c r="K16" s="118">
        <v>0.2</v>
      </c>
      <c r="L16" s="118">
        <v>0.2</v>
      </c>
      <c r="M16" s="118">
        <v>0.2</v>
      </c>
      <c r="N16" s="150">
        <v>2.52E-2</v>
      </c>
      <c r="O16" s="113">
        <v>0</v>
      </c>
      <c r="P16" s="113"/>
      <c r="Q16" s="113"/>
      <c r="R16" s="115" t="s">
        <v>312</v>
      </c>
      <c r="S16" s="114"/>
      <c r="T16" s="136"/>
      <c r="U16" s="137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8"/>
    </row>
    <row r="17" spans="1:75">
      <c r="A17" s="10">
        <f t="shared" si="2"/>
        <v>15</v>
      </c>
      <c r="B17" s="116" t="s">
        <v>19</v>
      </c>
      <c r="C17" s="112">
        <v>2054</v>
      </c>
      <c r="D17" s="112">
        <v>12</v>
      </c>
      <c r="E17" s="112">
        <v>25</v>
      </c>
      <c r="F17" s="112">
        <v>2052</v>
      </c>
      <c r="G17" s="112">
        <v>4</v>
      </c>
      <c r="H17" s="118">
        <v>72099.644</v>
      </c>
      <c r="I17" s="118">
        <v>1.0500000000000001E-2</v>
      </c>
      <c r="J17" s="118">
        <v>0.26740000000000003</v>
      </c>
      <c r="K17" s="118">
        <v>0.72209999999999996</v>
      </c>
      <c r="L17" s="118">
        <v>0</v>
      </c>
      <c r="M17" s="118">
        <v>0</v>
      </c>
      <c r="N17" s="119">
        <v>2.5499999999999998E-2</v>
      </c>
      <c r="O17" s="119">
        <v>6.25E-2</v>
      </c>
      <c r="P17" s="120">
        <v>551</v>
      </c>
      <c r="Q17" s="115">
        <v>5.62</v>
      </c>
      <c r="R17" s="115" t="s">
        <v>207</v>
      </c>
      <c r="S17" s="114" t="s">
        <v>61</v>
      </c>
      <c r="T17" s="136">
        <f>VLOOKUP($S17,'Thermal GWh'!$1:$1048576,MATCH(Projects!T$2,'Thermal GWh'!$4:$4,0),FALSE)</f>
        <v>0</v>
      </c>
      <c r="U17" s="137">
        <f>VLOOKUP($S17,'Thermal GWh'!$1:$1048576,MATCH(Projects!U$2,'Thermal GWh'!$4:$4,0),FALSE)</f>
        <v>0</v>
      </c>
      <c r="V17" s="137">
        <f>VLOOKUP($S17,'Thermal GWh'!$1:$1048576,MATCH(Projects!V$2,'Thermal GWh'!$4:$4,0),FALSE)</f>
        <v>0</v>
      </c>
      <c r="W17" s="137">
        <f>VLOOKUP($S17,'Thermal GWh'!$1:$1048576,MATCH(Projects!W$2,'Thermal GWh'!$4:$4,0),FALSE)</f>
        <v>0</v>
      </c>
      <c r="X17" s="137">
        <f>VLOOKUP($S17,'Thermal GWh'!$1:$1048576,MATCH(Projects!X$2,'Thermal GWh'!$4:$4,0),FALSE)</f>
        <v>0</v>
      </c>
      <c r="Y17" s="137">
        <f>VLOOKUP($S17,'Thermal GWh'!$1:$1048576,MATCH(Projects!Y$2,'Thermal GWh'!$4:$4,0),FALSE)</f>
        <v>0</v>
      </c>
      <c r="Z17" s="137">
        <f>VLOOKUP($S17,'Thermal GWh'!$1:$1048576,MATCH(Projects!Z$2,'Thermal GWh'!$4:$4,0),FALSE)</f>
        <v>0</v>
      </c>
      <c r="AA17" s="137">
        <f>VLOOKUP($S17,'Thermal GWh'!$1:$1048576,MATCH(Projects!AA$2,'Thermal GWh'!$4:$4,0),FALSE)</f>
        <v>0</v>
      </c>
      <c r="AB17" s="137">
        <f>VLOOKUP($S17,'Thermal GWh'!$1:$1048576,MATCH(Projects!AB$2,'Thermal GWh'!$4:$4,0),FALSE)</f>
        <v>0</v>
      </c>
      <c r="AC17" s="137">
        <f>VLOOKUP($S17,'Thermal GWh'!$1:$1048576,MATCH(Projects!AC$2,'Thermal GWh'!$4:$4,0),FALSE)</f>
        <v>0</v>
      </c>
      <c r="AD17" s="137">
        <f>VLOOKUP($S17,'Thermal GWh'!$1:$1048576,MATCH(Projects!AD$2,'Thermal GWh'!$4:$4,0),FALSE)</f>
        <v>0</v>
      </c>
      <c r="AE17" s="137">
        <f>VLOOKUP($S17,'Thermal GWh'!$1:$1048576,MATCH(Projects!AE$2,'Thermal GWh'!$4:$4,0),FALSE)</f>
        <v>0</v>
      </c>
      <c r="AF17" s="137">
        <f>VLOOKUP($S17,'Thermal GWh'!$1:$1048576,MATCH(Projects!AF$2,'Thermal GWh'!$4:$4,0),FALSE)</f>
        <v>0</v>
      </c>
      <c r="AG17" s="137">
        <f>VLOOKUP($S17,'Thermal GWh'!$1:$1048576,MATCH(Projects!AG$2,'Thermal GWh'!$4:$4,0),FALSE)</f>
        <v>0</v>
      </c>
      <c r="AH17" s="137">
        <f>VLOOKUP($S17,'Thermal GWh'!$1:$1048576,MATCH(Projects!AH$2,'Thermal GWh'!$4:$4,0),FALSE)</f>
        <v>0</v>
      </c>
      <c r="AI17" s="137">
        <f>VLOOKUP($S17,'Thermal GWh'!$1:$1048576,MATCH(Projects!AI$2,'Thermal GWh'!$4:$4,0),FALSE)</f>
        <v>0</v>
      </c>
      <c r="AJ17" s="137">
        <f>VLOOKUP($S17,'Thermal GWh'!$1:$1048576,MATCH(Projects!AJ$2,'Thermal GWh'!$4:$4,0),FALSE)</f>
        <v>0</v>
      </c>
      <c r="AK17" s="137">
        <f>VLOOKUP($S17,'Thermal GWh'!$1:$1048576,MATCH(Projects!AK$2,'Thermal GWh'!$4:$4,0),FALSE)</f>
        <v>0</v>
      </c>
      <c r="AL17" s="137">
        <f>VLOOKUP($S17,'Thermal GWh'!$1:$1048576,MATCH(Projects!AL$2,'Thermal GWh'!$4:$4,0),FALSE)</f>
        <v>0</v>
      </c>
      <c r="AM17" s="137">
        <f>VLOOKUP($S17,'Thermal GWh'!$1:$1048576,MATCH(Projects!AM$2,'Thermal GWh'!$4:$4,0),FALSE)</f>
        <v>0</v>
      </c>
      <c r="AN17" s="137">
        <f>VLOOKUP($S17,'Thermal GWh'!$1:$1048576,MATCH(Projects!AN$2,'Thermal GWh'!$4:$4,0),FALSE)</f>
        <v>0</v>
      </c>
      <c r="AO17" s="137">
        <f>VLOOKUP($S17,'Thermal GWh'!$1:$1048576,MATCH(Projects!AO$2,'Thermal GWh'!$4:$4,0),FALSE)</f>
        <v>0</v>
      </c>
      <c r="AP17" s="137">
        <f>VLOOKUP($S17,'Thermal GWh'!$1:$1048576,MATCH(Projects!AP$2,'Thermal GWh'!$4:$4,0),FALSE)</f>
        <v>0</v>
      </c>
      <c r="AQ17" s="137">
        <f>VLOOKUP($S17,'Thermal GWh'!$1:$1048576,MATCH(Projects!AQ$2,'Thermal GWh'!$4:$4,0),FALSE)</f>
        <v>0</v>
      </c>
      <c r="AR17" s="137">
        <f>VLOOKUP($S17,'Thermal GWh'!$1:$1048576,MATCH(Projects!AR$2,'Thermal GWh'!$4:$4,0),FALSE)</f>
        <v>0</v>
      </c>
      <c r="AS17" s="137">
        <f>VLOOKUP($S17,'Thermal GWh'!$1:$1048576,MATCH(Projects!AS$2,'Thermal GWh'!$4:$4,0),FALSE)</f>
        <v>0</v>
      </c>
      <c r="AT17" s="137">
        <f>VLOOKUP($S17,'Thermal GWh'!$1:$1048576,MATCH(Projects!AT$2,'Thermal GWh'!$4:$4,0),FALSE)</f>
        <v>0</v>
      </c>
      <c r="AU17" s="137">
        <f>VLOOKUP($S17,'Thermal GWh'!$1:$1048576,MATCH(Projects!AU$2,'Thermal GWh'!$4:$4,0),FALSE)</f>
        <v>0</v>
      </c>
      <c r="AV17" s="137">
        <f>VLOOKUP($S17,'Thermal GWh'!$1:$1048576,MATCH(Projects!AV$2,'Thermal GWh'!$4:$4,0),FALSE)</f>
        <v>0</v>
      </c>
      <c r="AW17" s="137">
        <f>VLOOKUP($S17,'Thermal GWh'!$1:$1048576,MATCH(Projects!AW$2,'Thermal GWh'!$4:$4,0),FALSE)</f>
        <v>0</v>
      </c>
      <c r="AX17" s="137">
        <f>VLOOKUP($S17,'Thermal GWh'!$1:$1048576,MATCH(Projects!AX$2,'Thermal GWh'!$4:$4,0),FALSE)</f>
        <v>0</v>
      </c>
      <c r="AY17" s="137">
        <f>VLOOKUP($S17,'Thermal GWh'!$1:$1048576,MATCH(Projects!AY$2,'Thermal GWh'!$4:$4,0),FALSE)</f>
        <v>0</v>
      </c>
      <c r="AZ17" s="137">
        <f>VLOOKUP($S17,'Thermal GWh'!$1:$1048576,MATCH(Projects!AZ$2,'Thermal GWh'!$4:$4,0),FALSE)</f>
        <v>0</v>
      </c>
      <c r="BA17" s="137">
        <f>VLOOKUP($S17,'Thermal GWh'!$1:$1048576,MATCH(Projects!BA$2,'Thermal GWh'!$4:$4,0),FALSE)</f>
        <v>0</v>
      </c>
      <c r="BB17" s="137">
        <f>VLOOKUP($S17,'Thermal GWh'!$1:$1048576,MATCH(Projects!BB$2,'Thermal GWh'!$4:$4,0),FALSE)</f>
        <v>0</v>
      </c>
      <c r="BC17" s="137">
        <f>VLOOKUP($S17,'Thermal GWh'!$1:$1048576,MATCH(Projects!BC$2,'Thermal GWh'!$4:$4,0),FALSE)</f>
        <v>0</v>
      </c>
      <c r="BD17" s="137">
        <f>VLOOKUP($S17,'Thermal GWh'!$1:$1048576,MATCH(Projects!BD$2,'Thermal GWh'!$4:$4,0),FALSE)</f>
        <v>0</v>
      </c>
      <c r="BE17" s="137">
        <f>VLOOKUP($S17,'Thermal GWh'!$1:$1048576,MATCH(Projects!BE$2,'Thermal GWh'!$4:$4,0),FALSE)</f>
        <v>0</v>
      </c>
      <c r="BF17" s="137">
        <f>VLOOKUP($S17,'Thermal GWh'!$1:$1048576,MATCH(Projects!BF$2,'Thermal GWh'!$4:$4,0),FALSE)</f>
        <v>0</v>
      </c>
      <c r="BG17" s="137">
        <f>VLOOKUP($S17,'Thermal GWh'!$1:$1048576,MATCH(Projects!BG$2,'Thermal GWh'!$4:$4,0),FALSE)</f>
        <v>0</v>
      </c>
      <c r="BH17" s="137">
        <f>VLOOKUP($S17,'Thermal GWh'!$1:$1048576,MATCH(Projects!BH$2,'Thermal GWh'!$4:$4,0),FALSE)</f>
        <v>0</v>
      </c>
      <c r="BI17" s="137">
        <f>VLOOKUP($S17,'Thermal GWh'!$1:$1048576,MATCH(Projects!BI$2,'Thermal GWh'!$4:$4,0),FALSE)</f>
        <v>0</v>
      </c>
      <c r="BJ17" s="137">
        <f>VLOOKUP($S17,'Thermal GWh'!$1:$1048576,MATCH(Projects!BJ$2,'Thermal GWh'!$4:$4,0),FALSE)</f>
        <v>0.5684322714805603</v>
      </c>
      <c r="BK17" s="137">
        <f>VLOOKUP($S17,'Thermal GWh'!$1:$1048576,MATCH(Projects!BK$2,'Thermal GWh'!$4:$4,0),FALSE)</f>
        <v>4.7649755477905273</v>
      </c>
      <c r="BL17" s="137">
        <f>VLOOKUP($S17,'Thermal GWh'!$1:$1048576,MATCH(Projects!BL$2,'Thermal GWh'!$4:$4,0),FALSE)</f>
        <v>4.8372282981872559</v>
      </c>
      <c r="BM17" s="137">
        <f>VLOOKUP($S17,'Thermal GWh'!$1:$1048576,MATCH(Projects!BM$2,'Thermal GWh'!$4:$4,0),FALSE)</f>
        <v>4.9933199882507324</v>
      </c>
      <c r="BN17" s="137">
        <f>VLOOKUP($S17,'Thermal GWh'!$1:$1048576,MATCH(Projects!BN$2,'Thermal GWh'!$4:$4,0),FALSE)</f>
        <v>4.6746125221252441</v>
      </c>
      <c r="BO17" s="137">
        <f>VLOOKUP($S17,'Thermal GWh'!$1:$1048576,MATCH(Projects!BO$2,'Thermal GWh'!$4:$4,0),FALSE)</f>
        <v>4.8417420387268066</v>
      </c>
      <c r="BP17" s="137">
        <f>VLOOKUP($S17,'Thermal GWh'!$1:$1048576,MATCH(Projects!BP$2,'Thermal GWh'!$4:$4,0),FALSE)</f>
        <v>4.5321612358093262</v>
      </c>
      <c r="BQ17" s="137">
        <f>VLOOKUP($S17,'Thermal GWh'!$1:$1048576,MATCH(Projects!BQ$2,'Thermal GWh'!$4:$4,0),FALSE)</f>
        <v>1.6224139928817749</v>
      </c>
      <c r="BR17" s="137">
        <f>VLOOKUP($S17,'Thermal GWh'!$1:$1048576,MATCH(Projects!BR$2,'Thermal GWh'!$4:$4,0),FALSE)</f>
        <v>1.7693673372268677</v>
      </c>
      <c r="BS17" s="137">
        <f>VLOOKUP($S17,'Thermal GWh'!$1:$1048576,MATCH(Projects!BS$2,'Thermal GWh'!$4:$4,0),FALSE)</f>
        <v>1.8575509786605835</v>
      </c>
      <c r="BT17" s="137">
        <f>VLOOKUP($S17,'Thermal GWh'!$1:$1048576,MATCH(Projects!BT$2,'Thermal GWh'!$4:$4,0),FALSE)</f>
        <v>1.9383448362350464</v>
      </c>
      <c r="BU17" s="137">
        <f>VLOOKUP($S17,'Thermal GWh'!$1:$1048576,MATCH(Projects!BU$2,'Thermal GWh'!$4:$4,0),FALSE)</f>
        <v>2.1017529964447021</v>
      </c>
      <c r="BV17" s="137">
        <f>VLOOKUP($S17,'Thermal GWh'!$1:$1048576,MATCH(Projects!BV$2,'Thermal GWh'!$4:$4,0),FALSE)</f>
        <v>1.7970353364944458</v>
      </c>
      <c r="BW17" s="138">
        <f>VLOOKUP($S17,'Thermal GWh'!$1:$1048576,MATCH(Projects!BW$2,'Thermal GWh'!$4:$4,0),FALSE)</f>
        <v>1.8858879804611206</v>
      </c>
    </row>
    <row r="18" spans="1:75" s="10" customFormat="1">
      <c r="A18" s="10">
        <f t="shared" si="2"/>
        <v>16</v>
      </c>
      <c r="B18" s="116" t="s">
        <v>19</v>
      </c>
      <c r="C18" s="112">
        <v>2057</v>
      </c>
      <c r="D18" s="112">
        <v>12</v>
      </c>
      <c r="E18" s="112">
        <v>25</v>
      </c>
      <c r="F18" s="112">
        <v>2055</v>
      </c>
      <c r="G18" s="112">
        <v>4</v>
      </c>
      <c r="H18" s="118">
        <v>72099.644</v>
      </c>
      <c r="I18" s="118">
        <v>1.0500000000000001E-2</v>
      </c>
      <c r="J18" s="118">
        <v>0.26740000000000003</v>
      </c>
      <c r="K18" s="118">
        <v>0.72209999999999996</v>
      </c>
      <c r="L18" s="118">
        <v>0</v>
      </c>
      <c r="M18" s="118">
        <v>0</v>
      </c>
      <c r="N18" s="119">
        <v>2.5499999999999998E-2</v>
      </c>
      <c r="O18" s="119">
        <v>6.25E-2</v>
      </c>
      <c r="P18" s="120">
        <v>551</v>
      </c>
      <c r="Q18" s="115">
        <v>5.62</v>
      </c>
      <c r="R18" s="115" t="s">
        <v>207</v>
      </c>
      <c r="S18" s="114" t="s">
        <v>60</v>
      </c>
      <c r="T18" s="136">
        <f>VLOOKUP($S18,'Thermal GWh'!$1:$1048576,MATCH(Projects!T$2,'Thermal GWh'!$4:$4,0),FALSE)</f>
        <v>0</v>
      </c>
      <c r="U18" s="137">
        <f>VLOOKUP($S18,'Thermal GWh'!$1:$1048576,MATCH(Projects!U$2,'Thermal GWh'!$4:$4,0),FALSE)</f>
        <v>0</v>
      </c>
      <c r="V18" s="137">
        <f>VLOOKUP($S18,'Thermal GWh'!$1:$1048576,MATCH(Projects!V$2,'Thermal GWh'!$4:$4,0),FALSE)</f>
        <v>0</v>
      </c>
      <c r="W18" s="137">
        <f>VLOOKUP($S18,'Thermal GWh'!$1:$1048576,MATCH(Projects!W$2,'Thermal GWh'!$4:$4,0),FALSE)</f>
        <v>0</v>
      </c>
      <c r="X18" s="137">
        <f>VLOOKUP($S18,'Thermal GWh'!$1:$1048576,MATCH(Projects!X$2,'Thermal GWh'!$4:$4,0),FALSE)</f>
        <v>0</v>
      </c>
      <c r="Y18" s="137">
        <f>VLOOKUP($S18,'Thermal GWh'!$1:$1048576,MATCH(Projects!Y$2,'Thermal GWh'!$4:$4,0),FALSE)</f>
        <v>0</v>
      </c>
      <c r="Z18" s="137">
        <f>VLOOKUP($S18,'Thermal GWh'!$1:$1048576,MATCH(Projects!Z$2,'Thermal GWh'!$4:$4,0),FALSE)</f>
        <v>0</v>
      </c>
      <c r="AA18" s="137">
        <f>VLOOKUP($S18,'Thermal GWh'!$1:$1048576,MATCH(Projects!AA$2,'Thermal GWh'!$4:$4,0),FALSE)</f>
        <v>0</v>
      </c>
      <c r="AB18" s="137">
        <f>VLOOKUP($S18,'Thermal GWh'!$1:$1048576,MATCH(Projects!AB$2,'Thermal GWh'!$4:$4,0),FALSE)</f>
        <v>0</v>
      </c>
      <c r="AC18" s="137">
        <f>VLOOKUP($S18,'Thermal GWh'!$1:$1048576,MATCH(Projects!AC$2,'Thermal GWh'!$4:$4,0),FALSE)</f>
        <v>0</v>
      </c>
      <c r="AD18" s="137">
        <f>VLOOKUP($S18,'Thermal GWh'!$1:$1048576,MATCH(Projects!AD$2,'Thermal GWh'!$4:$4,0),FALSE)</f>
        <v>0</v>
      </c>
      <c r="AE18" s="137">
        <f>VLOOKUP($S18,'Thermal GWh'!$1:$1048576,MATCH(Projects!AE$2,'Thermal GWh'!$4:$4,0),FALSE)</f>
        <v>0</v>
      </c>
      <c r="AF18" s="137">
        <f>VLOOKUP($S18,'Thermal GWh'!$1:$1048576,MATCH(Projects!AF$2,'Thermal GWh'!$4:$4,0),FALSE)</f>
        <v>0</v>
      </c>
      <c r="AG18" s="137">
        <f>VLOOKUP($S18,'Thermal GWh'!$1:$1048576,MATCH(Projects!AG$2,'Thermal GWh'!$4:$4,0),FALSE)</f>
        <v>0</v>
      </c>
      <c r="AH18" s="137">
        <f>VLOOKUP($S18,'Thermal GWh'!$1:$1048576,MATCH(Projects!AH$2,'Thermal GWh'!$4:$4,0),FALSE)</f>
        <v>0</v>
      </c>
      <c r="AI18" s="137">
        <f>VLOOKUP($S18,'Thermal GWh'!$1:$1048576,MATCH(Projects!AI$2,'Thermal GWh'!$4:$4,0),FALSE)</f>
        <v>0</v>
      </c>
      <c r="AJ18" s="137">
        <f>VLOOKUP($S18,'Thermal GWh'!$1:$1048576,MATCH(Projects!AJ$2,'Thermal GWh'!$4:$4,0),FALSE)</f>
        <v>0</v>
      </c>
      <c r="AK18" s="137">
        <f>VLOOKUP($S18,'Thermal GWh'!$1:$1048576,MATCH(Projects!AK$2,'Thermal GWh'!$4:$4,0),FALSE)</f>
        <v>0</v>
      </c>
      <c r="AL18" s="137">
        <f>VLOOKUP($S18,'Thermal GWh'!$1:$1048576,MATCH(Projects!AL$2,'Thermal GWh'!$4:$4,0),FALSE)</f>
        <v>0</v>
      </c>
      <c r="AM18" s="137">
        <f>VLOOKUP($S18,'Thermal GWh'!$1:$1048576,MATCH(Projects!AM$2,'Thermal GWh'!$4:$4,0),FALSE)</f>
        <v>0</v>
      </c>
      <c r="AN18" s="137">
        <f>VLOOKUP($S18,'Thermal GWh'!$1:$1048576,MATCH(Projects!AN$2,'Thermal GWh'!$4:$4,0),FALSE)</f>
        <v>0</v>
      </c>
      <c r="AO18" s="137">
        <f>VLOOKUP($S18,'Thermal GWh'!$1:$1048576,MATCH(Projects!AO$2,'Thermal GWh'!$4:$4,0),FALSE)</f>
        <v>0</v>
      </c>
      <c r="AP18" s="137">
        <f>VLOOKUP($S18,'Thermal GWh'!$1:$1048576,MATCH(Projects!AP$2,'Thermal GWh'!$4:$4,0),FALSE)</f>
        <v>0</v>
      </c>
      <c r="AQ18" s="137">
        <f>VLOOKUP($S18,'Thermal GWh'!$1:$1048576,MATCH(Projects!AQ$2,'Thermal GWh'!$4:$4,0),FALSE)</f>
        <v>0</v>
      </c>
      <c r="AR18" s="137">
        <f>VLOOKUP($S18,'Thermal GWh'!$1:$1048576,MATCH(Projects!AR$2,'Thermal GWh'!$4:$4,0),FALSE)</f>
        <v>0</v>
      </c>
      <c r="AS18" s="137">
        <f>VLOOKUP($S18,'Thermal GWh'!$1:$1048576,MATCH(Projects!AS$2,'Thermal GWh'!$4:$4,0),FALSE)</f>
        <v>0</v>
      </c>
      <c r="AT18" s="137">
        <f>VLOOKUP($S18,'Thermal GWh'!$1:$1048576,MATCH(Projects!AT$2,'Thermal GWh'!$4:$4,0),FALSE)</f>
        <v>0</v>
      </c>
      <c r="AU18" s="137">
        <f>VLOOKUP($S18,'Thermal GWh'!$1:$1048576,MATCH(Projects!AU$2,'Thermal GWh'!$4:$4,0),FALSE)</f>
        <v>0</v>
      </c>
      <c r="AV18" s="137">
        <f>VLOOKUP($S18,'Thermal GWh'!$1:$1048576,MATCH(Projects!AV$2,'Thermal GWh'!$4:$4,0),FALSE)</f>
        <v>0</v>
      </c>
      <c r="AW18" s="137">
        <f>VLOOKUP($S18,'Thermal GWh'!$1:$1048576,MATCH(Projects!AW$2,'Thermal GWh'!$4:$4,0),FALSE)</f>
        <v>0</v>
      </c>
      <c r="AX18" s="137">
        <f>VLOOKUP($S18,'Thermal GWh'!$1:$1048576,MATCH(Projects!AX$2,'Thermal GWh'!$4:$4,0),FALSE)</f>
        <v>0</v>
      </c>
      <c r="AY18" s="137">
        <f>VLOOKUP($S18,'Thermal GWh'!$1:$1048576,MATCH(Projects!AY$2,'Thermal GWh'!$4:$4,0),FALSE)</f>
        <v>0</v>
      </c>
      <c r="AZ18" s="137">
        <f>VLOOKUP($S18,'Thermal GWh'!$1:$1048576,MATCH(Projects!AZ$2,'Thermal GWh'!$4:$4,0),FALSE)</f>
        <v>0</v>
      </c>
      <c r="BA18" s="137">
        <f>VLOOKUP($S18,'Thermal GWh'!$1:$1048576,MATCH(Projects!BA$2,'Thermal GWh'!$4:$4,0),FALSE)</f>
        <v>0</v>
      </c>
      <c r="BB18" s="137">
        <f>VLOOKUP($S18,'Thermal GWh'!$1:$1048576,MATCH(Projects!BB$2,'Thermal GWh'!$4:$4,0),FALSE)</f>
        <v>0</v>
      </c>
      <c r="BC18" s="137">
        <f>VLOOKUP($S18,'Thermal GWh'!$1:$1048576,MATCH(Projects!BC$2,'Thermal GWh'!$4:$4,0),FALSE)</f>
        <v>0</v>
      </c>
      <c r="BD18" s="137">
        <f>VLOOKUP($S18,'Thermal GWh'!$1:$1048576,MATCH(Projects!BD$2,'Thermal GWh'!$4:$4,0),FALSE)</f>
        <v>0</v>
      </c>
      <c r="BE18" s="137">
        <f>VLOOKUP($S18,'Thermal GWh'!$1:$1048576,MATCH(Projects!BE$2,'Thermal GWh'!$4:$4,0),FALSE)</f>
        <v>0</v>
      </c>
      <c r="BF18" s="137">
        <f>VLOOKUP($S18,'Thermal GWh'!$1:$1048576,MATCH(Projects!BF$2,'Thermal GWh'!$4:$4,0),FALSE)</f>
        <v>0</v>
      </c>
      <c r="BG18" s="137">
        <f>VLOOKUP($S18,'Thermal GWh'!$1:$1048576,MATCH(Projects!BG$2,'Thermal GWh'!$4:$4,0),FALSE)</f>
        <v>0</v>
      </c>
      <c r="BH18" s="137">
        <f>VLOOKUP($S18,'Thermal GWh'!$1:$1048576,MATCH(Projects!BH$2,'Thermal GWh'!$4:$4,0),FALSE)</f>
        <v>0</v>
      </c>
      <c r="BI18" s="137">
        <f>VLOOKUP($S18,'Thermal GWh'!$1:$1048576,MATCH(Projects!BI$2,'Thermal GWh'!$4:$4,0),FALSE)</f>
        <v>0</v>
      </c>
      <c r="BJ18" s="137">
        <f>VLOOKUP($S18,'Thermal GWh'!$1:$1048576,MATCH(Projects!BJ$2,'Thermal GWh'!$4:$4,0),FALSE)</f>
        <v>0</v>
      </c>
      <c r="BK18" s="137">
        <f>VLOOKUP($S18,'Thermal GWh'!$1:$1048576,MATCH(Projects!BK$2,'Thermal GWh'!$4:$4,0),FALSE)</f>
        <v>0</v>
      </c>
      <c r="BL18" s="137">
        <f>VLOOKUP($S18,'Thermal GWh'!$1:$1048576,MATCH(Projects!BL$2,'Thermal GWh'!$4:$4,0),FALSE)</f>
        <v>0</v>
      </c>
      <c r="BM18" s="137">
        <f>VLOOKUP($S18,'Thermal GWh'!$1:$1048576,MATCH(Projects!BM$2,'Thermal GWh'!$4:$4,0),FALSE)</f>
        <v>0.64791214466094971</v>
      </c>
      <c r="BN18" s="137">
        <f>VLOOKUP($S18,'Thermal GWh'!$1:$1048576,MATCH(Projects!BN$2,'Thermal GWh'!$4:$4,0),FALSE)</f>
        <v>5.2477707862854004</v>
      </c>
      <c r="BO18" s="137">
        <f>VLOOKUP($S18,'Thermal GWh'!$1:$1048576,MATCH(Projects!BO$2,'Thermal GWh'!$4:$4,0),FALSE)</f>
        <v>5.4188480377197266</v>
      </c>
      <c r="BP18" s="137">
        <f>VLOOKUP($S18,'Thermal GWh'!$1:$1048576,MATCH(Projects!BP$2,'Thermal GWh'!$4:$4,0),FALSE)</f>
        <v>5.0731706619262695</v>
      </c>
      <c r="BQ18" s="137">
        <f>VLOOKUP($S18,'Thermal GWh'!$1:$1048576,MATCH(Projects!BQ$2,'Thermal GWh'!$4:$4,0),FALSE)</f>
        <v>2.124354362487793</v>
      </c>
      <c r="BR18" s="137">
        <f>VLOOKUP($S18,'Thermal GWh'!$1:$1048576,MATCH(Projects!BR$2,'Thermal GWh'!$4:$4,0),FALSE)</f>
        <v>2.2653844356536865</v>
      </c>
      <c r="BS18" s="137">
        <f>VLOOKUP($S18,'Thermal GWh'!$1:$1048576,MATCH(Projects!BS$2,'Thermal GWh'!$4:$4,0),FALSE)</f>
        <v>2.3193647861480713</v>
      </c>
      <c r="BT18" s="137">
        <f>VLOOKUP($S18,'Thermal GWh'!$1:$1048576,MATCH(Projects!BT$2,'Thermal GWh'!$4:$4,0),FALSE)</f>
        <v>2.386038064956665</v>
      </c>
      <c r="BU18" s="137">
        <f>VLOOKUP($S18,'Thermal GWh'!$1:$1048576,MATCH(Projects!BU$2,'Thermal GWh'!$4:$4,0),FALSE)</f>
        <v>2.5198774337768555</v>
      </c>
      <c r="BV18" s="137">
        <f>VLOOKUP($S18,'Thermal GWh'!$1:$1048576,MATCH(Projects!BV$2,'Thermal GWh'!$4:$4,0),FALSE)</f>
        <v>2.2986586093902588</v>
      </c>
      <c r="BW18" s="138">
        <f>VLOOKUP($S18,'Thermal GWh'!$1:$1048576,MATCH(Projects!BW$2,'Thermal GWh'!$4:$4,0),FALSE)</f>
        <v>2.4065647125244141</v>
      </c>
    </row>
    <row r="19" spans="1:75">
      <c r="A19" s="10">
        <f t="shared" si="2"/>
        <v>17</v>
      </c>
      <c r="B19" s="111" t="s">
        <v>183</v>
      </c>
      <c r="C19" s="112">
        <v>2057</v>
      </c>
      <c r="D19" s="112">
        <v>12</v>
      </c>
      <c r="E19" s="112">
        <v>60</v>
      </c>
      <c r="F19" s="112">
        <v>2053</v>
      </c>
      <c r="G19" s="112">
        <v>1</v>
      </c>
      <c r="H19" s="118">
        <v>17500</v>
      </c>
      <c r="I19" s="118">
        <v>0.2</v>
      </c>
      <c r="J19" s="118">
        <v>0.2</v>
      </c>
      <c r="K19" s="118">
        <v>0.2</v>
      </c>
      <c r="L19" s="118">
        <v>0.2</v>
      </c>
      <c r="M19" s="118">
        <v>0.2</v>
      </c>
      <c r="N19" s="150">
        <v>2.52E-2</v>
      </c>
      <c r="O19" s="113">
        <v>0</v>
      </c>
      <c r="P19" s="113"/>
      <c r="Q19" s="113"/>
      <c r="R19" s="115" t="s">
        <v>312</v>
      </c>
      <c r="S19" s="114"/>
      <c r="T19" s="136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8"/>
    </row>
    <row r="20" spans="1:75">
      <c r="A20" s="10">
        <f t="shared" si="2"/>
        <v>18</v>
      </c>
      <c r="B20" s="111" t="s">
        <v>186</v>
      </c>
      <c r="C20" s="112">
        <v>2060</v>
      </c>
      <c r="D20" s="112">
        <v>12</v>
      </c>
      <c r="E20" s="112">
        <v>30</v>
      </c>
      <c r="F20" s="112">
        <v>2058</v>
      </c>
      <c r="G20" s="112">
        <v>1</v>
      </c>
      <c r="H20" s="122">
        <f>261894.592</f>
        <v>261894.592</v>
      </c>
      <c r="I20" s="123">
        <v>0.13739999999999999</v>
      </c>
      <c r="J20" s="123">
        <v>0.53769999999999996</v>
      </c>
      <c r="K20" s="123">
        <v>0.32490000000000002</v>
      </c>
      <c r="L20" s="123">
        <v>0</v>
      </c>
      <c r="M20" s="123">
        <v>0</v>
      </c>
      <c r="N20" s="124">
        <v>2.52E-2</v>
      </c>
      <c r="O20" s="119">
        <v>6.25E-2</v>
      </c>
      <c r="P20" s="120">
        <v>2550</v>
      </c>
      <c r="Q20" s="115">
        <v>5.8</v>
      </c>
      <c r="R20" s="115" t="s">
        <v>209</v>
      </c>
      <c r="S20" s="127" t="s">
        <v>259</v>
      </c>
      <c r="T20" s="136">
        <f>VLOOKUP($S20,'Thermal GWh'!$1:$1048576,MATCH(Projects!T$2,'Thermal GWh'!$4:$4,0),FALSE)</f>
        <v>0</v>
      </c>
      <c r="U20" s="137">
        <f>VLOOKUP($S20,'Thermal GWh'!$1:$1048576,MATCH(Projects!U$2,'Thermal GWh'!$4:$4,0),FALSE)</f>
        <v>0</v>
      </c>
      <c r="V20" s="137">
        <f>VLOOKUP($S20,'Thermal GWh'!$1:$1048576,MATCH(Projects!V$2,'Thermal GWh'!$4:$4,0),FALSE)</f>
        <v>0</v>
      </c>
      <c r="W20" s="137">
        <f>VLOOKUP($S20,'Thermal GWh'!$1:$1048576,MATCH(Projects!W$2,'Thermal GWh'!$4:$4,0),FALSE)</f>
        <v>0</v>
      </c>
      <c r="X20" s="137">
        <f>VLOOKUP($S20,'Thermal GWh'!$1:$1048576,MATCH(Projects!X$2,'Thermal GWh'!$4:$4,0),FALSE)</f>
        <v>0</v>
      </c>
      <c r="Y20" s="137">
        <f>VLOOKUP($S20,'Thermal GWh'!$1:$1048576,MATCH(Projects!Y$2,'Thermal GWh'!$4:$4,0),FALSE)</f>
        <v>0</v>
      </c>
      <c r="Z20" s="137">
        <f>VLOOKUP($S20,'Thermal GWh'!$1:$1048576,MATCH(Projects!Z$2,'Thermal GWh'!$4:$4,0),FALSE)</f>
        <v>0</v>
      </c>
      <c r="AA20" s="137">
        <f>VLOOKUP($S20,'Thermal GWh'!$1:$1048576,MATCH(Projects!AA$2,'Thermal GWh'!$4:$4,0),FALSE)</f>
        <v>0</v>
      </c>
      <c r="AB20" s="137">
        <f>VLOOKUP($S20,'Thermal GWh'!$1:$1048576,MATCH(Projects!AB$2,'Thermal GWh'!$4:$4,0),FALSE)</f>
        <v>0</v>
      </c>
      <c r="AC20" s="137">
        <f>VLOOKUP($S20,'Thermal GWh'!$1:$1048576,MATCH(Projects!AC$2,'Thermal GWh'!$4:$4,0),FALSE)</f>
        <v>0</v>
      </c>
      <c r="AD20" s="137">
        <f>VLOOKUP($S20,'Thermal GWh'!$1:$1048576,MATCH(Projects!AD$2,'Thermal GWh'!$4:$4,0),FALSE)</f>
        <v>0</v>
      </c>
      <c r="AE20" s="137">
        <f>VLOOKUP($S20,'Thermal GWh'!$1:$1048576,MATCH(Projects!AE$2,'Thermal GWh'!$4:$4,0),FALSE)</f>
        <v>0</v>
      </c>
      <c r="AF20" s="137">
        <f>VLOOKUP($S20,'Thermal GWh'!$1:$1048576,MATCH(Projects!AF$2,'Thermal GWh'!$4:$4,0),FALSE)</f>
        <v>0</v>
      </c>
      <c r="AG20" s="137">
        <f>VLOOKUP($S20,'Thermal GWh'!$1:$1048576,MATCH(Projects!AG$2,'Thermal GWh'!$4:$4,0),FALSE)</f>
        <v>0</v>
      </c>
      <c r="AH20" s="137">
        <f>VLOOKUP($S20,'Thermal GWh'!$1:$1048576,MATCH(Projects!AH$2,'Thermal GWh'!$4:$4,0),FALSE)</f>
        <v>0</v>
      </c>
      <c r="AI20" s="137">
        <f>VLOOKUP($S20,'Thermal GWh'!$1:$1048576,MATCH(Projects!AI$2,'Thermal GWh'!$4:$4,0),FALSE)</f>
        <v>0</v>
      </c>
      <c r="AJ20" s="137">
        <f>VLOOKUP($S20,'Thermal GWh'!$1:$1048576,MATCH(Projects!AJ$2,'Thermal GWh'!$4:$4,0),FALSE)</f>
        <v>0</v>
      </c>
      <c r="AK20" s="137">
        <f>VLOOKUP($S20,'Thermal GWh'!$1:$1048576,MATCH(Projects!AK$2,'Thermal GWh'!$4:$4,0),FALSE)</f>
        <v>0</v>
      </c>
      <c r="AL20" s="137">
        <f>VLOOKUP($S20,'Thermal GWh'!$1:$1048576,MATCH(Projects!AL$2,'Thermal GWh'!$4:$4,0),FALSE)</f>
        <v>0</v>
      </c>
      <c r="AM20" s="137">
        <f>VLOOKUP($S20,'Thermal GWh'!$1:$1048576,MATCH(Projects!AM$2,'Thermal GWh'!$4:$4,0),FALSE)</f>
        <v>0</v>
      </c>
      <c r="AN20" s="137">
        <f>VLOOKUP($S20,'Thermal GWh'!$1:$1048576,MATCH(Projects!AN$2,'Thermal GWh'!$4:$4,0),FALSE)</f>
        <v>0</v>
      </c>
      <c r="AO20" s="137">
        <f>VLOOKUP($S20,'Thermal GWh'!$1:$1048576,MATCH(Projects!AO$2,'Thermal GWh'!$4:$4,0),FALSE)</f>
        <v>0</v>
      </c>
      <c r="AP20" s="137">
        <f>VLOOKUP($S20,'Thermal GWh'!$1:$1048576,MATCH(Projects!AP$2,'Thermal GWh'!$4:$4,0),FALSE)</f>
        <v>0</v>
      </c>
      <c r="AQ20" s="137">
        <f>VLOOKUP($S20,'Thermal GWh'!$1:$1048576,MATCH(Projects!AQ$2,'Thermal GWh'!$4:$4,0),FALSE)</f>
        <v>0</v>
      </c>
      <c r="AR20" s="137">
        <f>VLOOKUP($S20,'Thermal GWh'!$1:$1048576,MATCH(Projects!AR$2,'Thermal GWh'!$4:$4,0),FALSE)</f>
        <v>0</v>
      </c>
      <c r="AS20" s="137">
        <f>VLOOKUP($S20,'Thermal GWh'!$1:$1048576,MATCH(Projects!AS$2,'Thermal GWh'!$4:$4,0),FALSE)</f>
        <v>0</v>
      </c>
      <c r="AT20" s="137">
        <f>VLOOKUP($S20,'Thermal GWh'!$1:$1048576,MATCH(Projects!AT$2,'Thermal GWh'!$4:$4,0),FALSE)</f>
        <v>0</v>
      </c>
      <c r="AU20" s="137">
        <f>VLOOKUP($S20,'Thermal GWh'!$1:$1048576,MATCH(Projects!AU$2,'Thermal GWh'!$4:$4,0),FALSE)</f>
        <v>0</v>
      </c>
      <c r="AV20" s="137">
        <f>VLOOKUP($S20,'Thermal GWh'!$1:$1048576,MATCH(Projects!AV$2,'Thermal GWh'!$4:$4,0),FALSE)</f>
        <v>0</v>
      </c>
      <c r="AW20" s="137">
        <f>VLOOKUP($S20,'Thermal GWh'!$1:$1048576,MATCH(Projects!AW$2,'Thermal GWh'!$4:$4,0),FALSE)</f>
        <v>0</v>
      </c>
      <c r="AX20" s="137">
        <f>VLOOKUP($S20,'Thermal GWh'!$1:$1048576,MATCH(Projects!AX$2,'Thermal GWh'!$4:$4,0),FALSE)</f>
        <v>0</v>
      </c>
      <c r="AY20" s="137">
        <f>VLOOKUP($S20,'Thermal GWh'!$1:$1048576,MATCH(Projects!AY$2,'Thermal GWh'!$4:$4,0),FALSE)</f>
        <v>0</v>
      </c>
      <c r="AZ20" s="137">
        <f>VLOOKUP($S20,'Thermal GWh'!$1:$1048576,MATCH(Projects!AZ$2,'Thermal GWh'!$4:$4,0),FALSE)</f>
        <v>0</v>
      </c>
      <c r="BA20" s="137">
        <f>VLOOKUP($S20,'Thermal GWh'!$1:$1048576,MATCH(Projects!BA$2,'Thermal GWh'!$4:$4,0),FALSE)</f>
        <v>0</v>
      </c>
      <c r="BB20" s="137">
        <f>VLOOKUP($S20,'Thermal GWh'!$1:$1048576,MATCH(Projects!BB$2,'Thermal GWh'!$4:$4,0),FALSE)</f>
        <v>0</v>
      </c>
      <c r="BC20" s="137">
        <f>VLOOKUP($S20,'Thermal GWh'!$1:$1048576,MATCH(Projects!BC$2,'Thermal GWh'!$4:$4,0),FALSE)</f>
        <v>0</v>
      </c>
      <c r="BD20" s="137">
        <f>VLOOKUP($S20,'Thermal GWh'!$1:$1048576,MATCH(Projects!BD$2,'Thermal GWh'!$4:$4,0),FALSE)</f>
        <v>0</v>
      </c>
      <c r="BE20" s="137">
        <f>VLOOKUP($S20,'Thermal GWh'!$1:$1048576,MATCH(Projects!BE$2,'Thermal GWh'!$4:$4,0),FALSE)</f>
        <v>0</v>
      </c>
      <c r="BF20" s="137">
        <f>VLOOKUP($S20,'Thermal GWh'!$1:$1048576,MATCH(Projects!BF$2,'Thermal GWh'!$4:$4,0),FALSE)</f>
        <v>0</v>
      </c>
      <c r="BG20" s="137">
        <f>VLOOKUP($S20,'Thermal GWh'!$1:$1048576,MATCH(Projects!BG$2,'Thermal GWh'!$4:$4,0),FALSE)</f>
        <v>0</v>
      </c>
      <c r="BH20" s="137">
        <f>VLOOKUP($S20,'Thermal GWh'!$1:$1048576,MATCH(Projects!BH$2,'Thermal GWh'!$4:$4,0),FALSE)</f>
        <v>0</v>
      </c>
      <c r="BI20" s="137">
        <f>VLOOKUP($S20,'Thermal GWh'!$1:$1048576,MATCH(Projects!BI$2,'Thermal GWh'!$4:$4,0),FALSE)</f>
        <v>0</v>
      </c>
      <c r="BJ20" s="137">
        <f>VLOOKUP($S20,'Thermal GWh'!$1:$1048576,MATCH(Projects!BJ$2,'Thermal GWh'!$4:$4,0),FALSE)</f>
        <v>0</v>
      </c>
      <c r="BK20" s="137">
        <f>VLOOKUP($S20,'Thermal GWh'!$1:$1048576,MATCH(Projects!BK$2,'Thermal GWh'!$4:$4,0),FALSE)</f>
        <v>0</v>
      </c>
      <c r="BL20" s="137">
        <f>VLOOKUP($S20,'Thermal GWh'!$1:$1048576,MATCH(Projects!BL$2,'Thermal GWh'!$4:$4,0),FALSE)</f>
        <v>0</v>
      </c>
      <c r="BM20" s="137">
        <f>VLOOKUP($S20,'Thermal GWh'!$1:$1048576,MATCH(Projects!BM$2,'Thermal GWh'!$4:$4,0),FALSE)</f>
        <v>0</v>
      </c>
      <c r="BN20" s="137">
        <f>VLOOKUP($S20,'Thermal GWh'!$1:$1048576,MATCH(Projects!BN$2,'Thermal GWh'!$4:$4,0),FALSE)</f>
        <v>0</v>
      </c>
      <c r="BO20" s="137">
        <f>VLOOKUP($S20,'Thermal GWh'!$1:$1048576,MATCH(Projects!BO$2,'Thermal GWh'!$4:$4,0),FALSE)</f>
        <v>0</v>
      </c>
      <c r="BP20" s="137">
        <f>VLOOKUP($S20,'Thermal GWh'!$1:$1048576,MATCH(Projects!BP$2,'Thermal GWh'!$4:$4,0),FALSE)</f>
        <v>2.7814960479736328</v>
      </c>
      <c r="BQ20" s="137">
        <f>VLOOKUP($S20,'Thermal GWh'!$1:$1048576,MATCH(Projects!BQ$2,'Thermal GWh'!$4:$4,0),FALSE)</f>
        <v>20.097591400146484</v>
      </c>
      <c r="BR20" s="137">
        <f>VLOOKUP($S20,'Thermal GWh'!$1:$1048576,MATCH(Projects!BR$2,'Thermal GWh'!$4:$4,0),FALSE)</f>
        <v>20.801401138305664</v>
      </c>
      <c r="BS20" s="137">
        <f>VLOOKUP($S20,'Thermal GWh'!$1:$1048576,MATCH(Projects!BS$2,'Thermal GWh'!$4:$4,0),FALSE)</f>
        <v>21.526639938354492</v>
      </c>
      <c r="BT20" s="137">
        <f>VLOOKUP($S20,'Thermal GWh'!$1:$1048576,MATCH(Projects!BT$2,'Thermal GWh'!$4:$4,0),FALSE)</f>
        <v>21.925638198852539</v>
      </c>
      <c r="BU20" s="137">
        <f>VLOOKUP($S20,'Thermal GWh'!$1:$1048576,MATCH(Projects!BU$2,'Thermal GWh'!$4:$4,0),FALSE)</f>
        <v>22.980024337768555</v>
      </c>
      <c r="BV20" s="137">
        <f>VLOOKUP($S20,'Thermal GWh'!$1:$1048576,MATCH(Projects!BV$2,'Thermal GWh'!$4:$4,0),FALSE)</f>
        <v>23.742233276367188</v>
      </c>
      <c r="BW20" s="138">
        <f>VLOOKUP($S20,'Thermal GWh'!$1:$1048576,MATCH(Projects!BW$2,'Thermal GWh'!$4:$4,0),FALSE)</f>
        <v>24.505685806274414</v>
      </c>
    </row>
    <row r="21" spans="1:75">
      <c r="A21" s="10">
        <f t="shared" si="2"/>
        <v>19</v>
      </c>
      <c r="B21" s="111" t="s">
        <v>183</v>
      </c>
      <c r="C21" s="112">
        <v>2062</v>
      </c>
      <c r="D21" s="112">
        <v>12</v>
      </c>
      <c r="E21" s="112">
        <v>60</v>
      </c>
      <c r="F21" s="112">
        <v>2058</v>
      </c>
      <c r="G21" s="112">
        <v>1</v>
      </c>
      <c r="H21" s="118">
        <v>17500</v>
      </c>
      <c r="I21" s="118">
        <v>0.2</v>
      </c>
      <c r="J21" s="118">
        <v>0.2</v>
      </c>
      <c r="K21" s="118">
        <v>0.2</v>
      </c>
      <c r="L21" s="118">
        <v>0.2</v>
      </c>
      <c r="M21" s="118">
        <v>0.2</v>
      </c>
      <c r="N21" s="150">
        <v>2.52E-2</v>
      </c>
      <c r="O21" s="113">
        <v>0</v>
      </c>
      <c r="P21" s="113"/>
      <c r="Q21" s="113"/>
      <c r="R21" s="115" t="s">
        <v>312</v>
      </c>
      <c r="S21" s="114"/>
      <c r="T21" s="136"/>
      <c r="U21" s="137"/>
      <c r="V21" s="137"/>
      <c r="W21" s="137"/>
      <c r="X21" s="137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8"/>
    </row>
    <row r="22" spans="1:75">
      <c r="A22" s="10">
        <f t="shared" si="2"/>
        <v>20</v>
      </c>
      <c r="B22" s="205" t="s">
        <v>19</v>
      </c>
      <c r="C22" s="112">
        <v>2065</v>
      </c>
      <c r="D22" s="112">
        <v>12</v>
      </c>
      <c r="E22" s="112">
        <v>25</v>
      </c>
      <c r="F22" s="112">
        <v>2063</v>
      </c>
      <c r="G22" s="112">
        <v>4</v>
      </c>
      <c r="H22" s="118">
        <v>72099.644</v>
      </c>
      <c r="I22" s="118">
        <v>1.0500000000000001E-2</v>
      </c>
      <c r="J22" s="118">
        <v>0.26740000000000003</v>
      </c>
      <c r="K22" s="118">
        <v>0.72209999999999996</v>
      </c>
      <c r="L22" s="118">
        <v>0</v>
      </c>
      <c r="M22" s="118">
        <v>0</v>
      </c>
      <c r="N22" s="119">
        <v>2.5499999999999998E-2</v>
      </c>
      <c r="O22" s="119">
        <v>6.25E-2</v>
      </c>
      <c r="P22" s="120">
        <v>551</v>
      </c>
      <c r="Q22" s="115">
        <v>5.62</v>
      </c>
      <c r="R22" s="115" t="s">
        <v>207</v>
      </c>
      <c r="S22" s="127" t="s">
        <v>255</v>
      </c>
      <c r="T22" s="136">
        <f>VLOOKUP($S22,'Thermal GWh'!$1:$1048576,MATCH(Projects!T$2,'Thermal GWh'!$4:$4,0),FALSE)</f>
        <v>0</v>
      </c>
      <c r="U22" s="137">
        <f>VLOOKUP($S22,'Thermal GWh'!$1:$1048576,MATCH(Projects!U$2,'Thermal GWh'!$4:$4,0),FALSE)</f>
        <v>0</v>
      </c>
      <c r="V22" s="137">
        <f>VLOOKUP($S22,'Thermal GWh'!$1:$1048576,MATCH(Projects!V$2,'Thermal GWh'!$4:$4,0),FALSE)</f>
        <v>0</v>
      </c>
      <c r="W22" s="137">
        <f>VLOOKUP($S22,'Thermal GWh'!$1:$1048576,MATCH(Projects!W$2,'Thermal GWh'!$4:$4,0),FALSE)</f>
        <v>0</v>
      </c>
      <c r="X22" s="137">
        <f>VLOOKUP($S22,'Thermal GWh'!$1:$1048576,MATCH(Projects!X$2,'Thermal GWh'!$4:$4,0),FALSE)</f>
        <v>0</v>
      </c>
      <c r="Y22" s="137">
        <f>VLOOKUP($S22,'Thermal GWh'!$1:$1048576,MATCH(Projects!Y$2,'Thermal GWh'!$4:$4,0),FALSE)</f>
        <v>0</v>
      </c>
      <c r="Z22" s="137">
        <f>VLOOKUP($S22,'Thermal GWh'!$1:$1048576,MATCH(Projects!Z$2,'Thermal GWh'!$4:$4,0),FALSE)</f>
        <v>0</v>
      </c>
      <c r="AA22" s="137">
        <f>VLOOKUP($S22,'Thermal GWh'!$1:$1048576,MATCH(Projects!AA$2,'Thermal GWh'!$4:$4,0),FALSE)</f>
        <v>0</v>
      </c>
      <c r="AB22" s="137">
        <f>VLOOKUP($S22,'Thermal GWh'!$1:$1048576,MATCH(Projects!AB$2,'Thermal GWh'!$4:$4,0),FALSE)</f>
        <v>0</v>
      </c>
      <c r="AC22" s="137">
        <f>VLOOKUP($S22,'Thermal GWh'!$1:$1048576,MATCH(Projects!AC$2,'Thermal GWh'!$4:$4,0),FALSE)</f>
        <v>0</v>
      </c>
      <c r="AD22" s="137">
        <f>VLOOKUP($S22,'Thermal GWh'!$1:$1048576,MATCH(Projects!AD$2,'Thermal GWh'!$4:$4,0),FALSE)</f>
        <v>0</v>
      </c>
      <c r="AE22" s="137">
        <f>VLOOKUP($S22,'Thermal GWh'!$1:$1048576,MATCH(Projects!AE$2,'Thermal GWh'!$4:$4,0),FALSE)</f>
        <v>0</v>
      </c>
      <c r="AF22" s="137">
        <f>VLOOKUP($S22,'Thermal GWh'!$1:$1048576,MATCH(Projects!AF$2,'Thermal GWh'!$4:$4,0),FALSE)</f>
        <v>0</v>
      </c>
      <c r="AG22" s="137">
        <f>VLOOKUP($S22,'Thermal GWh'!$1:$1048576,MATCH(Projects!AG$2,'Thermal GWh'!$4:$4,0),FALSE)</f>
        <v>0</v>
      </c>
      <c r="AH22" s="137">
        <f>VLOOKUP($S22,'Thermal GWh'!$1:$1048576,MATCH(Projects!AH$2,'Thermal GWh'!$4:$4,0),FALSE)</f>
        <v>0</v>
      </c>
      <c r="AI22" s="137">
        <f>VLOOKUP($S22,'Thermal GWh'!$1:$1048576,MATCH(Projects!AI$2,'Thermal GWh'!$4:$4,0),FALSE)</f>
        <v>0</v>
      </c>
      <c r="AJ22" s="137">
        <f>VLOOKUP($S22,'Thermal GWh'!$1:$1048576,MATCH(Projects!AJ$2,'Thermal GWh'!$4:$4,0),FALSE)</f>
        <v>0</v>
      </c>
      <c r="AK22" s="137">
        <f>VLOOKUP($S22,'Thermal GWh'!$1:$1048576,MATCH(Projects!AK$2,'Thermal GWh'!$4:$4,0),FALSE)</f>
        <v>0</v>
      </c>
      <c r="AL22" s="137">
        <f>VLOOKUP($S22,'Thermal GWh'!$1:$1048576,MATCH(Projects!AL$2,'Thermal GWh'!$4:$4,0),FALSE)</f>
        <v>0</v>
      </c>
      <c r="AM22" s="137">
        <f>VLOOKUP($S22,'Thermal GWh'!$1:$1048576,MATCH(Projects!AM$2,'Thermal GWh'!$4:$4,0),FALSE)</f>
        <v>0</v>
      </c>
      <c r="AN22" s="137">
        <f>VLOOKUP($S22,'Thermal GWh'!$1:$1048576,MATCH(Projects!AN$2,'Thermal GWh'!$4:$4,0),FALSE)</f>
        <v>0</v>
      </c>
      <c r="AO22" s="137">
        <f>VLOOKUP($S22,'Thermal GWh'!$1:$1048576,MATCH(Projects!AO$2,'Thermal GWh'!$4:$4,0),FALSE)</f>
        <v>0</v>
      </c>
      <c r="AP22" s="137">
        <f>VLOOKUP($S22,'Thermal GWh'!$1:$1048576,MATCH(Projects!AP$2,'Thermal GWh'!$4:$4,0),FALSE)</f>
        <v>0</v>
      </c>
      <c r="AQ22" s="137">
        <f>VLOOKUP($S22,'Thermal GWh'!$1:$1048576,MATCH(Projects!AQ$2,'Thermal GWh'!$4:$4,0),FALSE)</f>
        <v>0</v>
      </c>
      <c r="AR22" s="137">
        <f>VLOOKUP($S22,'Thermal GWh'!$1:$1048576,MATCH(Projects!AR$2,'Thermal GWh'!$4:$4,0),FALSE)</f>
        <v>0</v>
      </c>
      <c r="AS22" s="137">
        <f>VLOOKUP($S22,'Thermal GWh'!$1:$1048576,MATCH(Projects!AS$2,'Thermal GWh'!$4:$4,0),FALSE)</f>
        <v>0</v>
      </c>
      <c r="AT22" s="137">
        <f>VLOOKUP($S22,'Thermal GWh'!$1:$1048576,MATCH(Projects!AT$2,'Thermal GWh'!$4:$4,0),FALSE)</f>
        <v>0</v>
      </c>
      <c r="AU22" s="137">
        <f>VLOOKUP($S22,'Thermal GWh'!$1:$1048576,MATCH(Projects!AU$2,'Thermal GWh'!$4:$4,0),FALSE)</f>
        <v>0</v>
      </c>
      <c r="AV22" s="137">
        <f>VLOOKUP($S22,'Thermal GWh'!$1:$1048576,MATCH(Projects!AV$2,'Thermal GWh'!$4:$4,0),FALSE)</f>
        <v>0</v>
      </c>
      <c r="AW22" s="137">
        <f>VLOOKUP($S22,'Thermal GWh'!$1:$1048576,MATCH(Projects!AW$2,'Thermal GWh'!$4:$4,0),FALSE)</f>
        <v>0</v>
      </c>
      <c r="AX22" s="137">
        <f>VLOOKUP($S22,'Thermal GWh'!$1:$1048576,MATCH(Projects!AX$2,'Thermal GWh'!$4:$4,0),FALSE)</f>
        <v>0</v>
      </c>
      <c r="AY22" s="137">
        <f>VLOOKUP($S22,'Thermal GWh'!$1:$1048576,MATCH(Projects!AY$2,'Thermal GWh'!$4:$4,0),FALSE)</f>
        <v>0</v>
      </c>
      <c r="AZ22" s="137">
        <f>VLOOKUP($S22,'Thermal GWh'!$1:$1048576,MATCH(Projects!AZ$2,'Thermal GWh'!$4:$4,0),FALSE)</f>
        <v>0</v>
      </c>
      <c r="BA22" s="137">
        <f>VLOOKUP($S22,'Thermal GWh'!$1:$1048576,MATCH(Projects!BA$2,'Thermal GWh'!$4:$4,0),FALSE)</f>
        <v>0</v>
      </c>
      <c r="BB22" s="137">
        <f>VLOOKUP($S22,'Thermal GWh'!$1:$1048576,MATCH(Projects!BB$2,'Thermal GWh'!$4:$4,0),FALSE)</f>
        <v>0</v>
      </c>
      <c r="BC22" s="137">
        <f>VLOOKUP($S22,'Thermal GWh'!$1:$1048576,MATCH(Projects!BC$2,'Thermal GWh'!$4:$4,0),FALSE)</f>
        <v>0</v>
      </c>
      <c r="BD22" s="137">
        <f>VLOOKUP($S22,'Thermal GWh'!$1:$1048576,MATCH(Projects!BD$2,'Thermal GWh'!$4:$4,0),FALSE)</f>
        <v>0</v>
      </c>
      <c r="BE22" s="137">
        <f>VLOOKUP($S22,'Thermal GWh'!$1:$1048576,MATCH(Projects!BE$2,'Thermal GWh'!$4:$4,0),FALSE)</f>
        <v>0</v>
      </c>
      <c r="BF22" s="137">
        <f>VLOOKUP($S22,'Thermal GWh'!$1:$1048576,MATCH(Projects!BF$2,'Thermal GWh'!$4:$4,0),FALSE)</f>
        <v>0</v>
      </c>
      <c r="BG22" s="137">
        <f>VLOOKUP($S22,'Thermal GWh'!$1:$1048576,MATCH(Projects!BG$2,'Thermal GWh'!$4:$4,0),FALSE)</f>
        <v>0</v>
      </c>
      <c r="BH22" s="137">
        <f>VLOOKUP($S22,'Thermal GWh'!$1:$1048576,MATCH(Projects!BH$2,'Thermal GWh'!$4:$4,0),FALSE)</f>
        <v>0</v>
      </c>
      <c r="BI22" s="137">
        <f>VLOOKUP($S22,'Thermal GWh'!$1:$1048576,MATCH(Projects!BI$2,'Thermal GWh'!$4:$4,0),FALSE)</f>
        <v>0</v>
      </c>
      <c r="BJ22" s="137">
        <f>VLOOKUP($S22,'Thermal GWh'!$1:$1048576,MATCH(Projects!BJ$2,'Thermal GWh'!$4:$4,0),FALSE)</f>
        <v>0</v>
      </c>
      <c r="BK22" s="137">
        <f>VLOOKUP($S22,'Thermal GWh'!$1:$1048576,MATCH(Projects!BK$2,'Thermal GWh'!$4:$4,0),FALSE)</f>
        <v>0</v>
      </c>
      <c r="BL22" s="137">
        <f>VLOOKUP($S22,'Thermal GWh'!$1:$1048576,MATCH(Projects!BL$2,'Thermal GWh'!$4:$4,0),FALSE)</f>
        <v>0</v>
      </c>
      <c r="BM22" s="137">
        <f>VLOOKUP($S22,'Thermal GWh'!$1:$1048576,MATCH(Projects!BM$2,'Thermal GWh'!$4:$4,0),FALSE)</f>
        <v>0</v>
      </c>
      <c r="BN22" s="137">
        <f>VLOOKUP($S22,'Thermal GWh'!$1:$1048576,MATCH(Projects!BN$2,'Thermal GWh'!$4:$4,0),FALSE)</f>
        <v>0</v>
      </c>
      <c r="BO22" s="137">
        <f>VLOOKUP($S22,'Thermal GWh'!$1:$1048576,MATCH(Projects!BO$2,'Thermal GWh'!$4:$4,0),FALSE)</f>
        <v>0</v>
      </c>
      <c r="BP22" s="137">
        <f>VLOOKUP($S22,'Thermal GWh'!$1:$1048576,MATCH(Projects!BP$2,'Thermal GWh'!$4:$4,0),FALSE)</f>
        <v>0</v>
      </c>
      <c r="BQ22" s="137">
        <f>VLOOKUP($S22,'Thermal GWh'!$1:$1048576,MATCH(Projects!BQ$2,'Thermal GWh'!$4:$4,0),FALSE)</f>
        <v>0</v>
      </c>
      <c r="BR22" s="137">
        <f>VLOOKUP($S22,'Thermal GWh'!$1:$1048576,MATCH(Projects!BR$2,'Thermal GWh'!$4:$4,0),FALSE)</f>
        <v>0</v>
      </c>
      <c r="BS22" s="137">
        <f>VLOOKUP($S22,'Thermal GWh'!$1:$1048576,MATCH(Projects!BS$2,'Thermal GWh'!$4:$4,0),FALSE)</f>
        <v>0</v>
      </c>
      <c r="BT22" s="137">
        <f>VLOOKUP($S22,'Thermal GWh'!$1:$1048576,MATCH(Projects!BT$2,'Thermal GWh'!$4:$4,0),FALSE)</f>
        <v>0</v>
      </c>
      <c r="BU22" s="137">
        <f>VLOOKUP($S22,'Thermal GWh'!$1:$1048576,MATCH(Projects!BU$2,'Thermal GWh'!$4:$4,0),FALSE)</f>
        <v>0.44821330904960632</v>
      </c>
      <c r="BV22" s="137">
        <f>VLOOKUP($S22,'Thermal GWh'!$1:$1048576,MATCH(Projects!BV$2,'Thermal GWh'!$4:$4,0),FALSE)</f>
        <v>2.6783974170684814</v>
      </c>
      <c r="BW22" s="138">
        <f>VLOOKUP($S22,'Thermal GWh'!$1:$1048576,MATCH(Projects!BW$2,'Thermal GWh'!$4:$4,0),FALSE)</f>
        <v>2.7647256851196289</v>
      </c>
    </row>
    <row r="23" spans="1:75">
      <c r="A23" s="10">
        <f t="shared" si="2"/>
        <v>21</v>
      </c>
      <c r="B23" s="111" t="s">
        <v>183</v>
      </c>
      <c r="C23" s="112">
        <v>2067</v>
      </c>
      <c r="D23" s="112">
        <v>12</v>
      </c>
      <c r="E23" s="112">
        <v>60</v>
      </c>
      <c r="F23" s="112">
        <v>2063</v>
      </c>
      <c r="G23" s="112">
        <v>1</v>
      </c>
      <c r="H23" s="118">
        <v>17500</v>
      </c>
      <c r="I23" s="118">
        <v>0.2</v>
      </c>
      <c r="J23" s="118">
        <v>0.2</v>
      </c>
      <c r="K23" s="118">
        <v>0.2</v>
      </c>
      <c r="L23" s="118">
        <v>0.2</v>
      </c>
      <c r="M23" s="118">
        <v>0.2</v>
      </c>
      <c r="N23" s="150">
        <v>2.52E-2</v>
      </c>
      <c r="O23" s="113">
        <v>0</v>
      </c>
      <c r="P23" s="113"/>
      <c r="Q23" s="113"/>
      <c r="R23" s="115" t="s">
        <v>312</v>
      </c>
      <c r="S23" s="121"/>
      <c r="T23" s="136"/>
      <c r="U23" s="137"/>
      <c r="V23" s="137"/>
      <c r="W23" s="137"/>
      <c r="X23" s="137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8"/>
    </row>
    <row r="24" spans="1:75">
      <c r="A24" s="10">
        <f t="shared" si="2"/>
        <v>22</v>
      </c>
      <c r="B24" s="111" t="s">
        <v>189</v>
      </c>
      <c r="C24" s="112">
        <v>2011</v>
      </c>
      <c r="D24" s="112">
        <v>4</v>
      </c>
      <c r="E24" s="112">
        <v>10</v>
      </c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26">
        <f>7023*2</f>
        <v>14046</v>
      </c>
      <c r="Q24" s="115">
        <v>1.4</v>
      </c>
      <c r="R24" s="115" t="s">
        <v>312</v>
      </c>
      <c r="S24" s="114" t="s">
        <v>191</v>
      </c>
      <c r="T24" s="136">
        <f>VLOOKUP($S24,'Thermal GWh'!$1:$1048576,MATCH(Projects!T$2,'Thermal GWh'!$4:$4,0),FALSE)</f>
        <v>962.82263946533203</v>
      </c>
      <c r="U24" s="137">
        <f>VLOOKUP($S24,'Thermal GWh'!$1:$1048576,MATCH(Projects!U$2,'Thermal GWh'!$4:$4,0),FALSE)</f>
        <v>1279.322509765625</v>
      </c>
      <c r="V24" s="137">
        <f>VLOOKUP($S24,'Thermal GWh'!$1:$1048576,MATCH(Projects!V$2,'Thermal GWh'!$4:$4,0),FALSE)</f>
        <v>1539.5523071289063</v>
      </c>
      <c r="W24" s="137">
        <f>VLOOKUP($S24,'Thermal GWh'!$1:$1048576,MATCH(Projects!W$2,'Thermal GWh'!$4:$4,0),FALSE)</f>
        <v>1558.28271484375</v>
      </c>
      <c r="X24" s="137">
        <f>VLOOKUP($S24,'Thermal GWh'!$1:$1048576,MATCH(Projects!X$2,'Thermal GWh'!$4:$4,0),FALSE)</f>
        <v>1686.5068969726563</v>
      </c>
      <c r="Y24" s="137">
        <f>VLOOKUP($S24,'Thermal GWh'!$1:$1048576,MATCH(Projects!Y$2,'Thermal GWh'!$4:$4,0),FALSE)</f>
        <v>525.50511169433594</v>
      </c>
      <c r="Z24" s="137">
        <f>VLOOKUP($S24,'Thermal GWh'!$1:$1048576,MATCH(Projects!Z$2,'Thermal GWh'!$4:$4,0),FALSE)</f>
        <v>0.18047163635492325</v>
      </c>
      <c r="AA24" s="137">
        <f>VLOOKUP($S24,'Thermal GWh'!$1:$1048576,MATCH(Projects!AA$2,'Thermal GWh'!$4:$4,0),FALSE)</f>
        <v>0.1742832288146019</v>
      </c>
      <c r="AB24" s="137">
        <f>VLOOKUP($S24,'Thermal GWh'!$1:$1048576,MATCH(Projects!AB$2,'Thermal GWh'!$4:$4,0),FALSE)</f>
        <v>0.17783740162849426</v>
      </c>
      <c r="AC24" s="137">
        <f>VLOOKUP($S24,'Thermal GWh'!$1:$1048576,MATCH(Projects!AC$2,'Thermal GWh'!$4:$4,0),FALSE)</f>
        <v>6.2924664467573166E-2</v>
      </c>
      <c r="AD24" s="137">
        <f>VLOOKUP($S24,'Thermal GWh'!$1:$1048576,MATCH(Projects!AD$2,'Thermal GWh'!$4:$4,0),FALSE)</f>
        <v>0</v>
      </c>
      <c r="AE24" s="137">
        <f>VLOOKUP($S24,'Thermal GWh'!$1:$1048576,MATCH(Projects!AE$2,'Thermal GWh'!$4:$4,0),FALSE)</f>
        <v>0</v>
      </c>
      <c r="AF24" s="137">
        <f>VLOOKUP($S24,'Thermal GWh'!$1:$1048576,MATCH(Projects!AF$2,'Thermal GWh'!$4:$4,0),FALSE)</f>
        <v>0</v>
      </c>
      <c r="AG24" s="137">
        <f>VLOOKUP($S24,'Thermal GWh'!$1:$1048576,MATCH(Projects!AG$2,'Thermal GWh'!$4:$4,0),FALSE)</f>
        <v>0</v>
      </c>
      <c r="AH24" s="137">
        <f>VLOOKUP($S24,'Thermal GWh'!$1:$1048576,MATCH(Projects!AH$2,'Thermal GWh'!$4:$4,0),FALSE)</f>
        <v>0</v>
      </c>
      <c r="AI24" s="137">
        <f>VLOOKUP($S24,'Thermal GWh'!$1:$1048576,MATCH(Projects!AI$2,'Thermal GWh'!$4:$4,0),FALSE)</f>
        <v>0</v>
      </c>
      <c r="AJ24" s="137">
        <f>VLOOKUP($S24,'Thermal GWh'!$1:$1048576,MATCH(Projects!AJ$2,'Thermal GWh'!$4:$4,0),FALSE)</f>
        <v>0</v>
      </c>
      <c r="AK24" s="137">
        <f>VLOOKUP($S24,'Thermal GWh'!$1:$1048576,MATCH(Projects!AK$2,'Thermal GWh'!$4:$4,0),FALSE)</f>
        <v>0</v>
      </c>
      <c r="AL24" s="137">
        <f>VLOOKUP($S24,'Thermal GWh'!$1:$1048576,MATCH(Projects!AL$2,'Thermal GWh'!$4:$4,0),FALSE)</f>
        <v>0</v>
      </c>
      <c r="AM24" s="137">
        <f>VLOOKUP($S24,'Thermal GWh'!$1:$1048576,MATCH(Projects!AM$2,'Thermal GWh'!$4:$4,0),FALSE)</f>
        <v>0</v>
      </c>
      <c r="AN24" s="137">
        <f>VLOOKUP($S24,'Thermal GWh'!$1:$1048576,MATCH(Projects!AN$2,'Thermal GWh'!$4:$4,0),FALSE)</f>
        <v>0</v>
      </c>
      <c r="AO24" s="137">
        <f>VLOOKUP($S24,'Thermal GWh'!$1:$1048576,MATCH(Projects!AO$2,'Thermal GWh'!$4:$4,0),FALSE)</f>
        <v>0</v>
      </c>
      <c r="AP24" s="137">
        <f>VLOOKUP($S24,'Thermal GWh'!$1:$1048576,MATCH(Projects!AP$2,'Thermal GWh'!$4:$4,0),FALSE)</f>
        <v>0</v>
      </c>
      <c r="AQ24" s="137">
        <f>VLOOKUP($S24,'Thermal GWh'!$1:$1048576,MATCH(Projects!AQ$2,'Thermal GWh'!$4:$4,0),FALSE)</f>
        <v>0</v>
      </c>
      <c r="AR24" s="137">
        <f>VLOOKUP($S24,'Thermal GWh'!$1:$1048576,MATCH(Projects!AR$2,'Thermal GWh'!$4:$4,0),FALSE)</f>
        <v>0</v>
      </c>
      <c r="AS24" s="137">
        <f>VLOOKUP($S24,'Thermal GWh'!$1:$1048576,MATCH(Projects!AS$2,'Thermal GWh'!$4:$4,0),FALSE)</f>
        <v>0</v>
      </c>
      <c r="AT24" s="137">
        <f>VLOOKUP($S24,'Thermal GWh'!$1:$1048576,MATCH(Projects!AT$2,'Thermal GWh'!$4:$4,0),FALSE)</f>
        <v>0</v>
      </c>
      <c r="AU24" s="137">
        <f>VLOOKUP($S24,'Thermal GWh'!$1:$1048576,MATCH(Projects!AU$2,'Thermal GWh'!$4:$4,0),FALSE)</f>
        <v>0</v>
      </c>
      <c r="AV24" s="137">
        <f>VLOOKUP($S24,'Thermal GWh'!$1:$1048576,MATCH(Projects!AV$2,'Thermal GWh'!$4:$4,0),FALSE)</f>
        <v>0</v>
      </c>
      <c r="AW24" s="137">
        <f>VLOOKUP($S24,'Thermal GWh'!$1:$1048576,MATCH(Projects!AW$2,'Thermal GWh'!$4:$4,0),FALSE)</f>
        <v>0</v>
      </c>
      <c r="AX24" s="137">
        <f>VLOOKUP($S24,'Thermal GWh'!$1:$1048576,MATCH(Projects!AX$2,'Thermal GWh'!$4:$4,0),FALSE)</f>
        <v>0</v>
      </c>
      <c r="AY24" s="137">
        <f>VLOOKUP($S24,'Thermal GWh'!$1:$1048576,MATCH(Projects!AY$2,'Thermal GWh'!$4:$4,0),FALSE)</f>
        <v>0</v>
      </c>
      <c r="AZ24" s="137">
        <f>VLOOKUP($S24,'Thermal GWh'!$1:$1048576,MATCH(Projects!AZ$2,'Thermal GWh'!$4:$4,0),FALSE)</f>
        <v>0</v>
      </c>
      <c r="BA24" s="137">
        <f>VLOOKUP($S24,'Thermal GWh'!$1:$1048576,MATCH(Projects!BA$2,'Thermal GWh'!$4:$4,0),FALSE)</f>
        <v>0</v>
      </c>
      <c r="BB24" s="137">
        <f>VLOOKUP($S24,'Thermal GWh'!$1:$1048576,MATCH(Projects!BB$2,'Thermal GWh'!$4:$4,0),FALSE)</f>
        <v>0</v>
      </c>
      <c r="BC24" s="137">
        <f>VLOOKUP($S24,'Thermal GWh'!$1:$1048576,MATCH(Projects!BC$2,'Thermal GWh'!$4:$4,0),FALSE)</f>
        <v>0</v>
      </c>
      <c r="BD24" s="137">
        <f>VLOOKUP($S24,'Thermal GWh'!$1:$1048576,MATCH(Projects!BD$2,'Thermal GWh'!$4:$4,0),FALSE)</f>
        <v>0</v>
      </c>
      <c r="BE24" s="137">
        <f>VLOOKUP($S24,'Thermal GWh'!$1:$1048576,MATCH(Projects!BE$2,'Thermal GWh'!$4:$4,0),FALSE)</f>
        <v>0</v>
      </c>
      <c r="BF24" s="137">
        <f>VLOOKUP($S24,'Thermal GWh'!$1:$1048576,MATCH(Projects!BF$2,'Thermal GWh'!$4:$4,0),FALSE)</f>
        <v>0</v>
      </c>
      <c r="BG24" s="137">
        <f>VLOOKUP($S24,'Thermal GWh'!$1:$1048576,MATCH(Projects!BG$2,'Thermal GWh'!$4:$4,0),FALSE)</f>
        <v>0</v>
      </c>
      <c r="BH24" s="137">
        <f>VLOOKUP($S24,'Thermal GWh'!$1:$1048576,MATCH(Projects!BH$2,'Thermal GWh'!$4:$4,0),FALSE)</f>
        <v>0</v>
      </c>
      <c r="BI24" s="137">
        <f>VLOOKUP($S24,'Thermal GWh'!$1:$1048576,MATCH(Projects!BI$2,'Thermal GWh'!$4:$4,0),FALSE)</f>
        <v>0</v>
      </c>
      <c r="BJ24" s="137">
        <f>VLOOKUP($S24,'Thermal GWh'!$1:$1048576,MATCH(Projects!BJ$2,'Thermal GWh'!$4:$4,0),FALSE)</f>
        <v>0</v>
      </c>
      <c r="BK24" s="137">
        <f>VLOOKUP($S24,'Thermal GWh'!$1:$1048576,MATCH(Projects!BK$2,'Thermal GWh'!$4:$4,0),FALSE)</f>
        <v>0</v>
      </c>
      <c r="BL24" s="137">
        <f>VLOOKUP($S24,'Thermal GWh'!$1:$1048576,MATCH(Projects!BL$2,'Thermal GWh'!$4:$4,0),FALSE)</f>
        <v>0</v>
      </c>
      <c r="BM24" s="137">
        <f>VLOOKUP($S24,'Thermal GWh'!$1:$1048576,MATCH(Projects!BM$2,'Thermal GWh'!$4:$4,0),FALSE)</f>
        <v>0</v>
      </c>
      <c r="BN24" s="137">
        <f>VLOOKUP($S24,'Thermal GWh'!$1:$1048576,MATCH(Projects!BN$2,'Thermal GWh'!$4:$4,0),FALSE)</f>
        <v>0</v>
      </c>
      <c r="BO24" s="137">
        <f>VLOOKUP($S24,'Thermal GWh'!$1:$1048576,MATCH(Projects!BO$2,'Thermal GWh'!$4:$4,0),FALSE)</f>
        <v>0</v>
      </c>
      <c r="BP24" s="137">
        <f>VLOOKUP($S24,'Thermal GWh'!$1:$1048576,MATCH(Projects!BP$2,'Thermal GWh'!$4:$4,0),FALSE)</f>
        <v>0</v>
      </c>
      <c r="BQ24" s="137">
        <f>VLOOKUP($S24,'Thermal GWh'!$1:$1048576,MATCH(Projects!BQ$2,'Thermal GWh'!$4:$4,0),FALSE)</f>
        <v>0</v>
      </c>
      <c r="BR24" s="137">
        <f>VLOOKUP($S24,'Thermal GWh'!$1:$1048576,MATCH(Projects!BR$2,'Thermal GWh'!$4:$4,0),FALSE)</f>
        <v>0</v>
      </c>
      <c r="BS24" s="137">
        <f>VLOOKUP($S24,'Thermal GWh'!$1:$1048576,MATCH(Projects!BS$2,'Thermal GWh'!$4:$4,0),FALSE)</f>
        <v>0</v>
      </c>
      <c r="BT24" s="137">
        <f>VLOOKUP($S24,'Thermal GWh'!$1:$1048576,MATCH(Projects!BT$2,'Thermal GWh'!$4:$4,0),FALSE)</f>
        <v>0</v>
      </c>
      <c r="BU24" s="137">
        <f>VLOOKUP($S24,'Thermal GWh'!$1:$1048576,MATCH(Projects!BU$2,'Thermal GWh'!$4:$4,0),FALSE)</f>
        <v>0</v>
      </c>
      <c r="BV24" s="137">
        <f>VLOOKUP($S24,'Thermal GWh'!$1:$1048576,MATCH(Projects!BV$2,'Thermal GWh'!$4:$4,0),FALSE)</f>
        <v>0</v>
      </c>
      <c r="BW24" s="138">
        <f>VLOOKUP($S24,'Thermal GWh'!$1:$1048576,MATCH(Projects!BW$2,'Thermal GWh'!$4:$4,0),FALSE)</f>
        <v>0</v>
      </c>
    </row>
    <row r="25" spans="1:75">
      <c r="A25" s="10">
        <f t="shared" si="2"/>
        <v>23</v>
      </c>
      <c r="B25" s="116" t="s">
        <v>190</v>
      </c>
      <c r="C25" s="112">
        <v>2011</v>
      </c>
      <c r="D25" s="112">
        <v>4</v>
      </c>
      <c r="E25" s="112">
        <v>10</v>
      </c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20">
        <v>6197</v>
      </c>
      <c r="Q25" s="115">
        <v>1.4</v>
      </c>
      <c r="R25" s="115" t="s">
        <v>312</v>
      </c>
      <c r="S25" s="127" t="s">
        <v>59</v>
      </c>
      <c r="T25" s="136">
        <f>VLOOKUP($S25,'Thermal GWh'!$1:$1048576,MATCH(Projects!T$2,'Thermal GWh'!$4:$4,0),FALSE)</f>
        <v>37.908031463623047</v>
      </c>
      <c r="U25" s="137">
        <f>VLOOKUP($S25,'Thermal GWh'!$1:$1048576,MATCH(Projects!U$2,'Thermal GWh'!$4:$4,0),FALSE)</f>
        <v>45.750453948974609</v>
      </c>
      <c r="V25" s="137">
        <f>VLOOKUP($S25,'Thermal GWh'!$1:$1048576,MATCH(Projects!V$2,'Thermal GWh'!$4:$4,0),FALSE)</f>
        <v>78.69580078125</v>
      </c>
      <c r="W25" s="137">
        <f>VLOOKUP($S25,'Thermal GWh'!$1:$1048576,MATCH(Projects!W$2,'Thermal GWh'!$4:$4,0),FALSE)</f>
        <v>80.538688659667969</v>
      </c>
      <c r="X25" s="137">
        <f>VLOOKUP($S25,'Thermal GWh'!$1:$1048576,MATCH(Projects!X$2,'Thermal GWh'!$4:$4,0),FALSE)</f>
        <v>103.00880432128906</v>
      </c>
      <c r="Y25" s="137">
        <f>VLOOKUP($S25,'Thermal GWh'!$1:$1048576,MATCH(Projects!Y$2,'Thermal GWh'!$4:$4,0),FALSE)</f>
        <v>559.38153076171875</v>
      </c>
      <c r="Z25" s="137">
        <f>VLOOKUP($S25,'Thermal GWh'!$1:$1048576,MATCH(Projects!Z$2,'Thermal GWh'!$4:$4,0),FALSE)</f>
        <v>6.9648489356040955E-2</v>
      </c>
      <c r="AA25" s="137">
        <f>VLOOKUP($S25,'Thermal GWh'!$1:$1048576,MATCH(Projects!AA$2,'Thermal GWh'!$4:$4,0),FALSE)</f>
        <v>6.8233661353588104E-2</v>
      </c>
      <c r="AB25" s="137">
        <f>VLOOKUP($S25,'Thermal GWh'!$1:$1048576,MATCH(Projects!AB$2,'Thermal GWh'!$4:$4,0),FALSE)</f>
        <v>6.8395338952541351E-2</v>
      </c>
      <c r="AC25" s="137">
        <f>VLOOKUP($S25,'Thermal GWh'!$1:$1048576,MATCH(Projects!AC$2,'Thermal GWh'!$4:$4,0),FALSE)</f>
        <v>1.7701772972941399E-2</v>
      </c>
      <c r="AD25" s="137">
        <f>VLOOKUP($S25,'Thermal GWh'!$1:$1048576,MATCH(Projects!AD$2,'Thermal GWh'!$4:$4,0),FALSE)</f>
        <v>0</v>
      </c>
      <c r="AE25" s="137">
        <f>VLOOKUP($S25,'Thermal GWh'!$1:$1048576,MATCH(Projects!AE$2,'Thermal GWh'!$4:$4,0),FALSE)</f>
        <v>0</v>
      </c>
      <c r="AF25" s="137">
        <f>VLOOKUP($S25,'Thermal GWh'!$1:$1048576,MATCH(Projects!AF$2,'Thermal GWh'!$4:$4,0),FALSE)</f>
        <v>0</v>
      </c>
      <c r="AG25" s="137">
        <f>VLOOKUP($S25,'Thermal GWh'!$1:$1048576,MATCH(Projects!AG$2,'Thermal GWh'!$4:$4,0),FALSE)</f>
        <v>0</v>
      </c>
      <c r="AH25" s="137">
        <f>VLOOKUP($S25,'Thermal GWh'!$1:$1048576,MATCH(Projects!AH$2,'Thermal GWh'!$4:$4,0),FALSE)</f>
        <v>0</v>
      </c>
      <c r="AI25" s="137">
        <f>VLOOKUP($S25,'Thermal GWh'!$1:$1048576,MATCH(Projects!AI$2,'Thermal GWh'!$4:$4,0),FALSE)</f>
        <v>0</v>
      </c>
      <c r="AJ25" s="137">
        <f>VLOOKUP($S25,'Thermal GWh'!$1:$1048576,MATCH(Projects!AJ$2,'Thermal GWh'!$4:$4,0),FALSE)</f>
        <v>0</v>
      </c>
      <c r="AK25" s="137">
        <f>VLOOKUP($S25,'Thermal GWh'!$1:$1048576,MATCH(Projects!AK$2,'Thermal GWh'!$4:$4,0),FALSE)</f>
        <v>0</v>
      </c>
      <c r="AL25" s="137">
        <f>VLOOKUP($S25,'Thermal GWh'!$1:$1048576,MATCH(Projects!AL$2,'Thermal GWh'!$4:$4,0),FALSE)</f>
        <v>0</v>
      </c>
      <c r="AM25" s="137">
        <f>VLOOKUP($S25,'Thermal GWh'!$1:$1048576,MATCH(Projects!AM$2,'Thermal GWh'!$4:$4,0),FALSE)</f>
        <v>0</v>
      </c>
      <c r="AN25" s="137">
        <f>VLOOKUP($S25,'Thermal GWh'!$1:$1048576,MATCH(Projects!AN$2,'Thermal GWh'!$4:$4,0),FALSE)</f>
        <v>0</v>
      </c>
      <c r="AO25" s="137">
        <f>VLOOKUP($S25,'Thermal GWh'!$1:$1048576,MATCH(Projects!AO$2,'Thermal GWh'!$4:$4,0),FALSE)</f>
        <v>0</v>
      </c>
      <c r="AP25" s="137">
        <f>VLOOKUP($S25,'Thermal GWh'!$1:$1048576,MATCH(Projects!AP$2,'Thermal GWh'!$4:$4,0),FALSE)</f>
        <v>0</v>
      </c>
      <c r="AQ25" s="137">
        <f>VLOOKUP($S25,'Thermal GWh'!$1:$1048576,MATCH(Projects!AQ$2,'Thermal GWh'!$4:$4,0),FALSE)</f>
        <v>0</v>
      </c>
      <c r="AR25" s="137">
        <f>VLOOKUP($S25,'Thermal GWh'!$1:$1048576,MATCH(Projects!AR$2,'Thermal GWh'!$4:$4,0),FALSE)</f>
        <v>0</v>
      </c>
      <c r="AS25" s="137">
        <f>VLOOKUP($S25,'Thermal GWh'!$1:$1048576,MATCH(Projects!AS$2,'Thermal GWh'!$4:$4,0),FALSE)</f>
        <v>0</v>
      </c>
      <c r="AT25" s="137">
        <f>VLOOKUP($S25,'Thermal GWh'!$1:$1048576,MATCH(Projects!AT$2,'Thermal GWh'!$4:$4,0),FALSE)</f>
        <v>0</v>
      </c>
      <c r="AU25" s="137">
        <f>VLOOKUP($S25,'Thermal GWh'!$1:$1048576,MATCH(Projects!AU$2,'Thermal GWh'!$4:$4,0),FALSE)</f>
        <v>0</v>
      </c>
      <c r="AV25" s="137">
        <f>VLOOKUP($S25,'Thermal GWh'!$1:$1048576,MATCH(Projects!AV$2,'Thermal GWh'!$4:$4,0),FALSE)</f>
        <v>0</v>
      </c>
      <c r="AW25" s="137">
        <f>VLOOKUP($S25,'Thermal GWh'!$1:$1048576,MATCH(Projects!AW$2,'Thermal GWh'!$4:$4,0),FALSE)</f>
        <v>0</v>
      </c>
      <c r="AX25" s="137">
        <f>VLOOKUP($S25,'Thermal GWh'!$1:$1048576,MATCH(Projects!AX$2,'Thermal GWh'!$4:$4,0),FALSE)</f>
        <v>0</v>
      </c>
      <c r="AY25" s="137">
        <f>VLOOKUP($S25,'Thermal GWh'!$1:$1048576,MATCH(Projects!AY$2,'Thermal GWh'!$4:$4,0),FALSE)</f>
        <v>0</v>
      </c>
      <c r="AZ25" s="137">
        <f>VLOOKUP($S25,'Thermal GWh'!$1:$1048576,MATCH(Projects!AZ$2,'Thermal GWh'!$4:$4,0),FALSE)</f>
        <v>0</v>
      </c>
      <c r="BA25" s="137">
        <f>VLOOKUP($S25,'Thermal GWh'!$1:$1048576,MATCH(Projects!BA$2,'Thermal GWh'!$4:$4,0),FALSE)</f>
        <v>0</v>
      </c>
      <c r="BB25" s="137">
        <f>VLOOKUP($S25,'Thermal GWh'!$1:$1048576,MATCH(Projects!BB$2,'Thermal GWh'!$4:$4,0),FALSE)</f>
        <v>0</v>
      </c>
      <c r="BC25" s="137">
        <f>VLOOKUP($S25,'Thermal GWh'!$1:$1048576,MATCH(Projects!BC$2,'Thermal GWh'!$4:$4,0),FALSE)</f>
        <v>0</v>
      </c>
      <c r="BD25" s="137">
        <f>VLOOKUP($S25,'Thermal GWh'!$1:$1048576,MATCH(Projects!BD$2,'Thermal GWh'!$4:$4,0),FALSE)</f>
        <v>0</v>
      </c>
      <c r="BE25" s="137">
        <f>VLOOKUP($S25,'Thermal GWh'!$1:$1048576,MATCH(Projects!BE$2,'Thermal GWh'!$4:$4,0),FALSE)</f>
        <v>0</v>
      </c>
      <c r="BF25" s="137">
        <f>VLOOKUP($S25,'Thermal GWh'!$1:$1048576,MATCH(Projects!BF$2,'Thermal GWh'!$4:$4,0),FALSE)</f>
        <v>0</v>
      </c>
      <c r="BG25" s="137">
        <f>VLOOKUP($S25,'Thermal GWh'!$1:$1048576,MATCH(Projects!BG$2,'Thermal GWh'!$4:$4,0),FALSE)</f>
        <v>0</v>
      </c>
      <c r="BH25" s="137">
        <f>VLOOKUP($S25,'Thermal GWh'!$1:$1048576,MATCH(Projects!BH$2,'Thermal GWh'!$4:$4,0),FALSE)</f>
        <v>0</v>
      </c>
      <c r="BI25" s="137">
        <f>VLOOKUP($S25,'Thermal GWh'!$1:$1048576,MATCH(Projects!BI$2,'Thermal GWh'!$4:$4,0),FALSE)</f>
        <v>0</v>
      </c>
      <c r="BJ25" s="137">
        <f>VLOOKUP($S25,'Thermal GWh'!$1:$1048576,MATCH(Projects!BJ$2,'Thermal GWh'!$4:$4,0),FALSE)</f>
        <v>0</v>
      </c>
      <c r="BK25" s="137">
        <f>VLOOKUP($S25,'Thermal GWh'!$1:$1048576,MATCH(Projects!BK$2,'Thermal GWh'!$4:$4,0),FALSE)</f>
        <v>0</v>
      </c>
      <c r="BL25" s="137">
        <f>VLOOKUP($S25,'Thermal GWh'!$1:$1048576,MATCH(Projects!BL$2,'Thermal GWh'!$4:$4,0),FALSE)</f>
        <v>0</v>
      </c>
      <c r="BM25" s="137">
        <f>VLOOKUP($S25,'Thermal GWh'!$1:$1048576,MATCH(Projects!BM$2,'Thermal GWh'!$4:$4,0),FALSE)</f>
        <v>0</v>
      </c>
      <c r="BN25" s="137">
        <f>VLOOKUP($S25,'Thermal GWh'!$1:$1048576,MATCH(Projects!BN$2,'Thermal GWh'!$4:$4,0),FALSE)</f>
        <v>0</v>
      </c>
      <c r="BO25" s="137">
        <f>VLOOKUP($S25,'Thermal GWh'!$1:$1048576,MATCH(Projects!BO$2,'Thermal GWh'!$4:$4,0),FALSE)</f>
        <v>0</v>
      </c>
      <c r="BP25" s="137">
        <f>VLOOKUP($S25,'Thermal GWh'!$1:$1048576,MATCH(Projects!BP$2,'Thermal GWh'!$4:$4,0),FALSE)</f>
        <v>0</v>
      </c>
      <c r="BQ25" s="137">
        <f>VLOOKUP($S25,'Thermal GWh'!$1:$1048576,MATCH(Projects!BQ$2,'Thermal GWh'!$4:$4,0),FALSE)</f>
        <v>0</v>
      </c>
      <c r="BR25" s="137">
        <f>VLOOKUP($S25,'Thermal GWh'!$1:$1048576,MATCH(Projects!BR$2,'Thermal GWh'!$4:$4,0),FALSE)</f>
        <v>0</v>
      </c>
      <c r="BS25" s="137">
        <f>VLOOKUP($S25,'Thermal GWh'!$1:$1048576,MATCH(Projects!BS$2,'Thermal GWh'!$4:$4,0),FALSE)</f>
        <v>0</v>
      </c>
      <c r="BT25" s="137">
        <f>VLOOKUP($S25,'Thermal GWh'!$1:$1048576,MATCH(Projects!BT$2,'Thermal GWh'!$4:$4,0),FALSE)</f>
        <v>0</v>
      </c>
      <c r="BU25" s="137">
        <f>VLOOKUP($S25,'Thermal GWh'!$1:$1048576,MATCH(Projects!BU$2,'Thermal GWh'!$4:$4,0),FALSE)</f>
        <v>0</v>
      </c>
      <c r="BV25" s="137">
        <f>VLOOKUP($S25,'Thermal GWh'!$1:$1048576,MATCH(Projects!BV$2,'Thermal GWh'!$4:$4,0),FALSE)</f>
        <v>0</v>
      </c>
      <c r="BW25" s="138">
        <f>VLOOKUP($S25,'Thermal GWh'!$1:$1048576,MATCH(Projects!BW$2,'Thermal GWh'!$4:$4,0),FALSE)</f>
        <v>0</v>
      </c>
    </row>
    <row r="26" spans="1:75">
      <c r="A26" s="10">
        <f t="shared" si="2"/>
        <v>24</v>
      </c>
      <c r="B26" s="111" t="s">
        <v>341</v>
      </c>
      <c r="C26" s="112">
        <v>2021</v>
      </c>
      <c r="D26" s="112">
        <v>4</v>
      </c>
      <c r="E26" s="112">
        <v>4.75</v>
      </c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26">
        <v>5284</v>
      </c>
      <c r="Q26" s="125">
        <v>0</v>
      </c>
      <c r="R26" s="115" t="s">
        <v>312</v>
      </c>
      <c r="S26" s="121"/>
      <c r="T26" s="136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8"/>
    </row>
    <row r="27" spans="1:75" s="10" customFormat="1">
      <c r="A27" s="10">
        <f t="shared" si="2"/>
        <v>25</v>
      </c>
      <c r="B27" s="111" t="s">
        <v>188</v>
      </c>
      <c r="C27" s="112">
        <v>2026</v>
      </c>
      <c r="D27" s="112">
        <v>1</v>
      </c>
      <c r="E27" s="112">
        <v>60</v>
      </c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26">
        <v>3170</v>
      </c>
      <c r="Q27" s="125">
        <v>0</v>
      </c>
      <c r="R27" s="115" t="s">
        <v>312</v>
      </c>
      <c r="S27" s="121"/>
      <c r="T27" s="136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8"/>
    </row>
    <row r="28" spans="1:75">
      <c r="A28" s="10">
        <f t="shared" si="2"/>
        <v>26</v>
      </c>
      <c r="B28" s="116" t="s">
        <v>192</v>
      </c>
      <c r="C28" s="112">
        <v>2011</v>
      </c>
      <c r="D28" s="112">
        <v>1</v>
      </c>
      <c r="E28" s="112">
        <v>15</v>
      </c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20">
        <v>595</v>
      </c>
      <c r="Q28" s="115">
        <v>0</v>
      </c>
      <c r="R28" s="115" t="s">
        <v>208</v>
      </c>
      <c r="S28" s="114" t="s">
        <v>53</v>
      </c>
      <c r="T28" s="136">
        <f>VLOOKUP($S28,'Thermal GWh'!$1:$1048576,MATCH(Projects!T$2,'Thermal GWh'!$4:$4,0),FALSE)</f>
        <v>1.5072504281997681</v>
      </c>
      <c r="U28" s="137">
        <f>VLOOKUP($S28,'Thermal GWh'!$1:$1048576,MATCH(Projects!U$2,'Thermal GWh'!$4:$4,0),FALSE)</f>
        <v>2.4113826751708984</v>
      </c>
      <c r="V28" s="137">
        <f>VLOOKUP($S28,'Thermal GWh'!$1:$1048576,MATCH(Projects!V$2,'Thermal GWh'!$4:$4,0),FALSE)</f>
        <v>4.1517562866210938</v>
      </c>
      <c r="W28" s="137">
        <f>VLOOKUP($S28,'Thermal GWh'!$1:$1048576,MATCH(Projects!W$2,'Thermal GWh'!$4:$4,0),FALSE)</f>
        <v>4.2786440849304199</v>
      </c>
      <c r="X28" s="137">
        <f>VLOOKUP($S28,'Thermal GWh'!$1:$1048576,MATCH(Projects!X$2,'Thermal GWh'!$4:$4,0),FALSE)</f>
        <v>2.5073871612548828</v>
      </c>
      <c r="Y28" s="137">
        <f>VLOOKUP($S28,'Thermal GWh'!$1:$1048576,MATCH(Projects!Y$2,'Thermal GWh'!$4:$4,0),FALSE)</f>
        <v>2.1687886714935303</v>
      </c>
      <c r="Z28" s="137">
        <f>VLOOKUP($S28,'Thermal GWh'!$1:$1048576,MATCH(Projects!Z$2,'Thermal GWh'!$4:$4,0),FALSE)</f>
        <v>2.7687652036547661E-2</v>
      </c>
      <c r="AA28" s="137">
        <f>VLOOKUP($S28,'Thermal GWh'!$1:$1048576,MATCH(Projects!AA$2,'Thermal GWh'!$4:$4,0),FALSE)</f>
        <v>2.7159042656421661E-2</v>
      </c>
      <c r="AB28" s="137">
        <f>VLOOKUP($S28,'Thermal GWh'!$1:$1048576,MATCH(Projects!AB$2,'Thermal GWh'!$4:$4,0),FALSE)</f>
        <v>2.7217870578169823E-2</v>
      </c>
      <c r="AC28" s="137">
        <f>VLOOKUP($S28,'Thermal GWh'!$1:$1048576,MATCH(Projects!AC$2,'Thermal GWh'!$4:$4,0),FALSE)</f>
        <v>4.8766642808914185E-2</v>
      </c>
      <c r="AD28" s="137">
        <f>VLOOKUP($S28,'Thermal GWh'!$1:$1048576,MATCH(Projects!AD$2,'Thermal GWh'!$4:$4,0),FALSE)</f>
        <v>7.6590873301029205E-2</v>
      </c>
      <c r="AE28" s="137">
        <f>VLOOKUP($S28,'Thermal GWh'!$1:$1048576,MATCH(Projects!AE$2,'Thermal GWh'!$4:$4,0),FALSE)</f>
        <v>0.10689447820186615</v>
      </c>
      <c r="AF28" s="137">
        <f>VLOOKUP($S28,'Thermal GWh'!$1:$1048576,MATCH(Projects!AF$2,'Thermal GWh'!$4:$4,0),FALSE)</f>
        <v>0.12300166487693787</v>
      </c>
      <c r="AG28" s="137">
        <f>VLOOKUP($S28,'Thermal GWh'!$1:$1048576,MATCH(Projects!AG$2,'Thermal GWh'!$4:$4,0),FALSE)</f>
        <v>0.13943122327327728</v>
      </c>
      <c r="AH28" s="137">
        <f>VLOOKUP($S28,'Thermal GWh'!$1:$1048576,MATCH(Projects!AH$2,'Thermal GWh'!$4:$4,0),FALSE)</f>
        <v>0</v>
      </c>
      <c r="AI28" s="137">
        <f>VLOOKUP($S28,'Thermal GWh'!$1:$1048576,MATCH(Projects!AI$2,'Thermal GWh'!$4:$4,0),FALSE)</f>
        <v>0</v>
      </c>
      <c r="AJ28" s="137">
        <f>VLOOKUP($S28,'Thermal GWh'!$1:$1048576,MATCH(Projects!AJ$2,'Thermal GWh'!$4:$4,0),FALSE)</f>
        <v>0</v>
      </c>
      <c r="AK28" s="137">
        <f>VLOOKUP($S28,'Thermal GWh'!$1:$1048576,MATCH(Projects!AK$2,'Thermal GWh'!$4:$4,0),FALSE)</f>
        <v>0</v>
      </c>
      <c r="AL28" s="137">
        <f>VLOOKUP($S28,'Thermal GWh'!$1:$1048576,MATCH(Projects!AL$2,'Thermal GWh'!$4:$4,0),FALSE)</f>
        <v>0</v>
      </c>
      <c r="AM28" s="137">
        <f>VLOOKUP($S28,'Thermal GWh'!$1:$1048576,MATCH(Projects!AM$2,'Thermal GWh'!$4:$4,0),FALSE)</f>
        <v>0</v>
      </c>
      <c r="AN28" s="137">
        <f>VLOOKUP($S28,'Thermal GWh'!$1:$1048576,MATCH(Projects!AN$2,'Thermal GWh'!$4:$4,0),FALSE)</f>
        <v>0</v>
      </c>
      <c r="AO28" s="137">
        <f>VLOOKUP($S28,'Thermal GWh'!$1:$1048576,MATCH(Projects!AO$2,'Thermal GWh'!$4:$4,0),FALSE)</f>
        <v>0</v>
      </c>
      <c r="AP28" s="137">
        <f>VLOOKUP($S28,'Thermal GWh'!$1:$1048576,MATCH(Projects!AP$2,'Thermal GWh'!$4:$4,0),FALSE)</f>
        <v>0</v>
      </c>
      <c r="AQ28" s="137">
        <f>VLOOKUP($S28,'Thermal GWh'!$1:$1048576,MATCH(Projects!AQ$2,'Thermal GWh'!$4:$4,0),FALSE)</f>
        <v>0</v>
      </c>
      <c r="AR28" s="137">
        <f>VLOOKUP($S28,'Thermal GWh'!$1:$1048576,MATCH(Projects!AR$2,'Thermal GWh'!$4:$4,0),FALSE)</f>
        <v>0</v>
      </c>
      <c r="AS28" s="137">
        <f>VLOOKUP($S28,'Thermal GWh'!$1:$1048576,MATCH(Projects!AS$2,'Thermal GWh'!$4:$4,0),FALSE)</f>
        <v>0</v>
      </c>
      <c r="AT28" s="137">
        <f>VLOOKUP($S28,'Thermal GWh'!$1:$1048576,MATCH(Projects!AT$2,'Thermal GWh'!$4:$4,0),FALSE)</f>
        <v>0</v>
      </c>
      <c r="AU28" s="137">
        <f>VLOOKUP($S28,'Thermal GWh'!$1:$1048576,MATCH(Projects!AU$2,'Thermal GWh'!$4:$4,0),FALSE)</f>
        <v>0</v>
      </c>
      <c r="AV28" s="137">
        <f>VLOOKUP($S28,'Thermal GWh'!$1:$1048576,MATCH(Projects!AV$2,'Thermal GWh'!$4:$4,0),FALSE)</f>
        <v>0</v>
      </c>
      <c r="AW28" s="137">
        <f>VLOOKUP($S28,'Thermal GWh'!$1:$1048576,MATCH(Projects!AW$2,'Thermal GWh'!$4:$4,0),FALSE)</f>
        <v>0</v>
      </c>
      <c r="AX28" s="137">
        <f>VLOOKUP($S28,'Thermal GWh'!$1:$1048576,MATCH(Projects!AX$2,'Thermal GWh'!$4:$4,0),FALSE)</f>
        <v>0</v>
      </c>
      <c r="AY28" s="137">
        <f>VLOOKUP($S28,'Thermal GWh'!$1:$1048576,MATCH(Projects!AY$2,'Thermal GWh'!$4:$4,0),FALSE)</f>
        <v>0</v>
      </c>
      <c r="AZ28" s="137">
        <f>VLOOKUP($S28,'Thermal GWh'!$1:$1048576,MATCH(Projects!AZ$2,'Thermal GWh'!$4:$4,0),FALSE)</f>
        <v>0</v>
      </c>
      <c r="BA28" s="137">
        <f>VLOOKUP($S28,'Thermal GWh'!$1:$1048576,MATCH(Projects!BA$2,'Thermal GWh'!$4:$4,0),FALSE)</f>
        <v>0</v>
      </c>
      <c r="BB28" s="137">
        <f>VLOOKUP($S28,'Thermal GWh'!$1:$1048576,MATCH(Projects!BB$2,'Thermal GWh'!$4:$4,0),FALSE)</f>
        <v>0</v>
      </c>
      <c r="BC28" s="137">
        <f>VLOOKUP($S28,'Thermal GWh'!$1:$1048576,MATCH(Projects!BC$2,'Thermal GWh'!$4:$4,0),FALSE)</f>
        <v>0</v>
      </c>
      <c r="BD28" s="137">
        <f>VLOOKUP($S28,'Thermal GWh'!$1:$1048576,MATCH(Projects!BD$2,'Thermal GWh'!$4:$4,0),FALSE)</f>
        <v>0</v>
      </c>
      <c r="BE28" s="137">
        <f>VLOOKUP($S28,'Thermal GWh'!$1:$1048576,MATCH(Projects!BE$2,'Thermal GWh'!$4:$4,0),FALSE)</f>
        <v>0</v>
      </c>
      <c r="BF28" s="137">
        <f>VLOOKUP($S28,'Thermal GWh'!$1:$1048576,MATCH(Projects!BF$2,'Thermal GWh'!$4:$4,0),FALSE)</f>
        <v>0</v>
      </c>
      <c r="BG28" s="137">
        <f>VLOOKUP($S28,'Thermal GWh'!$1:$1048576,MATCH(Projects!BG$2,'Thermal GWh'!$4:$4,0),FALSE)</f>
        <v>0</v>
      </c>
      <c r="BH28" s="137">
        <f>VLOOKUP($S28,'Thermal GWh'!$1:$1048576,MATCH(Projects!BH$2,'Thermal GWh'!$4:$4,0),FALSE)</f>
        <v>0</v>
      </c>
      <c r="BI28" s="137">
        <f>VLOOKUP($S28,'Thermal GWh'!$1:$1048576,MATCH(Projects!BI$2,'Thermal GWh'!$4:$4,0),FALSE)</f>
        <v>0</v>
      </c>
      <c r="BJ28" s="137">
        <f>VLOOKUP($S28,'Thermal GWh'!$1:$1048576,MATCH(Projects!BJ$2,'Thermal GWh'!$4:$4,0),FALSE)</f>
        <v>0</v>
      </c>
      <c r="BK28" s="137">
        <f>VLOOKUP($S28,'Thermal GWh'!$1:$1048576,MATCH(Projects!BK$2,'Thermal GWh'!$4:$4,0),FALSE)</f>
        <v>0</v>
      </c>
      <c r="BL28" s="137">
        <f>VLOOKUP($S28,'Thermal GWh'!$1:$1048576,MATCH(Projects!BL$2,'Thermal GWh'!$4:$4,0),FALSE)</f>
        <v>0</v>
      </c>
      <c r="BM28" s="137">
        <f>VLOOKUP($S28,'Thermal GWh'!$1:$1048576,MATCH(Projects!BM$2,'Thermal GWh'!$4:$4,0),FALSE)</f>
        <v>0</v>
      </c>
      <c r="BN28" s="137">
        <f>VLOOKUP($S28,'Thermal GWh'!$1:$1048576,MATCH(Projects!BN$2,'Thermal GWh'!$4:$4,0),FALSE)</f>
        <v>0</v>
      </c>
      <c r="BO28" s="137">
        <f>VLOOKUP($S28,'Thermal GWh'!$1:$1048576,MATCH(Projects!BO$2,'Thermal GWh'!$4:$4,0),FALSE)</f>
        <v>0</v>
      </c>
      <c r="BP28" s="137">
        <f>VLOOKUP($S28,'Thermal GWh'!$1:$1048576,MATCH(Projects!BP$2,'Thermal GWh'!$4:$4,0),FALSE)</f>
        <v>0</v>
      </c>
      <c r="BQ28" s="137">
        <f>VLOOKUP($S28,'Thermal GWh'!$1:$1048576,MATCH(Projects!BQ$2,'Thermal GWh'!$4:$4,0),FALSE)</f>
        <v>0</v>
      </c>
      <c r="BR28" s="137">
        <f>VLOOKUP($S28,'Thermal GWh'!$1:$1048576,MATCH(Projects!BR$2,'Thermal GWh'!$4:$4,0),FALSE)</f>
        <v>0</v>
      </c>
      <c r="BS28" s="137">
        <f>VLOOKUP($S28,'Thermal GWh'!$1:$1048576,MATCH(Projects!BS$2,'Thermal GWh'!$4:$4,0),FALSE)</f>
        <v>0</v>
      </c>
      <c r="BT28" s="137">
        <f>VLOOKUP($S28,'Thermal GWh'!$1:$1048576,MATCH(Projects!BT$2,'Thermal GWh'!$4:$4,0),FALSE)</f>
        <v>0</v>
      </c>
      <c r="BU28" s="137">
        <f>VLOOKUP($S28,'Thermal GWh'!$1:$1048576,MATCH(Projects!BU$2,'Thermal GWh'!$4:$4,0),FALSE)</f>
        <v>0</v>
      </c>
      <c r="BV28" s="137">
        <f>VLOOKUP($S28,'Thermal GWh'!$1:$1048576,MATCH(Projects!BV$2,'Thermal GWh'!$4:$4,0),FALSE)</f>
        <v>0</v>
      </c>
      <c r="BW28" s="138">
        <f>VLOOKUP($S28,'Thermal GWh'!$1:$1048576,MATCH(Projects!BW$2,'Thermal GWh'!$4:$4,0),FALSE)</f>
        <v>0</v>
      </c>
    </row>
    <row r="29" spans="1:75">
      <c r="A29" s="10">
        <f t="shared" si="2"/>
        <v>27</v>
      </c>
      <c r="B29" s="111" t="s">
        <v>193</v>
      </c>
      <c r="C29" s="112">
        <v>2011</v>
      </c>
      <c r="D29" s="112">
        <v>1</v>
      </c>
      <c r="E29" s="112">
        <v>18</v>
      </c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20">
        <v>595</v>
      </c>
      <c r="Q29" s="115">
        <v>0</v>
      </c>
      <c r="R29" s="115" t="s">
        <v>208</v>
      </c>
      <c r="S29" s="114" t="s">
        <v>56</v>
      </c>
      <c r="T29" s="136">
        <f>VLOOKUP($S29,'Thermal GWh'!$1:$1048576,MATCH(Projects!T$2,'Thermal GWh'!$4:$4,0),FALSE)</f>
        <v>2.337193489074707</v>
      </c>
      <c r="U29" s="137">
        <f>VLOOKUP($S29,'Thermal GWh'!$1:$1048576,MATCH(Projects!U$2,'Thermal GWh'!$4:$4,0),FALSE)</f>
        <v>3.5561439990997314</v>
      </c>
      <c r="V29" s="137">
        <f>VLOOKUP($S29,'Thermal GWh'!$1:$1048576,MATCH(Projects!V$2,'Thermal GWh'!$4:$4,0),FALSE)</f>
        <v>6.2093181610107422</v>
      </c>
      <c r="W29" s="137">
        <f>VLOOKUP($S29,'Thermal GWh'!$1:$1048576,MATCH(Projects!W$2,'Thermal GWh'!$4:$4,0),FALSE)</f>
        <v>6.4143667221069336</v>
      </c>
      <c r="X29" s="137">
        <f>VLOOKUP($S29,'Thermal GWh'!$1:$1048576,MATCH(Projects!X$2,'Thermal GWh'!$4:$4,0),FALSE)</f>
        <v>3.948920726776123</v>
      </c>
      <c r="Y29" s="137">
        <f>VLOOKUP($S29,'Thermal GWh'!$1:$1048576,MATCH(Projects!Y$2,'Thermal GWh'!$4:$4,0),FALSE)</f>
        <v>3.2790596485137939</v>
      </c>
      <c r="Z29" s="137">
        <f>VLOOKUP($S29,'Thermal GWh'!$1:$1048576,MATCH(Projects!Z$2,'Thermal GWh'!$4:$4,0),FALSE)</f>
        <v>2.8135942295193672E-2</v>
      </c>
      <c r="AA29" s="137">
        <f>VLOOKUP($S29,'Thermal GWh'!$1:$1048576,MATCH(Projects!AA$2,'Thermal GWh'!$4:$4,0),FALSE)</f>
        <v>2.7351180091500282E-2</v>
      </c>
      <c r="AB29" s="137">
        <f>VLOOKUP($S29,'Thermal GWh'!$1:$1048576,MATCH(Projects!AB$2,'Thermal GWh'!$4:$4,0),FALSE)</f>
        <v>2.743992954492569E-2</v>
      </c>
      <c r="AC29" s="137">
        <f>VLOOKUP($S29,'Thermal GWh'!$1:$1048576,MATCH(Projects!AC$2,'Thermal GWh'!$4:$4,0),FALSE)</f>
        <v>6.1163835227489471E-2</v>
      </c>
      <c r="AD29" s="137">
        <f>VLOOKUP($S29,'Thermal GWh'!$1:$1048576,MATCH(Projects!AD$2,'Thermal GWh'!$4:$4,0),FALSE)</f>
        <v>9.8836466670036316E-2</v>
      </c>
      <c r="AE29" s="137">
        <f>VLOOKUP($S29,'Thermal GWh'!$1:$1048576,MATCH(Projects!AE$2,'Thermal GWh'!$4:$4,0),FALSE)</f>
        <v>0.1456131637096405</v>
      </c>
      <c r="AF29" s="137">
        <f>VLOOKUP($S29,'Thermal GWh'!$1:$1048576,MATCH(Projects!AF$2,'Thermal GWh'!$4:$4,0),FALSE)</f>
        <v>0.16815760731697083</v>
      </c>
      <c r="AG29" s="137">
        <f>VLOOKUP($S29,'Thermal GWh'!$1:$1048576,MATCH(Projects!AG$2,'Thermal GWh'!$4:$4,0),FALSE)</f>
        <v>0.19495317339897156</v>
      </c>
      <c r="AH29" s="137">
        <f>VLOOKUP($S29,'Thermal GWh'!$1:$1048576,MATCH(Projects!AH$2,'Thermal GWh'!$4:$4,0),FALSE)</f>
        <v>0.24734482169151306</v>
      </c>
      <c r="AI29" s="137">
        <f>VLOOKUP($S29,'Thermal GWh'!$1:$1048576,MATCH(Projects!AI$2,'Thermal GWh'!$4:$4,0),FALSE)</f>
        <v>0.28142109513282776</v>
      </c>
      <c r="AJ29" s="137">
        <f>VLOOKUP($S29,'Thermal GWh'!$1:$1048576,MATCH(Projects!AJ$2,'Thermal GWh'!$4:$4,0),FALSE)</f>
        <v>0.33822157979011536</v>
      </c>
      <c r="AK29" s="137">
        <f>VLOOKUP($S29,'Thermal GWh'!$1:$1048576,MATCH(Projects!AK$2,'Thermal GWh'!$4:$4,0),FALSE)</f>
        <v>0</v>
      </c>
      <c r="AL29" s="137">
        <f>VLOOKUP($S29,'Thermal GWh'!$1:$1048576,MATCH(Projects!AL$2,'Thermal GWh'!$4:$4,0),FALSE)</f>
        <v>0</v>
      </c>
      <c r="AM29" s="137">
        <f>VLOOKUP($S29,'Thermal GWh'!$1:$1048576,MATCH(Projects!AM$2,'Thermal GWh'!$4:$4,0),FALSE)</f>
        <v>0</v>
      </c>
      <c r="AN29" s="137">
        <f>VLOOKUP($S29,'Thermal GWh'!$1:$1048576,MATCH(Projects!AN$2,'Thermal GWh'!$4:$4,0),FALSE)</f>
        <v>0</v>
      </c>
      <c r="AO29" s="137">
        <f>VLOOKUP($S29,'Thermal GWh'!$1:$1048576,MATCH(Projects!AO$2,'Thermal GWh'!$4:$4,0),FALSE)</f>
        <v>0</v>
      </c>
      <c r="AP29" s="137">
        <f>VLOOKUP($S29,'Thermal GWh'!$1:$1048576,MATCH(Projects!AP$2,'Thermal GWh'!$4:$4,0),FALSE)</f>
        <v>0</v>
      </c>
      <c r="AQ29" s="137">
        <f>VLOOKUP($S29,'Thermal GWh'!$1:$1048576,MATCH(Projects!AQ$2,'Thermal GWh'!$4:$4,0),FALSE)</f>
        <v>0</v>
      </c>
      <c r="AR29" s="137">
        <f>VLOOKUP($S29,'Thermal GWh'!$1:$1048576,MATCH(Projects!AR$2,'Thermal GWh'!$4:$4,0),FALSE)</f>
        <v>0</v>
      </c>
      <c r="AS29" s="137">
        <f>VLOOKUP($S29,'Thermal GWh'!$1:$1048576,MATCH(Projects!AS$2,'Thermal GWh'!$4:$4,0),FALSE)</f>
        <v>0</v>
      </c>
      <c r="AT29" s="137">
        <f>VLOOKUP($S29,'Thermal GWh'!$1:$1048576,MATCH(Projects!AT$2,'Thermal GWh'!$4:$4,0),FALSE)</f>
        <v>0</v>
      </c>
      <c r="AU29" s="137">
        <f>VLOOKUP($S29,'Thermal GWh'!$1:$1048576,MATCH(Projects!AU$2,'Thermal GWh'!$4:$4,0),FALSE)</f>
        <v>0</v>
      </c>
      <c r="AV29" s="137">
        <f>VLOOKUP($S29,'Thermal GWh'!$1:$1048576,MATCH(Projects!AV$2,'Thermal GWh'!$4:$4,0),FALSE)</f>
        <v>0</v>
      </c>
      <c r="AW29" s="137">
        <f>VLOOKUP($S29,'Thermal GWh'!$1:$1048576,MATCH(Projects!AW$2,'Thermal GWh'!$4:$4,0),FALSE)</f>
        <v>0</v>
      </c>
      <c r="AX29" s="137">
        <f>VLOOKUP($S29,'Thermal GWh'!$1:$1048576,MATCH(Projects!AX$2,'Thermal GWh'!$4:$4,0),FALSE)</f>
        <v>0</v>
      </c>
      <c r="AY29" s="137">
        <f>VLOOKUP($S29,'Thermal GWh'!$1:$1048576,MATCH(Projects!AY$2,'Thermal GWh'!$4:$4,0),FALSE)</f>
        <v>0</v>
      </c>
      <c r="AZ29" s="137">
        <f>VLOOKUP($S29,'Thermal GWh'!$1:$1048576,MATCH(Projects!AZ$2,'Thermal GWh'!$4:$4,0),FALSE)</f>
        <v>0</v>
      </c>
      <c r="BA29" s="137">
        <f>VLOOKUP($S29,'Thermal GWh'!$1:$1048576,MATCH(Projects!BA$2,'Thermal GWh'!$4:$4,0),FALSE)</f>
        <v>0</v>
      </c>
      <c r="BB29" s="137">
        <f>VLOOKUP($S29,'Thermal GWh'!$1:$1048576,MATCH(Projects!BB$2,'Thermal GWh'!$4:$4,0),FALSE)</f>
        <v>0</v>
      </c>
      <c r="BC29" s="137">
        <f>VLOOKUP($S29,'Thermal GWh'!$1:$1048576,MATCH(Projects!BC$2,'Thermal GWh'!$4:$4,0),FALSE)</f>
        <v>0</v>
      </c>
      <c r="BD29" s="137">
        <f>VLOOKUP($S29,'Thermal GWh'!$1:$1048576,MATCH(Projects!BD$2,'Thermal GWh'!$4:$4,0),FALSE)</f>
        <v>0</v>
      </c>
      <c r="BE29" s="137">
        <f>VLOOKUP($S29,'Thermal GWh'!$1:$1048576,MATCH(Projects!BE$2,'Thermal GWh'!$4:$4,0),FALSE)</f>
        <v>0</v>
      </c>
      <c r="BF29" s="137">
        <f>VLOOKUP($S29,'Thermal GWh'!$1:$1048576,MATCH(Projects!BF$2,'Thermal GWh'!$4:$4,0),FALSE)</f>
        <v>0</v>
      </c>
      <c r="BG29" s="137">
        <f>VLOOKUP($S29,'Thermal GWh'!$1:$1048576,MATCH(Projects!BG$2,'Thermal GWh'!$4:$4,0),FALSE)</f>
        <v>0</v>
      </c>
      <c r="BH29" s="137">
        <f>VLOOKUP($S29,'Thermal GWh'!$1:$1048576,MATCH(Projects!BH$2,'Thermal GWh'!$4:$4,0),FALSE)</f>
        <v>0</v>
      </c>
      <c r="BI29" s="137">
        <f>VLOOKUP($S29,'Thermal GWh'!$1:$1048576,MATCH(Projects!BI$2,'Thermal GWh'!$4:$4,0),FALSE)</f>
        <v>0</v>
      </c>
      <c r="BJ29" s="137">
        <f>VLOOKUP($S29,'Thermal GWh'!$1:$1048576,MATCH(Projects!BJ$2,'Thermal GWh'!$4:$4,0),FALSE)</f>
        <v>0</v>
      </c>
      <c r="BK29" s="137">
        <f>VLOOKUP($S29,'Thermal GWh'!$1:$1048576,MATCH(Projects!BK$2,'Thermal GWh'!$4:$4,0),FALSE)</f>
        <v>0</v>
      </c>
      <c r="BL29" s="137">
        <f>VLOOKUP($S29,'Thermal GWh'!$1:$1048576,MATCH(Projects!BL$2,'Thermal GWh'!$4:$4,0),FALSE)</f>
        <v>0</v>
      </c>
      <c r="BM29" s="137">
        <f>VLOOKUP($S29,'Thermal GWh'!$1:$1048576,MATCH(Projects!BM$2,'Thermal GWh'!$4:$4,0),FALSE)</f>
        <v>0</v>
      </c>
      <c r="BN29" s="137">
        <f>VLOOKUP($S29,'Thermal GWh'!$1:$1048576,MATCH(Projects!BN$2,'Thermal GWh'!$4:$4,0),FALSE)</f>
        <v>0</v>
      </c>
      <c r="BO29" s="137">
        <f>VLOOKUP($S29,'Thermal GWh'!$1:$1048576,MATCH(Projects!BO$2,'Thermal GWh'!$4:$4,0),FALSE)</f>
        <v>0</v>
      </c>
      <c r="BP29" s="137">
        <f>VLOOKUP($S29,'Thermal GWh'!$1:$1048576,MATCH(Projects!BP$2,'Thermal GWh'!$4:$4,0),FALSE)</f>
        <v>0</v>
      </c>
      <c r="BQ29" s="137">
        <f>VLOOKUP($S29,'Thermal GWh'!$1:$1048576,MATCH(Projects!BQ$2,'Thermal GWh'!$4:$4,0),FALSE)</f>
        <v>0</v>
      </c>
      <c r="BR29" s="137">
        <f>VLOOKUP($S29,'Thermal GWh'!$1:$1048576,MATCH(Projects!BR$2,'Thermal GWh'!$4:$4,0),FALSE)</f>
        <v>0</v>
      </c>
      <c r="BS29" s="137">
        <f>VLOOKUP($S29,'Thermal GWh'!$1:$1048576,MATCH(Projects!BS$2,'Thermal GWh'!$4:$4,0),FALSE)</f>
        <v>0</v>
      </c>
      <c r="BT29" s="137">
        <f>VLOOKUP($S29,'Thermal GWh'!$1:$1048576,MATCH(Projects!BT$2,'Thermal GWh'!$4:$4,0),FALSE)</f>
        <v>0</v>
      </c>
      <c r="BU29" s="137">
        <f>VLOOKUP($S29,'Thermal GWh'!$1:$1048576,MATCH(Projects!BU$2,'Thermal GWh'!$4:$4,0),FALSE)</f>
        <v>0</v>
      </c>
      <c r="BV29" s="137">
        <f>VLOOKUP($S29,'Thermal GWh'!$1:$1048576,MATCH(Projects!BV$2,'Thermal GWh'!$4:$4,0),FALSE)</f>
        <v>0</v>
      </c>
      <c r="BW29" s="138">
        <f>VLOOKUP($S29,'Thermal GWh'!$1:$1048576,MATCH(Projects!BW$2,'Thermal GWh'!$4:$4,0),FALSE)</f>
        <v>0</v>
      </c>
    </row>
    <row r="30" spans="1:75">
      <c r="B30" s="111" t="s">
        <v>210</v>
      </c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5" t="s">
        <v>208</v>
      </c>
      <c r="S30" s="128" t="s">
        <v>213</v>
      </c>
      <c r="T30" s="136">
        <f>VLOOKUP($S30,'Thermal GWh'!$1:$1048576,MATCH(Projects!T$2,'Thermal GWh'!$4:$4,0),FALSE)</f>
        <v>3.0087333619594574</v>
      </c>
      <c r="U30" s="137">
        <f>VLOOKUP($S30,'Thermal GWh'!$1:$1048576,MATCH(Projects!U$2,'Thermal GWh'!$4:$4,0),FALSE)</f>
        <v>4.3211899399757385</v>
      </c>
      <c r="V30" s="137">
        <f>VLOOKUP($S30,'Thermal GWh'!$1:$1048576,MATCH(Projects!V$2,'Thermal GWh'!$4:$4,0),FALSE)</f>
        <v>7.5100915431976318</v>
      </c>
      <c r="W30" s="137">
        <f>VLOOKUP($S30,'Thermal GWh'!$1:$1048576,MATCH(Projects!W$2,'Thermal GWh'!$4:$4,0),FALSE)</f>
        <v>7.8560731410980225</v>
      </c>
      <c r="X30" s="137">
        <f>VLOOKUP($S30,'Thermal GWh'!$1:$1048576,MATCH(Projects!X$2,'Thermal GWh'!$4:$4,0),FALSE)</f>
        <v>4.8117987513542175</v>
      </c>
      <c r="Y30" s="137">
        <f>VLOOKUP($S30,'Thermal GWh'!$1:$1048576,MATCH(Projects!Y$2,'Thermal GWh'!$4:$4,0),FALSE)</f>
        <v>3.8721939325332642</v>
      </c>
      <c r="Z30" s="137">
        <f>VLOOKUP($S30,'Thermal GWh'!$1:$1048576,MATCH(Projects!Z$2,'Thermal GWh'!$4:$4,0),FALSE)</f>
        <v>2.0186952548101544E-2</v>
      </c>
      <c r="AA30" s="137">
        <f>VLOOKUP($S30,'Thermal GWh'!$1:$1048576,MATCH(Projects!AA$2,'Thermal GWh'!$4:$4,0),FALSE)</f>
        <v>1.9780946895480156E-2</v>
      </c>
      <c r="AB30" s="137">
        <f>VLOOKUP($S30,'Thermal GWh'!$1:$1048576,MATCH(Projects!AB$2,'Thermal GWh'!$4:$4,0),FALSE)</f>
        <v>1.9925113068893552E-2</v>
      </c>
      <c r="AC30" s="137">
        <f>VLOOKUP($S30,'Thermal GWh'!$1:$1048576,MATCH(Projects!AC$2,'Thermal GWh'!$4:$4,0),FALSE)</f>
        <v>4.1676575317978859E-2</v>
      </c>
      <c r="AD30" s="137">
        <f>VLOOKUP($S30,'Thermal GWh'!$1:$1048576,MATCH(Projects!AD$2,'Thermal GWh'!$4:$4,0),FALSE)</f>
        <v>6.9845221936702728E-2</v>
      </c>
      <c r="AE30" s="137">
        <f>VLOOKUP($S30,'Thermal GWh'!$1:$1048576,MATCH(Projects!AE$2,'Thermal GWh'!$4:$4,0),FALSE)</f>
        <v>0.11723216623067856</v>
      </c>
      <c r="AF30" s="137">
        <f>VLOOKUP($S30,'Thermal GWh'!$1:$1048576,MATCH(Projects!AF$2,'Thermal GWh'!$4:$4,0),FALSE)</f>
        <v>0.13956961035728455</v>
      </c>
      <c r="AG30" s="137">
        <f>VLOOKUP($S30,'Thermal GWh'!$1:$1048576,MATCH(Projects!AG$2,'Thermal GWh'!$4:$4,0),FALSE)</f>
        <v>0.16404831781983376</v>
      </c>
      <c r="AH30" s="137">
        <f>VLOOKUP($S30,'Thermal GWh'!$1:$1048576,MATCH(Projects!AH$2,'Thermal GWh'!$4:$4,0),FALSE)</f>
        <v>0.20721472427248955</v>
      </c>
      <c r="AI30" s="137">
        <f>VLOOKUP($S30,'Thermal GWh'!$1:$1048576,MATCH(Projects!AI$2,'Thermal GWh'!$4:$4,0),FALSE)</f>
        <v>0.24011270701885223</v>
      </c>
      <c r="AJ30" s="137">
        <f>VLOOKUP($S30,'Thermal GWh'!$1:$1048576,MATCH(Projects!AJ$2,'Thermal GWh'!$4:$4,0),FALSE)</f>
        <v>0.29765646159648895</v>
      </c>
      <c r="AK30" s="137">
        <f>VLOOKUP($S30,'Thermal GWh'!$1:$1048576,MATCH(Projects!AK$2,'Thermal GWh'!$4:$4,0),FALSE)</f>
        <v>0.62384778261184692</v>
      </c>
      <c r="AL30" s="137">
        <f>VLOOKUP($S30,'Thermal GWh'!$1:$1048576,MATCH(Projects!AL$2,'Thermal GWh'!$4:$4,0),FALSE)</f>
        <v>0.71980361640453339</v>
      </c>
      <c r="AM30" s="137">
        <f>VLOOKUP($S30,'Thermal GWh'!$1:$1048576,MATCH(Projects!AM$2,'Thermal GWh'!$4:$4,0),FALSE)</f>
        <v>0.80327682197093964</v>
      </c>
      <c r="AN30" s="137">
        <f>VLOOKUP($S30,'Thermal GWh'!$1:$1048576,MATCH(Projects!AN$2,'Thermal GWh'!$4:$4,0),FALSE)</f>
        <v>0.8100840300321579</v>
      </c>
      <c r="AO30" s="137">
        <f>VLOOKUP($S30,'Thermal GWh'!$1:$1048576,MATCH(Projects!AO$2,'Thermal GWh'!$4:$4,0),FALSE)</f>
        <v>0.57469359785318375</v>
      </c>
      <c r="AP30" s="137">
        <f>VLOOKUP($S30,'Thermal GWh'!$1:$1048576,MATCH(Projects!AP$2,'Thermal GWh'!$4:$4,0),FALSE)</f>
        <v>0.65013226121664047</v>
      </c>
      <c r="AQ30" s="137">
        <f>VLOOKUP($S30,'Thermal GWh'!$1:$1048576,MATCH(Projects!AQ$2,'Thermal GWh'!$4:$4,0),FALSE)</f>
        <v>0.71931489557027817</v>
      </c>
      <c r="AR30" s="137">
        <f>VLOOKUP($S30,'Thermal GWh'!$1:$1048576,MATCH(Projects!AR$2,'Thermal GWh'!$4:$4,0),FALSE)</f>
        <v>0.73869481682777405</v>
      </c>
      <c r="AS30" s="137">
        <f>VLOOKUP($S30,'Thermal GWh'!$1:$1048576,MATCH(Projects!AS$2,'Thermal GWh'!$4:$4,0),FALSE)</f>
        <v>0.49465405941009521</v>
      </c>
      <c r="AT30" s="137">
        <f>VLOOKUP($S30,'Thermal GWh'!$1:$1048576,MATCH(Projects!AT$2,'Thermal GWh'!$4:$4,0),FALSE)</f>
        <v>0.54261058568954468</v>
      </c>
      <c r="AU30" s="137">
        <f>VLOOKUP($S30,'Thermal GWh'!$1:$1048576,MATCH(Projects!AU$2,'Thermal GWh'!$4:$4,0),FALSE)</f>
        <v>0.55807696282863617</v>
      </c>
      <c r="AV30" s="137">
        <f>VLOOKUP($S30,'Thermal GWh'!$1:$1048576,MATCH(Projects!AV$2,'Thermal GWh'!$4:$4,0),FALSE)</f>
        <v>0.34533128514885902</v>
      </c>
      <c r="AW30" s="137">
        <f>VLOOKUP($S30,'Thermal GWh'!$1:$1048576,MATCH(Projects!AW$2,'Thermal GWh'!$4:$4,0),FALSE)</f>
        <v>0.39509285241365433</v>
      </c>
      <c r="AX30" s="137">
        <f>VLOOKUP($S30,'Thermal GWh'!$1:$1048576,MATCH(Projects!AX$2,'Thermal GWh'!$4:$4,0),FALSE)</f>
        <v>0.43131806701421738</v>
      </c>
      <c r="AY30" s="137">
        <f>VLOOKUP($S30,'Thermal GWh'!$1:$1048576,MATCH(Projects!AY$2,'Thermal GWh'!$4:$4,0),FALSE)</f>
        <v>0.44138247892260551</v>
      </c>
      <c r="AZ30" s="137">
        <f>VLOOKUP($S30,'Thermal GWh'!$1:$1048576,MATCH(Projects!AZ$2,'Thermal GWh'!$4:$4,0),FALSE)</f>
        <v>0.27265783026814461</v>
      </c>
      <c r="BA30" s="137">
        <f>VLOOKUP($S30,'Thermal GWh'!$1:$1048576,MATCH(Projects!BA$2,'Thermal GWh'!$4:$4,0),FALSE)</f>
        <v>0.30929596349596977</v>
      </c>
      <c r="BB30" s="137">
        <f>VLOOKUP($S30,'Thermal GWh'!$1:$1048576,MATCH(Projects!BB$2,'Thermal GWh'!$4:$4,0),FALSE)</f>
        <v>0.32788257673382759</v>
      </c>
      <c r="BC30" s="137">
        <f>VLOOKUP($S30,'Thermal GWh'!$1:$1048576,MATCH(Projects!BC$2,'Thermal GWh'!$4:$4,0),FALSE)</f>
        <v>0.34855276346206665</v>
      </c>
      <c r="BD30" s="137">
        <f>VLOOKUP($S30,'Thermal GWh'!$1:$1048576,MATCH(Projects!BD$2,'Thermal GWh'!$4:$4,0),FALSE)</f>
        <v>0.35873549059033394</v>
      </c>
      <c r="BE30" s="137">
        <f>VLOOKUP($S30,'Thermal GWh'!$1:$1048576,MATCH(Projects!BE$2,'Thermal GWh'!$4:$4,0),FALSE)</f>
        <v>0.37062483280897141</v>
      </c>
      <c r="BF30" s="137">
        <f>VLOOKUP($S30,'Thermal GWh'!$1:$1048576,MATCH(Projects!BF$2,'Thermal GWh'!$4:$4,0),FALSE)</f>
        <v>0.23576768115162849</v>
      </c>
      <c r="BG30" s="137">
        <f>VLOOKUP($S30,'Thermal GWh'!$1:$1048576,MATCH(Projects!BG$2,'Thermal GWh'!$4:$4,0),FALSE)</f>
        <v>0.25152943283319473</v>
      </c>
      <c r="BH30" s="137">
        <f>VLOOKUP($S30,'Thermal GWh'!$1:$1048576,MATCH(Projects!BH$2,'Thermal GWh'!$4:$4,0),FALSE)</f>
        <v>0.26020359992980957</v>
      </c>
      <c r="BI30" s="137">
        <f>VLOOKUP($S30,'Thermal GWh'!$1:$1048576,MATCH(Projects!BI$2,'Thermal GWh'!$4:$4,0),FALSE)</f>
        <v>0.28605857491493225</v>
      </c>
      <c r="BJ30" s="137">
        <f>VLOOKUP($S30,'Thermal GWh'!$1:$1048576,MATCH(Projects!BJ$2,'Thermal GWh'!$4:$4,0),FALSE)</f>
        <v>0.28641730174422264</v>
      </c>
      <c r="BK30" s="137">
        <f>VLOOKUP($S30,'Thermal GWh'!$1:$1048576,MATCH(Projects!BK$2,'Thermal GWh'!$4:$4,0),FALSE)</f>
        <v>0.19133356027305126</v>
      </c>
      <c r="BL30" s="137">
        <f>VLOOKUP($S30,'Thermal GWh'!$1:$1048576,MATCH(Projects!BL$2,'Thermal GWh'!$4:$4,0),FALSE)</f>
        <v>0.19520882144570351</v>
      </c>
      <c r="BM30" s="137">
        <f>VLOOKUP($S30,'Thermal GWh'!$1:$1048576,MATCH(Projects!BM$2,'Thermal GWh'!$4:$4,0),FALSE)</f>
        <v>0.21545141935348511</v>
      </c>
      <c r="BN30" s="137">
        <f>VLOOKUP($S30,'Thermal GWh'!$1:$1048576,MATCH(Projects!BN$2,'Thermal GWh'!$4:$4,0),FALSE)</f>
        <v>0.22755596041679382</v>
      </c>
      <c r="BO30" s="137">
        <f>VLOOKUP($S30,'Thermal GWh'!$1:$1048576,MATCH(Projects!BO$2,'Thermal GWh'!$4:$4,0),FALSE)</f>
        <v>0.23918789625167847</v>
      </c>
      <c r="BP30" s="137">
        <f>VLOOKUP($S30,'Thermal GWh'!$1:$1048576,MATCH(Projects!BP$2,'Thermal GWh'!$4:$4,0),FALSE)</f>
        <v>0.21780300885438919</v>
      </c>
      <c r="BQ30" s="137">
        <f>VLOOKUP($S30,'Thermal GWh'!$1:$1048576,MATCH(Projects!BQ$2,'Thermal GWh'!$4:$4,0),FALSE)</f>
        <v>5.2120265550911427E-2</v>
      </c>
      <c r="BR30" s="137">
        <f>VLOOKUP($S30,'Thermal GWh'!$1:$1048576,MATCH(Projects!BR$2,'Thermal GWh'!$4:$4,0),FALSE)</f>
        <v>8.6574605666100979E-2</v>
      </c>
      <c r="BS30" s="137">
        <f>VLOOKUP($S30,'Thermal GWh'!$1:$1048576,MATCH(Projects!BS$2,'Thermal GWh'!$4:$4,0),FALSE)</f>
        <v>9.041020181030035E-2</v>
      </c>
      <c r="BT30" s="137">
        <f>VLOOKUP($S30,'Thermal GWh'!$1:$1048576,MATCH(Projects!BT$2,'Thermal GWh'!$4:$4,0),FALSE)</f>
        <v>0.10383028816431761</v>
      </c>
      <c r="BU30" s="137">
        <f>VLOOKUP($S30,'Thermal GWh'!$1:$1048576,MATCH(Projects!BU$2,'Thermal GWh'!$4:$4,0),FALSE)</f>
        <v>0.1795768029987812</v>
      </c>
      <c r="BV30" s="137">
        <f>VLOOKUP($S30,'Thermal GWh'!$1:$1048576,MATCH(Projects!BV$2,'Thermal GWh'!$4:$4,0),FALSE)</f>
        <v>0.19247553311288357</v>
      </c>
      <c r="BW30" s="138">
        <f>VLOOKUP($S30,'Thermal GWh'!$1:$1048576,MATCH(Projects!BW$2,'Thermal GWh'!$4:$4,0),FALSE)</f>
        <v>0.20485035330057144</v>
      </c>
    </row>
    <row r="31" spans="1:75">
      <c r="B31" s="111" t="s">
        <v>211</v>
      </c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5" t="s">
        <v>208</v>
      </c>
      <c r="S31" s="114" t="s">
        <v>50</v>
      </c>
      <c r="T31" s="136">
        <f>VLOOKUP($S31,'Thermal GWh'!$1:$1048576,MATCH(Projects!T$2,'Thermal GWh'!$4:$4,0),FALSE)</f>
        <v>0.39808598160743713</v>
      </c>
      <c r="U31" s="137">
        <f>VLOOKUP($S31,'Thermal GWh'!$1:$1048576,MATCH(Projects!U$2,'Thermal GWh'!$4:$4,0),FALSE)</f>
        <v>0.50723820924758911</v>
      </c>
      <c r="V31" s="137">
        <f>VLOOKUP($S31,'Thermal GWh'!$1:$1048576,MATCH(Projects!V$2,'Thermal GWh'!$4:$4,0),FALSE)</f>
        <v>0.75751191377639771</v>
      </c>
      <c r="W31" s="137">
        <f>VLOOKUP($S31,'Thermal GWh'!$1:$1048576,MATCH(Projects!W$2,'Thermal GWh'!$4:$4,0),FALSE)</f>
        <v>0.77531993389129639</v>
      </c>
      <c r="X31" s="137">
        <f>VLOOKUP($S31,'Thermal GWh'!$1:$1048576,MATCH(Projects!X$2,'Thermal GWh'!$4:$4,0),FALSE)</f>
        <v>0.4122377336025238</v>
      </c>
      <c r="Y31" s="137">
        <f>VLOOKUP($S31,'Thermal GWh'!$1:$1048576,MATCH(Projects!Y$2,'Thermal GWh'!$4:$4,0),FALSE)</f>
        <v>0.35030698776245117</v>
      </c>
      <c r="Z31" s="137">
        <f>VLOOKUP($S31,'Thermal GWh'!$1:$1048576,MATCH(Projects!Z$2,'Thermal GWh'!$4:$4,0),FALSE)</f>
        <v>1.2005985714495182E-2</v>
      </c>
      <c r="AA31" s="137">
        <f>VLOOKUP($S31,'Thermal GWh'!$1:$1048576,MATCH(Projects!AA$2,'Thermal GWh'!$4:$4,0),FALSE)</f>
        <v>1.1807399801909924E-2</v>
      </c>
      <c r="AB31" s="137">
        <f>VLOOKUP($S31,'Thermal GWh'!$1:$1048576,MATCH(Projects!AB$2,'Thermal GWh'!$4:$4,0),FALSE)</f>
        <v>1.182871125638485E-2</v>
      </c>
      <c r="AC31" s="137">
        <f>VLOOKUP($S31,'Thermal GWh'!$1:$1048576,MATCH(Projects!AC$2,'Thermal GWh'!$4:$4,0),FALSE)</f>
        <v>1.3474928215146065E-2</v>
      </c>
      <c r="AD31" s="137">
        <f>VLOOKUP($S31,'Thermal GWh'!$1:$1048576,MATCH(Projects!AD$2,'Thermal GWh'!$4:$4,0),FALSE)</f>
        <v>1.703953742980957E-2</v>
      </c>
      <c r="AE31" s="137">
        <f>VLOOKUP($S31,'Thermal GWh'!$1:$1048576,MATCH(Projects!AE$2,'Thermal GWh'!$4:$4,0),FALSE)</f>
        <v>2.1861739456653595E-2</v>
      </c>
      <c r="AF31" s="137">
        <f>VLOOKUP($S31,'Thermal GWh'!$1:$1048576,MATCH(Projects!AF$2,'Thermal GWh'!$4:$4,0),FALSE)</f>
        <v>2.4611467495560646E-2</v>
      </c>
      <c r="AG31" s="137">
        <f>VLOOKUP($S31,'Thermal GWh'!$1:$1048576,MATCH(Projects!AG$2,'Thermal GWh'!$4:$4,0),FALSE)</f>
        <v>2.7768807485699654E-2</v>
      </c>
      <c r="AH31" s="137">
        <f>VLOOKUP($S31,'Thermal GWh'!$1:$1048576,MATCH(Projects!AH$2,'Thermal GWh'!$4:$4,0),FALSE)</f>
        <v>6.2079951167106628E-2</v>
      </c>
      <c r="AI31" s="137">
        <f>VLOOKUP($S31,'Thermal GWh'!$1:$1048576,MATCH(Projects!AI$2,'Thermal GWh'!$4:$4,0),FALSE)</f>
        <v>7.0023797452449799E-2</v>
      </c>
      <c r="AJ31" s="137">
        <f>VLOOKUP($S31,'Thermal GWh'!$1:$1048576,MATCH(Projects!AJ$2,'Thermal GWh'!$4:$4,0),FALSE)</f>
        <v>8.3341084420681E-2</v>
      </c>
      <c r="AK31" s="137">
        <f>VLOOKUP($S31,'Thermal GWh'!$1:$1048576,MATCH(Projects!AK$2,'Thermal GWh'!$4:$4,0),FALSE)</f>
        <v>0.20611768960952759</v>
      </c>
      <c r="AL31" s="137">
        <f>VLOOKUP($S31,'Thermal GWh'!$1:$1048576,MATCH(Projects!AL$2,'Thermal GWh'!$4:$4,0),FALSE)</f>
        <v>0.22975082695484161</v>
      </c>
      <c r="AM31" s="137">
        <f>VLOOKUP($S31,'Thermal GWh'!$1:$1048576,MATCH(Projects!AM$2,'Thermal GWh'!$4:$4,0),FALSE)</f>
        <v>0.25550135970115662</v>
      </c>
      <c r="AN31" s="137">
        <f>VLOOKUP($S31,'Thermal GWh'!$1:$1048576,MATCH(Projects!AN$2,'Thermal GWh'!$4:$4,0),FALSE)</f>
        <v>0.25950139760971069</v>
      </c>
      <c r="AO31" s="137">
        <f>VLOOKUP($S31,'Thermal GWh'!$1:$1048576,MATCH(Projects!AO$2,'Thermal GWh'!$4:$4,0),FALSE)</f>
        <v>0.16837044060230255</v>
      </c>
      <c r="AP31" s="137">
        <f>VLOOKUP($S31,'Thermal GWh'!$1:$1048576,MATCH(Projects!AP$2,'Thermal GWh'!$4:$4,0),FALSE)</f>
        <v>0.18797977268695831</v>
      </c>
      <c r="AQ31" s="137">
        <f>VLOOKUP($S31,'Thermal GWh'!$1:$1048576,MATCH(Projects!AQ$2,'Thermal GWh'!$4:$4,0),FALSE)</f>
        <v>0.20830816030502319</v>
      </c>
      <c r="AR31" s="137">
        <f>VLOOKUP($S31,'Thermal GWh'!$1:$1048576,MATCH(Projects!AR$2,'Thermal GWh'!$4:$4,0),FALSE)</f>
        <v>0.2148047536611557</v>
      </c>
      <c r="AS31" s="137">
        <f>VLOOKUP($S31,'Thermal GWh'!$1:$1048576,MATCH(Projects!AS$2,'Thermal GWh'!$4:$4,0),FALSE)</f>
        <v>0.14641992747783661</v>
      </c>
      <c r="AT31" s="137">
        <f>VLOOKUP($S31,'Thermal GWh'!$1:$1048576,MATCH(Projects!AT$2,'Thermal GWh'!$4:$4,0),FALSE)</f>
        <v>0.16053575277328491</v>
      </c>
      <c r="AU31" s="137">
        <f>VLOOKUP($S31,'Thermal GWh'!$1:$1048576,MATCH(Projects!AU$2,'Thermal GWh'!$4:$4,0),FALSE)</f>
        <v>0.16518512368202209</v>
      </c>
      <c r="AV31" s="137">
        <f>VLOOKUP($S31,'Thermal GWh'!$1:$1048576,MATCH(Projects!AV$2,'Thermal GWh'!$4:$4,0),FALSE)</f>
        <v>0.1069469228386879</v>
      </c>
      <c r="AW31" s="137">
        <f>VLOOKUP($S31,'Thermal GWh'!$1:$1048576,MATCH(Projects!AW$2,'Thermal GWh'!$4:$4,0),FALSE)</f>
        <v>0.12299976497888565</v>
      </c>
      <c r="AX31" s="137">
        <f>VLOOKUP($S31,'Thermal GWh'!$1:$1048576,MATCH(Projects!AX$2,'Thermal GWh'!$4:$4,0),FALSE)</f>
        <v>0.13506409525871277</v>
      </c>
      <c r="AY31" s="137">
        <f>VLOOKUP($S31,'Thermal GWh'!$1:$1048576,MATCH(Projects!AY$2,'Thermal GWh'!$4:$4,0),FALSE)</f>
        <v>0.1394483894109726</v>
      </c>
      <c r="AZ31" s="137">
        <f>VLOOKUP($S31,'Thermal GWh'!$1:$1048576,MATCH(Projects!AZ$2,'Thermal GWh'!$4:$4,0),FALSE)</f>
        <v>8.8942386209964752E-2</v>
      </c>
      <c r="BA31" s="137">
        <f>VLOOKUP($S31,'Thermal GWh'!$1:$1048576,MATCH(Projects!BA$2,'Thermal GWh'!$4:$4,0),FALSE)</f>
        <v>0.10098078101873398</v>
      </c>
      <c r="BB31" s="137">
        <f>VLOOKUP($S31,'Thermal GWh'!$1:$1048576,MATCH(Projects!BB$2,'Thermal GWh'!$4:$4,0),FALSE)</f>
        <v>0.10780815035104752</v>
      </c>
      <c r="BC31" s="137">
        <f>VLOOKUP($S31,'Thermal GWh'!$1:$1048576,MATCH(Projects!BC$2,'Thermal GWh'!$4:$4,0),FALSE)</f>
        <v>0.11489232629537582</v>
      </c>
      <c r="BD31" s="137">
        <f>VLOOKUP($S31,'Thermal GWh'!$1:$1048576,MATCH(Projects!BD$2,'Thermal GWh'!$4:$4,0),FALSE)</f>
        <v>0.11971218883991241</v>
      </c>
      <c r="BE31" s="137">
        <f>VLOOKUP($S31,'Thermal GWh'!$1:$1048576,MATCH(Projects!BE$2,'Thermal GWh'!$4:$4,0),FALSE)</f>
        <v>0.12380283325910568</v>
      </c>
      <c r="BF31" s="137">
        <f>VLOOKUP($S31,'Thermal GWh'!$1:$1048576,MATCH(Projects!BF$2,'Thermal GWh'!$4:$4,0),FALSE)</f>
        <v>8.0446094274520874E-2</v>
      </c>
      <c r="BG31" s="137">
        <f>VLOOKUP($S31,'Thermal GWh'!$1:$1048576,MATCH(Projects!BG$2,'Thermal GWh'!$4:$4,0),FALSE)</f>
        <v>8.6044885218143463E-2</v>
      </c>
      <c r="BH31" s="137">
        <f>VLOOKUP($S31,'Thermal GWh'!$1:$1048576,MATCH(Projects!BH$2,'Thermal GWh'!$4:$4,0),FALSE)</f>
        <v>8.9153669774532318E-2</v>
      </c>
      <c r="BI31" s="137">
        <f>VLOOKUP($S31,'Thermal GWh'!$1:$1048576,MATCH(Projects!BI$2,'Thermal GWh'!$4:$4,0),FALSE)</f>
        <v>9.7289450466632843E-2</v>
      </c>
      <c r="BJ31" s="137">
        <f>VLOOKUP($S31,'Thermal GWh'!$1:$1048576,MATCH(Projects!BJ$2,'Thermal GWh'!$4:$4,0),FALSE)</f>
        <v>9.8006188869476318E-2</v>
      </c>
      <c r="BK31" s="137">
        <f>VLOOKUP($S31,'Thermal GWh'!$1:$1048576,MATCH(Projects!BK$2,'Thermal GWh'!$4:$4,0),FALSE)</f>
        <v>6.768479198217392E-2</v>
      </c>
      <c r="BL31" s="137">
        <f>VLOOKUP($S31,'Thermal GWh'!$1:$1048576,MATCH(Projects!BL$2,'Thermal GWh'!$4:$4,0),FALSE)</f>
        <v>6.9478631019592285E-2</v>
      </c>
      <c r="BM31" s="137">
        <f>VLOOKUP($S31,'Thermal GWh'!$1:$1048576,MATCH(Projects!BM$2,'Thermal GWh'!$4:$4,0),FALSE)</f>
        <v>7.5976498425006866E-2</v>
      </c>
      <c r="BN31" s="137">
        <f>VLOOKUP($S31,'Thermal GWh'!$1:$1048576,MATCH(Projects!BN$2,'Thermal GWh'!$4:$4,0),FALSE)</f>
        <v>8.0283656716346741E-2</v>
      </c>
      <c r="BO31" s="137">
        <f>VLOOKUP($S31,'Thermal GWh'!$1:$1048576,MATCH(Projects!BO$2,'Thermal GWh'!$4:$4,0),FALSE)</f>
        <v>8.4964439272880554E-2</v>
      </c>
      <c r="BP31" s="137">
        <f>VLOOKUP($S31,'Thermal GWh'!$1:$1048576,MATCH(Projects!BP$2,'Thermal GWh'!$4:$4,0),FALSE)</f>
        <v>7.8733429312705994E-2</v>
      </c>
      <c r="BQ31" s="137">
        <f>VLOOKUP($S31,'Thermal GWh'!$1:$1048576,MATCH(Projects!BQ$2,'Thermal GWh'!$4:$4,0),FALSE)</f>
        <v>1.9351070746779442E-2</v>
      </c>
      <c r="BR31" s="137">
        <f>VLOOKUP($S31,'Thermal GWh'!$1:$1048576,MATCH(Projects!BR$2,'Thermal GWh'!$4:$4,0),FALSE)</f>
        <v>2.7953861281275749E-2</v>
      </c>
      <c r="BS31" s="137">
        <f>VLOOKUP($S31,'Thermal GWh'!$1:$1048576,MATCH(Projects!BS$2,'Thermal GWh'!$4:$4,0),FALSE)</f>
        <v>2.9499772936105728E-2</v>
      </c>
      <c r="BT31" s="137">
        <f>VLOOKUP($S31,'Thermal GWh'!$1:$1048576,MATCH(Projects!BT$2,'Thermal GWh'!$4:$4,0),FALSE)</f>
        <v>3.4684587270021439E-2</v>
      </c>
      <c r="BU31" s="137">
        <f>VLOOKUP($S31,'Thermal GWh'!$1:$1048576,MATCH(Projects!BU$2,'Thermal GWh'!$4:$4,0),FALSE)</f>
        <v>6.1545263975858688E-2</v>
      </c>
      <c r="BV31" s="137">
        <f>VLOOKUP($S31,'Thermal GWh'!$1:$1048576,MATCH(Projects!BV$2,'Thermal GWh'!$4:$4,0),FALSE)</f>
        <v>6.5665349364280701E-2</v>
      </c>
      <c r="BW31" s="138">
        <f>VLOOKUP($S31,'Thermal GWh'!$1:$1048576,MATCH(Projects!BW$2,'Thermal GWh'!$4:$4,0),FALSE)</f>
        <v>7.001166045665741E-2</v>
      </c>
    </row>
    <row r="32" spans="1:75">
      <c r="B32" s="111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4"/>
      <c r="T32" s="136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8"/>
    </row>
    <row r="33" spans="2:75" ht="13.5" thickBot="1">
      <c r="B33" s="129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1"/>
      <c r="T33" s="139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40"/>
      <c r="BN33" s="140"/>
      <c r="BO33" s="140"/>
      <c r="BP33" s="140"/>
      <c r="BQ33" s="140"/>
      <c r="BR33" s="140"/>
      <c r="BS33" s="140"/>
      <c r="BT33" s="140"/>
      <c r="BU33" s="140"/>
      <c r="BV33" s="140"/>
      <c r="BW33" s="141"/>
    </row>
    <row r="35" spans="2:75">
      <c r="S35" s="142" t="s">
        <v>247</v>
      </c>
    </row>
    <row r="36" spans="2:75">
      <c r="S36" s="10" t="s">
        <v>207</v>
      </c>
      <c r="T36" s="13">
        <f t="shared" ref="T36:AC40" si="3">SUMIF($R$3:$R$33,$S36,T$3:T$33)</f>
        <v>0</v>
      </c>
      <c r="U36" s="13">
        <f t="shared" si="3"/>
        <v>0</v>
      </c>
      <c r="V36" s="13">
        <f t="shared" si="3"/>
        <v>0</v>
      </c>
      <c r="W36" s="13">
        <f t="shared" si="3"/>
        <v>0.89278870820999146</v>
      </c>
      <c r="X36" s="13">
        <f t="shared" si="3"/>
        <v>16.888898849487305</v>
      </c>
      <c r="Y36" s="13">
        <f t="shared" si="3"/>
        <v>12.953482627868652</v>
      </c>
      <c r="Z36" s="13">
        <f t="shared" si="3"/>
        <v>2.9302755370736122E-2</v>
      </c>
      <c r="AA36" s="13">
        <f t="shared" si="3"/>
        <v>2.8810732066631317E-2</v>
      </c>
      <c r="AB36" s="13">
        <f t="shared" si="3"/>
        <v>2.8863994404673576E-2</v>
      </c>
      <c r="AC36" s="13">
        <f t="shared" si="3"/>
        <v>3.27724888920784E-2</v>
      </c>
      <c r="AD36" s="13">
        <f t="shared" ref="AD36:AM40" si="4">SUMIF($R$3:$R$33,$S36,AD$3:AD$33)</f>
        <v>5.4152831435203552E-2</v>
      </c>
      <c r="AE36" s="13">
        <f t="shared" si="4"/>
        <v>6.5145224332809448E-2</v>
      </c>
      <c r="AF36" s="13">
        <f t="shared" si="4"/>
        <v>6.9005012512207031E-2</v>
      </c>
      <c r="AG36" s="13">
        <f t="shared" si="4"/>
        <v>9.0240247547626495E-2</v>
      </c>
      <c r="AH36" s="13">
        <f t="shared" si="4"/>
        <v>0.14721773564815521</v>
      </c>
      <c r="AI36" s="13">
        <f t="shared" si="4"/>
        <v>0.32439461350440979</v>
      </c>
      <c r="AJ36" s="13">
        <f t="shared" si="4"/>
        <v>0.72723525762557983</v>
      </c>
      <c r="AK36" s="13">
        <f t="shared" si="4"/>
        <v>1.5925060510635376</v>
      </c>
      <c r="AL36" s="13">
        <f t="shared" si="4"/>
        <v>2.0000524520874023</v>
      </c>
      <c r="AM36" s="13">
        <f t="shared" si="4"/>
        <v>2.3867900371551514</v>
      </c>
      <c r="AN36" s="13">
        <f t="shared" ref="AN36:AW40" si="5">SUMIF($R$3:$R$33,$S36,AN$3:AN$33)</f>
        <v>2.8555031716823578</v>
      </c>
      <c r="AO36" s="13">
        <f t="shared" si="5"/>
        <v>4.2284121513366699</v>
      </c>
      <c r="AP36" s="13">
        <f t="shared" si="5"/>
        <v>4.6979954242706299</v>
      </c>
      <c r="AQ36" s="13">
        <f t="shared" si="5"/>
        <v>5.1488454341888428</v>
      </c>
      <c r="AR36" s="13">
        <f t="shared" si="5"/>
        <v>5.768493115901947</v>
      </c>
      <c r="AS36" s="13">
        <f t="shared" si="5"/>
        <v>7.1338611841201782</v>
      </c>
      <c r="AT36" s="13">
        <f t="shared" si="5"/>
        <v>7.5898505449295044</v>
      </c>
      <c r="AU36" s="13">
        <f t="shared" si="5"/>
        <v>8.141301304101944</v>
      </c>
      <c r="AV36" s="13">
        <f t="shared" si="5"/>
        <v>9.3467324376106262</v>
      </c>
      <c r="AW36" s="13">
        <f t="shared" si="5"/>
        <v>9.9917525053024292</v>
      </c>
      <c r="AX36" s="13">
        <f t="shared" ref="AX36:BG40" si="6">SUMIF($R$3:$R$33,$S36,AX$3:AX$33)</f>
        <v>10.451441287994385</v>
      </c>
      <c r="AY36" s="13">
        <f t="shared" si="6"/>
        <v>10.998321831226349</v>
      </c>
      <c r="AZ36" s="13">
        <f t="shared" si="6"/>
        <v>11.992889285087585</v>
      </c>
      <c r="BA36" s="13">
        <f t="shared" si="6"/>
        <v>12.760038137435913</v>
      </c>
      <c r="BB36" s="13">
        <f t="shared" si="6"/>
        <v>13.304299712181091</v>
      </c>
      <c r="BC36" s="13">
        <f t="shared" si="6"/>
        <v>13.885445237159729</v>
      </c>
      <c r="BD36" s="13">
        <f t="shared" si="6"/>
        <v>14.449102282524109</v>
      </c>
      <c r="BE36" s="13">
        <f t="shared" si="6"/>
        <v>15.226292163133621</v>
      </c>
      <c r="BF36" s="13">
        <f t="shared" si="6"/>
        <v>16.210806846618652</v>
      </c>
      <c r="BG36" s="13">
        <f t="shared" si="6"/>
        <v>16.924337029457092</v>
      </c>
      <c r="BH36" s="13">
        <f t="shared" ref="BH36:BQ40" si="7">SUMIF($R$3:$R$33,$S36,BH$3:BH$33)</f>
        <v>17.555410861968994</v>
      </c>
      <c r="BI36" s="13">
        <f t="shared" si="7"/>
        <v>18.473947644233704</v>
      </c>
      <c r="BJ36" s="13">
        <f t="shared" si="7"/>
        <v>19.353699386119843</v>
      </c>
      <c r="BK36" s="13">
        <f t="shared" si="7"/>
        <v>20.298580884933472</v>
      </c>
      <c r="BL36" s="13">
        <f t="shared" si="7"/>
        <v>20.917822122573853</v>
      </c>
      <c r="BM36" s="13">
        <f t="shared" si="7"/>
        <v>22.126457333564758</v>
      </c>
      <c r="BN36" s="13">
        <f t="shared" si="7"/>
        <v>23.029784798622131</v>
      </c>
      <c r="BO36" s="13">
        <f t="shared" si="7"/>
        <v>23.936444640159607</v>
      </c>
      <c r="BP36" s="13">
        <f t="shared" si="7"/>
        <v>22.147565722465515</v>
      </c>
      <c r="BQ36" s="13">
        <f t="shared" si="7"/>
        <v>7.5895516872406006</v>
      </c>
      <c r="BR36" s="13">
        <f t="shared" ref="BR36:BW40" si="8">SUMIF($R$3:$R$33,$S36,BR$3:BR$33)</f>
        <v>7.8933953642845154</v>
      </c>
      <c r="BS36" s="13">
        <f t="shared" si="8"/>
        <v>8.2490630745887756</v>
      </c>
      <c r="BT36" s="13">
        <f t="shared" si="8"/>
        <v>8.4428250193595886</v>
      </c>
      <c r="BU36" s="13">
        <f t="shared" si="8"/>
        <v>8.8814937770366669</v>
      </c>
      <c r="BV36" s="13">
        <f t="shared" si="8"/>
        <v>9.273756742477417</v>
      </c>
      <c r="BW36" s="13">
        <f t="shared" si="8"/>
        <v>9.6947149038314819</v>
      </c>
    </row>
    <row r="37" spans="2:75">
      <c r="S37" s="10" t="s">
        <v>208</v>
      </c>
      <c r="T37" s="13">
        <f t="shared" si="3"/>
        <v>7.2512632608413696</v>
      </c>
      <c r="U37" s="13">
        <f t="shared" si="3"/>
        <v>10.795954823493958</v>
      </c>
      <c r="V37" s="13">
        <f t="shared" si="3"/>
        <v>18.628677904605865</v>
      </c>
      <c r="W37" s="13">
        <f t="shared" si="3"/>
        <v>19.324403882026672</v>
      </c>
      <c r="X37" s="13">
        <f t="shared" si="3"/>
        <v>11.680344372987747</v>
      </c>
      <c r="Y37" s="13">
        <f t="shared" si="3"/>
        <v>9.6703492403030396</v>
      </c>
      <c r="Z37" s="13">
        <f t="shared" si="3"/>
        <v>8.8016532594338059E-2</v>
      </c>
      <c r="AA37" s="13">
        <f t="shared" si="3"/>
        <v>8.6098569445312023E-2</v>
      </c>
      <c r="AB37" s="13">
        <f t="shared" si="3"/>
        <v>8.6411624448373914E-2</v>
      </c>
      <c r="AC37" s="13">
        <f t="shared" si="3"/>
        <v>0.16508198156952858</v>
      </c>
      <c r="AD37" s="13">
        <f t="shared" si="4"/>
        <v>0.26231209933757782</v>
      </c>
      <c r="AE37" s="13">
        <f t="shared" si="4"/>
        <v>0.39160154759883881</v>
      </c>
      <c r="AF37" s="13">
        <f t="shared" si="4"/>
        <v>0.45534035004675388</v>
      </c>
      <c r="AG37" s="13">
        <f t="shared" si="4"/>
        <v>0.52620152197778225</v>
      </c>
      <c r="AH37" s="13">
        <f t="shared" si="4"/>
        <v>0.51663949713110924</v>
      </c>
      <c r="AI37" s="13">
        <f t="shared" si="4"/>
        <v>0.59155759960412979</v>
      </c>
      <c r="AJ37" s="13">
        <f t="shared" si="4"/>
        <v>0.71921912580728531</v>
      </c>
      <c r="AK37" s="13">
        <f t="shared" si="4"/>
        <v>0.82996547222137451</v>
      </c>
      <c r="AL37" s="13">
        <f t="shared" si="4"/>
        <v>0.949554443359375</v>
      </c>
      <c r="AM37" s="13">
        <f t="shared" si="4"/>
        <v>1.0587781816720963</v>
      </c>
      <c r="AN37" s="13">
        <f t="shared" si="5"/>
        <v>1.0695854276418686</v>
      </c>
      <c r="AO37" s="13">
        <f t="shared" si="5"/>
        <v>0.7430640384554863</v>
      </c>
      <c r="AP37" s="13">
        <f t="shared" si="5"/>
        <v>0.83811203390359879</v>
      </c>
      <c r="AQ37" s="13">
        <f t="shared" si="5"/>
        <v>0.92762305587530136</v>
      </c>
      <c r="AR37" s="13">
        <f t="shared" si="5"/>
        <v>0.95349957048892975</v>
      </c>
      <c r="AS37" s="13">
        <f t="shared" si="5"/>
        <v>0.64107398688793182</v>
      </c>
      <c r="AT37" s="13">
        <f t="shared" si="5"/>
        <v>0.70314633846282959</v>
      </c>
      <c r="AU37" s="13">
        <f t="shared" si="5"/>
        <v>0.72326208651065826</v>
      </c>
      <c r="AV37" s="13">
        <f t="shared" si="5"/>
        <v>0.45227820798754692</v>
      </c>
      <c r="AW37" s="13">
        <f t="shared" si="5"/>
        <v>0.51809261739253998</v>
      </c>
      <c r="AX37" s="13">
        <f t="shared" si="6"/>
        <v>0.56638216227293015</v>
      </c>
      <c r="AY37" s="13">
        <f t="shared" si="6"/>
        <v>0.58083086833357811</v>
      </c>
      <c r="AZ37" s="13">
        <f t="shared" si="6"/>
        <v>0.36160021647810936</v>
      </c>
      <c r="BA37" s="13">
        <f t="shared" si="6"/>
        <v>0.41027674451470375</v>
      </c>
      <c r="BB37" s="13">
        <f t="shared" si="6"/>
        <v>0.43569072708487511</v>
      </c>
      <c r="BC37" s="13">
        <f t="shared" si="6"/>
        <v>0.46344508975744247</v>
      </c>
      <c r="BD37" s="13">
        <f t="shared" si="6"/>
        <v>0.47844767943024635</v>
      </c>
      <c r="BE37" s="13">
        <f t="shared" si="6"/>
        <v>0.49442766606807709</v>
      </c>
      <c r="BF37" s="13">
        <f t="shared" si="6"/>
        <v>0.31621377542614937</v>
      </c>
      <c r="BG37" s="13">
        <f t="shared" si="6"/>
        <v>0.3375743180513382</v>
      </c>
      <c r="BH37" s="13">
        <f t="shared" si="7"/>
        <v>0.34935726970434189</v>
      </c>
      <c r="BI37" s="13">
        <f t="shared" si="7"/>
        <v>0.38334802538156509</v>
      </c>
      <c r="BJ37" s="13">
        <f t="shared" si="7"/>
        <v>0.38442349061369896</v>
      </c>
      <c r="BK37" s="13">
        <f t="shared" si="7"/>
        <v>0.25901835225522518</v>
      </c>
      <c r="BL37" s="13">
        <f t="shared" si="7"/>
        <v>0.26468745246529579</v>
      </c>
      <c r="BM37" s="13">
        <f t="shared" si="7"/>
        <v>0.29142791777849197</v>
      </c>
      <c r="BN37" s="13">
        <f t="shared" si="7"/>
        <v>0.30783961713314056</v>
      </c>
      <c r="BO37" s="13">
        <f t="shared" si="7"/>
        <v>0.32415233552455902</v>
      </c>
      <c r="BP37" s="13">
        <f t="shared" si="7"/>
        <v>0.29653643816709518</v>
      </c>
      <c r="BQ37" s="13">
        <f t="shared" si="7"/>
        <v>7.1471336297690868E-2</v>
      </c>
      <c r="BR37" s="13">
        <f t="shared" si="8"/>
        <v>0.11452846694737673</v>
      </c>
      <c r="BS37" s="13">
        <f t="shared" si="8"/>
        <v>0.11990997474640608</v>
      </c>
      <c r="BT37" s="13">
        <f t="shared" si="8"/>
        <v>0.13851487543433905</v>
      </c>
      <c r="BU37" s="13">
        <f t="shared" si="8"/>
        <v>0.24112206697463989</v>
      </c>
      <c r="BV37" s="13">
        <f t="shared" si="8"/>
        <v>0.25814088247716427</v>
      </c>
      <c r="BW37" s="13">
        <f t="shared" si="8"/>
        <v>0.27486201375722885</v>
      </c>
    </row>
    <row r="38" spans="2:75">
      <c r="S38" s="10" t="s">
        <v>212</v>
      </c>
      <c r="T38" s="13">
        <f t="shared" si="3"/>
        <v>0</v>
      </c>
      <c r="U38" s="13">
        <f t="shared" si="3"/>
        <v>0</v>
      </c>
      <c r="V38" s="13">
        <f t="shared" si="3"/>
        <v>0</v>
      </c>
      <c r="W38" s="13">
        <f t="shared" si="3"/>
        <v>0</v>
      </c>
      <c r="X38" s="13">
        <f t="shared" si="3"/>
        <v>0</v>
      </c>
      <c r="Y38" s="13">
        <f t="shared" si="3"/>
        <v>0</v>
      </c>
      <c r="Z38" s="13">
        <f t="shared" si="3"/>
        <v>0</v>
      </c>
      <c r="AA38" s="13">
        <f t="shared" si="3"/>
        <v>0</v>
      </c>
      <c r="AB38" s="13">
        <f t="shared" si="3"/>
        <v>0</v>
      </c>
      <c r="AC38" s="13">
        <f t="shared" si="3"/>
        <v>0</v>
      </c>
      <c r="AD38" s="13">
        <f t="shared" si="4"/>
        <v>0</v>
      </c>
      <c r="AE38" s="13">
        <f t="shared" si="4"/>
        <v>0</v>
      </c>
      <c r="AF38" s="13">
        <f t="shared" si="4"/>
        <v>0</v>
      </c>
      <c r="AG38" s="13">
        <f t="shared" si="4"/>
        <v>0</v>
      </c>
      <c r="AH38" s="13">
        <f t="shared" si="4"/>
        <v>0</v>
      </c>
      <c r="AI38" s="13">
        <f t="shared" si="4"/>
        <v>0</v>
      </c>
      <c r="AJ38" s="13">
        <f t="shared" si="4"/>
        <v>0</v>
      </c>
      <c r="AK38" s="13">
        <f t="shared" si="4"/>
        <v>0</v>
      </c>
      <c r="AL38" s="13">
        <f t="shared" si="4"/>
        <v>0</v>
      </c>
      <c r="AM38" s="13">
        <f t="shared" si="4"/>
        <v>0</v>
      </c>
      <c r="AN38" s="13">
        <f t="shared" si="5"/>
        <v>0</v>
      </c>
      <c r="AO38" s="13">
        <f t="shared" si="5"/>
        <v>0</v>
      </c>
      <c r="AP38" s="13">
        <f t="shared" si="5"/>
        <v>0</v>
      </c>
      <c r="AQ38" s="13">
        <f t="shared" si="5"/>
        <v>0</v>
      </c>
      <c r="AR38" s="13">
        <f t="shared" si="5"/>
        <v>0</v>
      </c>
      <c r="AS38" s="13">
        <f t="shared" si="5"/>
        <v>0</v>
      </c>
      <c r="AT38" s="13">
        <f t="shared" si="5"/>
        <v>0</v>
      </c>
      <c r="AU38" s="13">
        <f t="shared" si="5"/>
        <v>0</v>
      </c>
      <c r="AV38" s="13">
        <f t="shared" si="5"/>
        <v>0</v>
      </c>
      <c r="AW38" s="13">
        <f t="shared" si="5"/>
        <v>0</v>
      </c>
      <c r="AX38" s="13">
        <f t="shared" si="6"/>
        <v>0</v>
      </c>
      <c r="AY38" s="13">
        <f t="shared" si="6"/>
        <v>0</v>
      </c>
      <c r="AZ38" s="13">
        <f t="shared" si="6"/>
        <v>0</v>
      </c>
      <c r="BA38" s="13">
        <f t="shared" si="6"/>
        <v>0</v>
      </c>
      <c r="BB38" s="13">
        <f t="shared" si="6"/>
        <v>0</v>
      </c>
      <c r="BC38" s="13">
        <f t="shared" si="6"/>
        <v>0</v>
      </c>
      <c r="BD38" s="13">
        <f t="shared" si="6"/>
        <v>0</v>
      </c>
      <c r="BE38" s="13">
        <f t="shared" si="6"/>
        <v>0</v>
      </c>
      <c r="BF38" s="13">
        <f t="shared" si="6"/>
        <v>0</v>
      </c>
      <c r="BG38" s="13">
        <f t="shared" si="6"/>
        <v>0</v>
      </c>
      <c r="BH38" s="13">
        <f t="shared" si="7"/>
        <v>0</v>
      </c>
      <c r="BI38" s="13">
        <f t="shared" si="7"/>
        <v>0</v>
      </c>
      <c r="BJ38" s="13">
        <f t="shared" si="7"/>
        <v>0</v>
      </c>
      <c r="BK38" s="13">
        <f t="shared" si="7"/>
        <v>0</v>
      </c>
      <c r="BL38" s="13">
        <f t="shared" si="7"/>
        <v>0</v>
      </c>
      <c r="BM38" s="13">
        <f t="shared" si="7"/>
        <v>0</v>
      </c>
      <c r="BN38" s="13">
        <f t="shared" si="7"/>
        <v>0</v>
      </c>
      <c r="BO38" s="13">
        <f t="shared" si="7"/>
        <v>0</v>
      </c>
      <c r="BP38" s="13">
        <f t="shared" si="7"/>
        <v>0</v>
      </c>
      <c r="BQ38" s="13">
        <f t="shared" si="7"/>
        <v>0</v>
      </c>
      <c r="BR38" s="13">
        <f t="shared" si="8"/>
        <v>0</v>
      </c>
      <c r="BS38" s="13">
        <f t="shared" si="8"/>
        <v>0</v>
      </c>
      <c r="BT38" s="13">
        <f t="shared" si="8"/>
        <v>0</v>
      </c>
      <c r="BU38" s="13">
        <f t="shared" si="8"/>
        <v>0</v>
      </c>
      <c r="BV38" s="13">
        <f t="shared" si="8"/>
        <v>0</v>
      </c>
      <c r="BW38" s="13">
        <f t="shared" si="8"/>
        <v>0</v>
      </c>
    </row>
    <row r="39" spans="2:75" s="10" customFormat="1">
      <c r="S39" s="10" t="s">
        <v>209</v>
      </c>
      <c r="T39" s="13">
        <f t="shared" si="3"/>
        <v>0</v>
      </c>
      <c r="U39" s="13">
        <f t="shared" si="3"/>
        <v>0</v>
      </c>
      <c r="V39" s="13">
        <f t="shared" si="3"/>
        <v>0</v>
      </c>
      <c r="W39" s="13">
        <f t="shared" si="3"/>
        <v>0</v>
      </c>
      <c r="X39" s="13">
        <f t="shared" si="3"/>
        <v>0</v>
      </c>
      <c r="Y39" s="13">
        <f t="shared" si="3"/>
        <v>0</v>
      </c>
      <c r="Z39" s="13">
        <f t="shared" si="3"/>
        <v>0</v>
      </c>
      <c r="AA39" s="13">
        <f t="shared" si="3"/>
        <v>0</v>
      </c>
      <c r="AB39" s="13">
        <f t="shared" si="3"/>
        <v>0</v>
      </c>
      <c r="AC39" s="13">
        <f t="shared" si="3"/>
        <v>0</v>
      </c>
      <c r="AD39" s="13">
        <f t="shared" si="4"/>
        <v>0</v>
      </c>
      <c r="AE39" s="13">
        <f t="shared" si="4"/>
        <v>0</v>
      </c>
      <c r="AF39" s="13">
        <f t="shared" si="4"/>
        <v>0</v>
      </c>
      <c r="AG39" s="13">
        <f t="shared" si="4"/>
        <v>0</v>
      </c>
      <c r="AH39" s="13">
        <f t="shared" si="4"/>
        <v>0</v>
      </c>
      <c r="AI39" s="13">
        <f t="shared" si="4"/>
        <v>0</v>
      </c>
      <c r="AJ39" s="13">
        <f t="shared" si="4"/>
        <v>0</v>
      </c>
      <c r="AK39" s="13">
        <f t="shared" si="4"/>
        <v>0</v>
      </c>
      <c r="AL39" s="13">
        <f t="shared" si="4"/>
        <v>0</v>
      </c>
      <c r="AM39" s="13">
        <f t="shared" si="4"/>
        <v>0</v>
      </c>
      <c r="AN39" s="13">
        <f t="shared" si="5"/>
        <v>0</v>
      </c>
      <c r="AO39" s="13">
        <f t="shared" si="5"/>
        <v>0</v>
      </c>
      <c r="AP39" s="13">
        <f t="shared" si="5"/>
        <v>0</v>
      </c>
      <c r="AQ39" s="13">
        <f t="shared" si="5"/>
        <v>0</v>
      </c>
      <c r="AR39" s="13">
        <f t="shared" si="5"/>
        <v>0</v>
      </c>
      <c r="AS39" s="13">
        <f t="shared" si="5"/>
        <v>0</v>
      </c>
      <c r="AT39" s="13">
        <f t="shared" si="5"/>
        <v>0</v>
      </c>
      <c r="AU39" s="13">
        <f t="shared" si="5"/>
        <v>0</v>
      </c>
      <c r="AV39" s="13">
        <f t="shared" si="5"/>
        <v>0</v>
      </c>
      <c r="AW39" s="13">
        <f t="shared" si="5"/>
        <v>0</v>
      </c>
      <c r="AX39" s="13">
        <f t="shared" si="6"/>
        <v>0</v>
      </c>
      <c r="AY39" s="13">
        <f t="shared" si="6"/>
        <v>0</v>
      </c>
      <c r="AZ39" s="13">
        <f t="shared" si="6"/>
        <v>0</v>
      </c>
      <c r="BA39" s="13">
        <f t="shared" si="6"/>
        <v>0</v>
      </c>
      <c r="BB39" s="13">
        <f t="shared" si="6"/>
        <v>0</v>
      </c>
      <c r="BC39" s="13">
        <f t="shared" si="6"/>
        <v>0</v>
      </c>
      <c r="BD39" s="13">
        <f t="shared" si="6"/>
        <v>0</v>
      </c>
      <c r="BE39" s="13">
        <f t="shared" si="6"/>
        <v>0</v>
      </c>
      <c r="BF39" s="13">
        <f t="shared" si="6"/>
        <v>0</v>
      </c>
      <c r="BG39" s="13">
        <f t="shared" si="6"/>
        <v>0</v>
      </c>
      <c r="BH39" s="13">
        <f t="shared" si="7"/>
        <v>0</v>
      </c>
      <c r="BI39" s="13">
        <f t="shared" si="7"/>
        <v>0</v>
      </c>
      <c r="BJ39" s="13">
        <f t="shared" si="7"/>
        <v>0</v>
      </c>
      <c r="BK39" s="13">
        <f t="shared" si="7"/>
        <v>0</v>
      </c>
      <c r="BL39" s="13">
        <f t="shared" si="7"/>
        <v>0</v>
      </c>
      <c r="BM39" s="13">
        <f t="shared" si="7"/>
        <v>0</v>
      </c>
      <c r="BN39" s="13">
        <f t="shared" si="7"/>
        <v>0</v>
      </c>
      <c r="BO39" s="13">
        <f t="shared" si="7"/>
        <v>0</v>
      </c>
      <c r="BP39" s="13">
        <f t="shared" si="7"/>
        <v>2.7814960479736328</v>
      </c>
      <c r="BQ39" s="13">
        <f t="shared" si="7"/>
        <v>20.097591400146484</v>
      </c>
      <c r="BR39" s="13">
        <f t="shared" si="8"/>
        <v>20.801401138305664</v>
      </c>
      <c r="BS39" s="13">
        <f t="shared" si="8"/>
        <v>21.526639938354492</v>
      </c>
      <c r="BT39" s="13">
        <f t="shared" si="8"/>
        <v>21.925638198852539</v>
      </c>
      <c r="BU39" s="13">
        <f t="shared" si="8"/>
        <v>22.980024337768555</v>
      </c>
      <c r="BV39" s="13">
        <f t="shared" si="8"/>
        <v>23.742233276367188</v>
      </c>
      <c r="BW39" s="13">
        <f t="shared" si="8"/>
        <v>24.505685806274414</v>
      </c>
    </row>
    <row r="40" spans="2:75">
      <c r="S40" s="10" t="s">
        <v>312</v>
      </c>
      <c r="T40" s="13">
        <f t="shared" si="3"/>
        <v>1000.7306709289551</v>
      </c>
      <c r="U40" s="13">
        <f t="shared" si="3"/>
        <v>1325.0729637145996</v>
      </c>
      <c r="V40" s="13">
        <f t="shared" si="3"/>
        <v>1618.2481079101563</v>
      </c>
      <c r="W40" s="13">
        <f t="shared" si="3"/>
        <v>1638.821403503418</v>
      </c>
      <c r="X40" s="13">
        <f t="shared" si="3"/>
        <v>1789.5157012939453</v>
      </c>
      <c r="Y40" s="13">
        <f t="shared" si="3"/>
        <v>1084.8866424560547</v>
      </c>
      <c r="Z40" s="13">
        <f t="shared" si="3"/>
        <v>0.2501201257109642</v>
      </c>
      <c r="AA40" s="13">
        <f t="shared" si="3"/>
        <v>0.24251689016819</v>
      </c>
      <c r="AB40" s="13">
        <f t="shared" si="3"/>
        <v>0.24623274058103561</v>
      </c>
      <c r="AC40" s="13">
        <f t="shared" si="3"/>
        <v>8.0626437440514565E-2</v>
      </c>
      <c r="AD40" s="13">
        <f t="shared" si="4"/>
        <v>0</v>
      </c>
      <c r="AE40" s="13">
        <f t="shared" si="4"/>
        <v>0</v>
      </c>
      <c r="AF40" s="13">
        <f t="shared" si="4"/>
        <v>0</v>
      </c>
      <c r="AG40" s="13">
        <f t="shared" si="4"/>
        <v>0</v>
      </c>
      <c r="AH40" s="13">
        <f t="shared" si="4"/>
        <v>0</v>
      </c>
      <c r="AI40" s="13">
        <f t="shared" si="4"/>
        <v>0</v>
      </c>
      <c r="AJ40" s="13">
        <f t="shared" si="4"/>
        <v>0</v>
      </c>
      <c r="AK40" s="13">
        <f t="shared" si="4"/>
        <v>0</v>
      </c>
      <c r="AL40" s="13">
        <f t="shared" si="4"/>
        <v>0</v>
      </c>
      <c r="AM40" s="13">
        <f t="shared" si="4"/>
        <v>0</v>
      </c>
      <c r="AN40" s="13">
        <f t="shared" si="5"/>
        <v>0</v>
      </c>
      <c r="AO40" s="13">
        <f t="shared" si="5"/>
        <v>0</v>
      </c>
      <c r="AP40" s="13">
        <f t="shared" si="5"/>
        <v>0</v>
      </c>
      <c r="AQ40" s="13">
        <f t="shared" si="5"/>
        <v>0</v>
      </c>
      <c r="AR40" s="13">
        <f t="shared" si="5"/>
        <v>0</v>
      </c>
      <c r="AS40" s="13">
        <f t="shared" si="5"/>
        <v>0</v>
      </c>
      <c r="AT40" s="13">
        <f t="shared" si="5"/>
        <v>0</v>
      </c>
      <c r="AU40" s="13">
        <f t="shared" si="5"/>
        <v>0</v>
      </c>
      <c r="AV40" s="13">
        <f t="shared" si="5"/>
        <v>0</v>
      </c>
      <c r="AW40" s="13">
        <f t="shared" si="5"/>
        <v>0</v>
      </c>
      <c r="AX40" s="13">
        <f t="shared" si="6"/>
        <v>0</v>
      </c>
      <c r="AY40" s="13">
        <f t="shared" si="6"/>
        <v>0</v>
      </c>
      <c r="AZ40" s="13">
        <f t="shared" si="6"/>
        <v>0</v>
      </c>
      <c r="BA40" s="13">
        <f t="shared" si="6"/>
        <v>0</v>
      </c>
      <c r="BB40" s="13">
        <f t="shared" si="6"/>
        <v>0</v>
      </c>
      <c r="BC40" s="13">
        <f t="shared" si="6"/>
        <v>0</v>
      </c>
      <c r="BD40" s="13">
        <f t="shared" si="6"/>
        <v>0</v>
      </c>
      <c r="BE40" s="13">
        <f t="shared" si="6"/>
        <v>0</v>
      </c>
      <c r="BF40" s="13">
        <f t="shared" si="6"/>
        <v>0</v>
      </c>
      <c r="BG40" s="13">
        <f t="shared" si="6"/>
        <v>0</v>
      </c>
      <c r="BH40" s="13">
        <f t="shared" si="7"/>
        <v>0</v>
      </c>
      <c r="BI40" s="13">
        <f t="shared" si="7"/>
        <v>0</v>
      </c>
      <c r="BJ40" s="13">
        <f t="shared" si="7"/>
        <v>0</v>
      </c>
      <c r="BK40" s="13">
        <f t="shared" si="7"/>
        <v>0</v>
      </c>
      <c r="BL40" s="13">
        <f t="shared" si="7"/>
        <v>0</v>
      </c>
      <c r="BM40" s="13">
        <f t="shared" si="7"/>
        <v>0</v>
      </c>
      <c r="BN40" s="13">
        <f t="shared" si="7"/>
        <v>0</v>
      </c>
      <c r="BO40" s="13">
        <f t="shared" si="7"/>
        <v>0</v>
      </c>
      <c r="BP40" s="13">
        <f t="shared" si="7"/>
        <v>0</v>
      </c>
      <c r="BQ40" s="13">
        <f t="shared" si="7"/>
        <v>0</v>
      </c>
      <c r="BR40" s="13">
        <f t="shared" si="8"/>
        <v>0</v>
      </c>
      <c r="BS40" s="13">
        <f t="shared" si="8"/>
        <v>0</v>
      </c>
      <c r="BT40" s="13">
        <f t="shared" si="8"/>
        <v>0</v>
      </c>
      <c r="BU40" s="13">
        <f t="shared" si="8"/>
        <v>0</v>
      </c>
      <c r="BV40" s="13">
        <f t="shared" si="8"/>
        <v>0</v>
      </c>
      <c r="BW40" s="13">
        <f t="shared" si="8"/>
        <v>0</v>
      </c>
    </row>
    <row r="41" spans="2:75">
      <c r="T41" s="97">
        <f t="shared" ref="T41:AY41" si="9">SUM(T36:T40)</f>
        <v>1007.9819341897964</v>
      </c>
      <c r="U41" s="97">
        <f t="shared" si="9"/>
        <v>1335.8689185380936</v>
      </c>
      <c r="V41" s="97">
        <f t="shared" si="9"/>
        <v>1636.8767858147621</v>
      </c>
      <c r="W41" s="97">
        <f t="shared" si="9"/>
        <v>1659.0385960936546</v>
      </c>
      <c r="X41" s="97">
        <f t="shared" si="9"/>
        <v>1818.0849445164204</v>
      </c>
      <c r="Y41" s="97">
        <f t="shared" si="9"/>
        <v>1107.5104743242264</v>
      </c>
      <c r="Z41" s="97">
        <f t="shared" si="9"/>
        <v>0.36743941367603838</v>
      </c>
      <c r="AA41" s="97">
        <f t="shared" si="9"/>
        <v>0.35742619168013334</v>
      </c>
      <c r="AB41" s="97">
        <f t="shared" si="9"/>
        <v>0.3615083594340831</v>
      </c>
      <c r="AC41" s="97">
        <f t="shared" si="9"/>
        <v>0.27848090790212154</v>
      </c>
      <c r="AD41" s="97">
        <f t="shared" si="9"/>
        <v>0.31646493077278137</v>
      </c>
      <c r="AE41" s="97">
        <f t="shared" si="9"/>
        <v>0.45674677193164825</v>
      </c>
      <c r="AF41" s="97">
        <f t="shared" si="9"/>
        <v>0.52434536255896091</v>
      </c>
      <c r="AG41" s="97">
        <f t="shared" si="9"/>
        <v>0.61644176952540874</v>
      </c>
      <c r="AH41" s="97">
        <f t="shared" si="9"/>
        <v>0.66385723277926445</v>
      </c>
      <c r="AI41" s="97">
        <f t="shared" si="9"/>
        <v>0.91595221310853958</v>
      </c>
      <c r="AJ41" s="97">
        <f t="shared" si="9"/>
        <v>1.4464543834328651</v>
      </c>
      <c r="AK41" s="97">
        <f t="shared" si="9"/>
        <v>2.4224715232849121</v>
      </c>
      <c r="AL41" s="97">
        <f t="shared" si="9"/>
        <v>2.9496068954467773</v>
      </c>
      <c r="AM41" s="97">
        <f t="shared" si="9"/>
        <v>3.4455682188272476</v>
      </c>
      <c r="AN41" s="97">
        <f t="shared" si="9"/>
        <v>3.9250885993242264</v>
      </c>
      <c r="AO41" s="97">
        <f t="shared" si="9"/>
        <v>4.9714761897921562</v>
      </c>
      <c r="AP41" s="97">
        <f t="shared" si="9"/>
        <v>5.5361074581742287</v>
      </c>
      <c r="AQ41" s="97">
        <f t="shared" si="9"/>
        <v>6.0764684900641441</v>
      </c>
      <c r="AR41" s="97">
        <f t="shared" si="9"/>
        <v>6.7219926863908768</v>
      </c>
      <c r="AS41" s="97">
        <f t="shared" si="9"/>
        <v>7.77493517100811</v>
      </c>
      <c r="AT41" s="97">
        <f t="shared" si="9"/>
        <v>8.292996883392334</v>
      </c>
      <c r="AU41" s="97">
        <f t="shared" si="9"/>
        <v>8.8645633906126022</v>
      </c>
      <c r="AV41" s="97">
        <f t="shared" si="9"/>
        <v>9.7990106455981731</v>
      </c>
      <c r="AW41" s="97">
        <f t="shared" si="9"/>
        <v>10.509845122694969</v>
      </c>
      <c r="AX41" s="97">
        <f t="shared" si="9"/>
        <v>11.017823450267315</v>
      </c>
      <c r="AY41" s="97">
        <f t="shared" si="9"/>
        <v>11.579152699559927</v>
      </c>
      <c r="AZ41" s="97">
        <f t="shared" ref="AZ41:BW41" si="10">SUM(AZ36:AZ40)</f>
        <v>12.354489501565695</v>
      </c>
      <c r="BA41" s="97">
        <f t="shared" si="10"/>
        <v>13.170314881950617</v>
      </c>
      <c r="BB41" s="97">
        <f t="shared" si="10"/>
        <v>13.739990439265966</v>
      </c>
      <c r="BC41" s="97">
        <f t="shared" si="10"/>
        <v>14.348890326917171</v>
      </c>
      <c r="BD41" s="97">
        <f t="shared" si="10"/>
        <v>14.927549961954355</v>
      </c>
      <c r="BE41" s="97">
        <f t="shared" si="10"/>
        <v>15.720719829201698</v>
      </c>
      <c r="BF41" s="97">
        <f t="shared" si="10"/>
        <v>16.527020622044802</v>
      </c>
      <c r="BG41" s="97">
        <f t="shared" si="10"/>
        <v>17.26191134750843</v>
      </c>
      <c r="BH41" s="97">
        <f t="shared" si="10"/>
        <v>17.904768131673336</v>
      </c>
      <c r="BI41" s="97">
        <f t="shared" si="10"/>
        <v>18.857295669615269</v>
      </c>
      <c r="BJ41" s="97">
        <f t="shared" si="10"/>
        <v>19.738122876733541</v>
      </c>
      <c r="BK41" s="97">
        <f t="shared" si="10"/>
        <v>20.557599237188697</v>
      </c>
      <c r="BL41" s="97">
        <f t="shared" si="10"/>
        <v>21.182509575039148</v>
      </c>
      <c r="BM41" s="97">
        <f t="shared" si="10"/>
        <v>22.41788525134325</v>
      </c>
      <c r="BN41" s="97">
        <f t="shared" si="10"/>
        <v>23.337624415755272</v>
      </c>
      <c r="BO41" s="97">
        <f t="shared" si="10"/>
        <v>24.260596975684166</v>
      </c>
      <c r="BP41" s="97">
        <f t="shared" si="10"/>
        <v>25.225598208606243</v>
      </c>
      <c r="BQ41" s="97">
        <f t="shared" si="10"/>
        <v>27.758614423684776</v>
      </c>
      <c r="BR41" s="97">
        <f t="shared" si="10"/>
        <v>28.809324969537556</v>
      </c>
      <c r="BS41" s="97">
        <f t="shared" si="10"/>
        <v>29.895612987689674</v>
      </c>
      <c r="BT41" s="97">
        <f t="shared" si="10"/>
        <v>30.506978093646467</v>
      </c>
      <c r="BU41" s="97">
        <f t="shared" si="10"/>
        <v>32.102640181779861</v>
      </c>
      <c r="BV41" s="97">
        <f t="shared" si="10"/>
        <v>33.274130901321769</v>
      </c>
      <c r="BW41" s="97">
        <f t="shared" si="10"/>
        <v>34.475262723863125</v>
      </c>
    </row>
    <row r="43" spans="2:75">
      <c r="S43" s="10" t="s">
        <v>251</v>
      </c>
      <c r="T43" s="13">
        <v>1007.9819341897964</v>
      </c>
      <c r="U43" s="13">
        <v>1335.8689185380936</v>
      </c>
      <c r="V43" s="13">
        <v>1636.8767858147621</v>
      </c>
      <c r="W43" s="13">
        <v>1659.0385960936546</v>
      </c>
      <c r="X43" s="13">
        <v>1818.0849445164204</v>
      </c>
      <c r="Y43" s="13">
        <v>1107.5104743242264</v>
      </c>
      <c r="Z43" s="13">
        <v>0.36743941367603838</v>
      </c>
      <c r="AA43" s="13">
        <v>0.35742619168013334</v>
      </c>
      <c r="AB43" s="13">
        <v>0.3615083594340831</v>
      </c>
      <c r="AC43" s="13">
        <v>0.27848090790212154</v>
      </c>
      <c r="AD43" s="13">
        <v>0.31646493077278137</v>
      </c>
      <c r="AE43" s="13">
        <v>0.45674677193164825</v>
      </c>
      <c r="AF43" s="13">
        <v>0.52434536255896091</v>
      </c>
      <c r="AG43" s="13">
        <v>0.61644176952540874</v>
      </c>
      <c r="AH43" s="13">
        <v>0.66385723277926445</v>
      </c>
      <c r="AI43" s="13">
        <v>0.91595221310853958</v>
      </c>
      <c r="AJ43" s="13">
        <v>1.4464543834328651</v>
      </c>
      <c r="AK43" s="13">
        <v>2.4224715232849121</v>
      </c>
      <c r="AL43" s="13">
        <v>2.9496068954467773</v>
      </c>
      <c r="AM43" s="13">
        <v>3.4455682188272476</v>
      </c>
      <c r="AN43" s="13">
        <v>3.9250885993242264</v>
      </c>
      <c r="AO43" s="13">
        <v>4.9714761897921562</v>
      </c>
      <c r="AP43" s="13">
        <v>5.5361074581742287</v>
      </c>
      <c r="AQ43" s="13">
        <v>6.0764684900641441</v>
      </c>
      <c r="AR43" s="13">
        <v>6.7219926863908768</v>
      </c>
      <c r="AS43" s="13">
        <v>7.77493517100811</v>
      </c>
      <c r="AT43" s="13">
        <v>8.292996883392334</v>
      </c>
      <c r="AU43" s="13">
        <v>8.8645633906126022</v>
      </c>
      <c r="AV43" s="13">
        <v>9.7990106455981731</v>
      </c>
      <c r="AW43" s="13">
        <v>10.509845122694969</v>
      </c>
      <c r="AX43" s="13">
        <v>11.017823450267315</v>
      </c>
      <c r="AY43" s="13">
        <v>11.579152699559927</v>
      </c>
      <c r="AZ43" s="13">
        <v>12.354489501565695</v>
      </c>
      <c r="BA43" s="13">
        <v>13.170314881950617</v>
      </c>
      <c r="BB43" s="13">
        <v>13.739990439265966</v>
      </c>
      <c r="BC43" s="13">
        <v>14.348890326917171</v>
      </c>
      <c r="BD43" s="13">
        <v>14.927549961954355</v>
      </c>
      <c r="BE43" s="13">
        <v>15.720719829201698</v>
      </c>
      <c r="BF43" s="13">
        <v>16.527020622044802</v>
      </c>
      <c r="BG43" s="13">
        <v>17.26191134750843</v>
      </c>
      <c r="BH43" s="13">
        <v>17.904768131673336</v>
      </c>
      <c r="BI43" s="13">
        <v>18.857295669615269</v>
      </c>
      <c r="BJ43" s="13">
        <v>19.738122876733541</v>
      </c>
      <c r="BK43" s="13">
        <v>20.557599237188697</v>
      </c>
      <c r="BL43" s="13">
        <v>21.182509575039148</v>
      </c>
      <c r="BM43" s="13">
        <v>22.41788525134325</v>
      </c>
      <c r="BN43" s="13">
        <v>23.337624415755272</v>
      </c>
      <c r="BO43" s="13">
        <v>24.260596975684166</v>
      </c>
      <c r="BP43" s="13">
        <v>25.225598208606243</v>
      </c>
      <c r="BQ43" s="13">
        <v>27.758614423684776</v>
      </c>
      <c r="BR43" s="13">
        <v>28.809324969537556</v>
      </c>
      <c r="BS43" s="13">
        <v>29.895612987689674</v>
      </c>
      <c r="BT43" s="13">
        <v>30.506978093646467</v>
      </c>
      <c r="BU43" s="13">
        <v>32.102640181779861</v>
      </c>
      <c r="BV43" s="13">
        <v>33.274130901321769</v>
      </c>
      <c r="BW43" s="13">
        <v>34.475262723863125</v>
      </c>
    </row>
    <row r="44" spans="2:75">
      <c r="S44" s="10" t="s">
        <v>39</v>
      </c>
      <c r="T44" s="13">
        <f>T41-T43</f>
        <v>0</v>
      </c>
      <c r="U44" s="13">
        <f t="shared" ref="U44:BW44" si="11">U41-U43</f>
        <v>0</v>
      </c>
      <c r="V44" s="13">
        <f t="shared" si="11"/>
        <v>0</v>
      </c>
      <c r="W44" s="13">
        <f t="shared" si="11"/>
        <v>0</v>
      </c>
      <c r="X44" s="13">
        <f t="shared" si="11"/>
        <v>0</v>
      </c>
      <c r="Y44" s="13">
        <f t="shared" si="11"/>
        <v>0</v>
      </c>
      <c r="Z44" s="13">
        <f t="shared" si="11"/>
        <v>0</v>
      </c>
      <c r="AA44" s="13">
        <f t="shared" si="11"/>
        <v>0</v>
      </c>
      <c r="AB44" s="13">
        <f t="shared" si="11"/>
        <v>0</v>
      </c>
      <c r="AC44" s="13">
        <f t="shared" si="11"/>
        <v>0</v>
      </c>
      <c r="AD44" s="13">
        <f t="shared" si="11"/>
        <v>0</v>
      </c>
      <c r="AE44" s="13">
        <f t="shared" si="11"/>
        <v>0</v>
      </c>
      <c r="AF44" s="13">
        <f t="shared" si="11"/>
        <v>0</v>
      </c>
      <c r="AG44" s="13">
        <f t="shared" si="11"/>
        <v>0</v>
      </c>
      <c r="AH44" s="13">
        <f t="shared" si="11"/>
        <v>0</v>
      </c>
      <c r="AI44" s="13">
        <f t="shared" si="11"/>
        <v>0</v>
      </c>
      <c r="AJ44" s="13">
        <f t="shared" si="11"/>
        <v>0</v>
      </c>
      <c r="AK44" s="13">
        <f t="shared" si="11"/>
        <v>0</v>
      </c>
      <c r="AL44" s="13">
        <f t="shared" si="11"/>
        <v>0</v>
      </c>
      <c r="AM44" s="13">
        <f t="shared" si="11"/>
        <v>0</v>
      </c>
      <c r="AN44" s="13">
        <f t="shared" si="11"/>
        <v>0</v>
      </c>
      <c r="AO44" s="13">
        <f t="shared" si="11"/>
        <v>0</v>
      </c>
      <c r="AP44" s="13">
        <f t="shared" si="11"/>
        <v>0</v>
      </c>
      <c r="AQ44" s="13">
        <f t="shared" si="11"/>
        <v>0</v>
      </c>
      <c r="AR44" s="13">
        <f t="shared" si="11"/>
        <v>0</v>
      </c>
      <c r="AS44" s="13">
        <f t="shared" si="11"/>
        <v>0</v>
      </c>
      <c r="AT44" s="13">
        <f t="shared" si="11"/>
        <v>0</v>
      </c>
      <c r="AU44" s="13">
        <f t="shared" si="11"/>
        <v>0</v>
      </c>
      <c r="AV44" s="13">
        <f t="shared" si="11"/>
        <v>0</v>
      </c>
      <c r="AW44" s="13">
        <f t="shared" si="11"/>
        <v>0</v>
      </c>
      <c r="AX44" s="13">
        <f t="shared" si="11"/>
        <v>0</v>
      </c>
      <c r="AY44" s="13">
        <f t="shared" si="11"/>
        <v>0</v>
      </c>
      <c r="AZ44" s="13">
        <f t="shared" si="11"/>
        <v>0</v>
      </c>
      <c r="BA44" s="13">
        <f t="shared" si="11"/>
        <v>0</v>
      </c>
      <c r="BB44" s="13">
        <f t="shared" si="11"/>
        <v>0</v>
      </c>
      <c r="BC44" s="13">
        <f t="shared" si="11"/>
        <v>0</v>
      </c>
      <c r="BD44" s="13">
        <f t="shared" si="11"/>
        <v>0</v>
      </c>
      <c r="BE44" s="13">
        <f t="shared" si="11"/>
        <v>0</v>
      </c>
      <c r="BF44" s="13">
        <f t="shared" si="11"/>
        <v>0</v>
      </c>
      <c r="BG44" s="13">
        <f t="shared" si="11"/>
        <v>0</v>
      </c>
      <c r="BH44" s="13">
        <f t="shared" si="11"/>
        <v>0</v>
      </c>
      <c r="BI44" s="13">
        <f t="shared" si="11"/>
        <v>0</v>
      </c>
      <c r="BJ44" s="13">
        <f t="shared" si="11"/>
        <v>0</v>
      </c>
      <c r="BK44" s="13">
        <f t="shared" si="11"/>
        <v>0</v>
      </c>
      <c r="BL44" s="13">
        <f t="shared" si="11"/>
        <v>0</v>
      </c>
      <c r="BM44" s="13">
        <f t="shared" si="11"/>
        <v>0</v>
      </c>
      <c r="BN44" s="13">
        <f t="shared" si="11"/>
        <v>0</v>
      </c>
      <c r="BO44" s="13">
        <f t="shared" si="11"/>
        <v>0</v>
      </c>
      <c r="BP44" s="13">
        <f t="shared" si="11"/>
        <v>0</v>
      </c>
      <c r="BQ44" s="13">
        <f t="shared" si="11"/>
        <v>0</v>
      </c>
      <c r="BR44" s="13">
        <f t="shared" si="11"/>
        <v>0</v>
      </c>
      <c r="BS44" s="13">
        <f t="shared" si="11"/>
        <v>0</v>
      </c>
      <c r="BT44" s="13">
        <f t="shared" si="11"/>
        <v>0</v>
      </c>
      <c r="BU44" s="13">
        <f t="shared" si="11"/>
        <v>0</v>
      </c>
      <c r="BV44" s="13">
        <f t="shared" si="11"/>
        <v>0</v>
      </c>
      <c r="BW44" s="13">
        <f t="shared" si="11"/>
        <v>0</v>
      </c>
    </row>
    <row r="46" spans="2:75">
      <c r="S46" t="s">
        <v>252</v>
      </c>
      <c r="T46" s="137">
        <f>VLOOKUP($S46,'Thermal GWh'!$1:$1048576,MATCH(Projects!T$2,'Thermal GWh'!$4:$4,0),FALSE) * -1</f>
        <v>0</v>
      </c>
      <c r="U46" s="137">
        <f>VLOOKUP($S46,'Thermal GWh'!$1:$1048576,MATCH(Projects!U$2,'Thermal GWh'!$4:$4,0),FALSE) * -1</f>
        <v>0</v>
      </c>
      <c r="V46" s="137">
        <f>VLOOKUP($S46,'Thermal GWh'!$1:$1048576,MATCH(Projects!V$2,'Thermal GWh'!$4:$4,0),FALSE) * -1</f>
        <v>0</v>
      </c>
      <c r="W46" s="137">
        <f>VLOOKUP($S46,'Thermal GWh'!$1:$1048576,MATCH(Projects!W$2,'Thermal GWh'!$4:$4,0),FALSE) * -1</f>
        <v>0</v>
      </c>
      <c r="X46" s="137">
        <f>VLOOKUP($S46,'Thermal GWh'!$1:$1048576,MATCH(Projects!X$2,'Thermal GWh'!$4:$4,0),FALSE) * -1</f>
        <v>0</v>
      </c>
      <c r="Y46" s="137">
        <f>VLOOKUP($S46,'Thermal GWh'!$1:$1048576,MATCH(Projects!Y$2,'Thermal GWh'!$4:$4,0),FALSE) * -1</f>
        <v>1119.9076232910156</v>
      </c>
      <c r="Z46" s="137">
        <f>VLOOKUP($S46,'Thermal GWh'!$1:$1048576,MATCH(Projects!Z$2,'Thermal GWh'!$4:$4,0),FALSE) * -1</f>
        <v>2435.66796875</v>
      </c>
      <c r="AA46" s="137">
        <f>VLOOKUP($S46,'Thermal GWh'!$1:$1048576,MATCH(Projects!AA$2,'Thermal GWh'!$4:$4,0),FALSE) * -1</f>
        <v>2111.129638671875</v>
      </c>
      <c r="AB46" s="137">
        <f>VLOOKUP($S46,'Thermal GWh'!$1:$1048576,MATCH(Projects!AB$2,'Thermal GWh'!$4:$4,0),FALSE) * -1</f>
        <v>2177.9595336914063</v>
      </c>
      <c r="AC46" s="137">
        <f>VLOOKUP($S46,'Thermal GWh'!$1:$1048576,MATCH(Projects!AC$2,'Thermal GWh'!$4:$4,0),FALSE) * -1</f>
        <v>2275.085205078125</v>
      </c>
      <c r="AD46" s="137">
        <f>VLOOKUP($S46,'Thermal GWh'!$1:$1048576,MATCH(Projects!AD$2,'Thermal GWh'!$4:$4,0),FALSE) * -1</f>
        <v>2404.9034423828125</v>
      </c>
      <c r="AE46" s="137">
        <f>VLOOKUP($S46,'Thermal GWh'!$1:$1048576,MATCH(Projects!AE$2,'Thermal GWh'!$4:$4,0),FALSE) * -1</f>
        <v>2534.1415405273438</v>
      </c>
      <c r="AF46" s="137">
        <f>VLOOKUP($S46,'Thermal GWh'!$1:$1048576,MATCH(Projects!AF$2,'Thermal GWh'!$4:$4,0),FALSE) * -1</f>
        <v>2642.3027954101563</v>
      </c>
      <c r="AG46" s="137">
        <f>VLOOKUP($S46,'Thermal GWh'!$1:$1048576,MATCH(Projects!AG$2,'Thermal GWh'!$4:$4,0),FALSE) * -1</f>
        <v>2735.0505981445313</v>
      </c>
      <c r="AH46" s="137">
        <f>VLOOKUP($S46,'Thermal GWh'!$1:$1048576,MATCH(Projects!AH$2,'Thermal GWh'!$4:$4,0),FALSE) * -1</f>
        <v>2808.0665893554688</v>
      </c>
      <c r="AI46" s="137">
        <f>VLOOKUP($S46,'Thermal GWh'!$1:$1048576,MATCH(Projects!AI$2,'Thermal GWh'!$4:$4,0),FALSE) * -1</f>
        <v>2905.495849609375</v>
      </c>
      <c r="AJ46" s="137">
        <f>VLOOKUP($S46,'Thermal GWh'!$1:$1048576,MATCH(Projects!AJ$2,'Thermal GWh'!$4:$4,0),FALSE) * -1</f>
        <v>3048.2132568359375</v>
      </c>
      <c r="AK46" s="137">
        <f>VLOOKUP($S46,'Thermal GWh'!$1:$1048576,MATCH(Projects!AK$2,'Thermal GWh'!$4:$4,0),FALSE) * -1</f>
        <v>3248.64794921875</v>
      </c>
      <c r="AL46" s="137">
        <f>VLOOKUP($S46,'Thermal GWh'!$1:$1048576,MATCH(Projects!AL$2,'Thermal GWh'!$4:$4,0),FALSE) * -1</f>
        <v>3330.3319702148438</v>
      </c>
      <c r="AM46" s="137">
        <f>VLOOKUP($S46,'Thermal GWh'!$1:$1048576,MATCH(Projects!AM$2,'Thermal GWh'!$4:$4,0),FALSE) * -1</f>
        <v>3411.3540649414063</v>
      </c>
      <c r="AN46" s="137">
        <f>VLOOKUP($S46,'Thermal GWh'!$1:$1048576,MATCH(Projects!AN$2,'Thermal GWh'!$4:$4,0),FALSE) * -1</f>
        <v>3485.9461059570313</v>
      </c>
      <c r="AO46" s="137">
        <f>VLOOKUP($S46,'Thermal GWh'!$1:$1048576,MATCH(Projects!AO$2,'Thermal GWh'!$4:$4,0),FALSE) * -1</f>
        <v>3560.0211181640625</v>
      </c>
      <c r="AP46" s="137">
        <f>VLOOKUP($S46,'Thermal GWh'!$1:$1048576,MATCH(Projects!AP$2,'Thermal GWh'!$4:$4,0),FALSE) * -1</f>
        <v>3634.499755859375</v>
      </c>
      <c r="AQ46" s="137">
        <f>VLOOKUP($S46,'Thermal GWh'!$1:$1048576,MATCH(Projects!AQ$2,'Thermal GWh'!$4:$4,0),FALSE) * -1</f>
        <v>3709.0017700195313</v>
      </c>
      <c r="AR46" s="137">
        <f>VLOOKUP($S46,'Thermal GWh'!$1:$1048576,MATCH(Projects!AR$2,'Thermal GWh'!$4:$4,0),FALSE) * -1</f>
        <v>3783.4265747070313</v>
      </c>
      <c r="AS46" s="137">
        <f>VLOOKUP($S46,'Thermal GWh'!$1:$1048576,MATCH(Projects!AS$2,'Thermal GWh'!$4:$4,0),FALSE) * -1</f>
        <v>3849.1511840820313</v>
      </c>
      <c r="AT46" s="137">
        <f>VLOOKUP($S46,'Thermal GWh'!$1:$1048576,MATCH(Projects!AT$2,'Thermal GWh'!$4:$4,0),FALSE) * -1</f>
        <v>3915.3399047851563</v>
      </c>
      <c r="AU46" s="137">
        <f>VLOOKUP($S46,'Thermal GWh'!$1:$1048576,MATCH(Projects!AU$2,'Thermal GWh'!$4:$4,0),FALSE) * -1</f>
        <v>3981.4905395507813</v>
      </c>
      <c r="AV46" s="137">
        <f>VLOOKUP($S46,'Thermal GWh'!$1:$1048576,MATCH(Projects!AV$2,'Thermal GWh'!$4:$4,0),FALSE) * -1</f>
        <v>4047.3416137695313</v>
      </c>
      <c r="AW46" s="137">
        <f>VLOOKUP($S46,'Thermal GWh'!$1:$1048576,MATCH(Projects!AW$2,'Thermal GWh'!$4:$4,0),FALSE) * -1</f>
        <v>4113.3345336914063</v>
      </c>
      <c r="AX46" s="137">
        <f>VLOOKUP($S46,'Thermal GWh'!$1:$1048576,MATCH(Projects!AX$2,'Thermal GWh'!$4:$4,0),FALSE) * -1</f>
        <v>4171.195556640625</v>
      </c>
      <c r="AY46" s="137">
        <f>VLOOKUP($S46,'Thermal GWh'!$1:$1048576,MATCH(Projects!AY$2,'Thermal GWh'!$4:$4,0),FALSE) * -1</f>
        <v>4229.016357421875</v>
      </c>
      <c r="AZ46" s="137">
        <f>VLOOKUP($S46,'Thermal GWh'!$1:$1048576,MATCH(Projects!AZ$2,'Thermal GWh'!$4:$4,0),FALSE) * -1</f>
        <v>4286.6800537109375</v>
      </c>
      <c r="BA46" s="137">
        <f>VLOOKUP($S46,'Thermal GWh'!$1:$1048576,MATCH(Projects!BA$2,'Thermal GWh'!$4:$4,0),FALSE) * -1</f>
        <v>4344.2303466796875</v>
      </c>
      <c r="BB46" s="137">
        <f>VLOOKUP($S46,'Thermal GWh'!$1:$1048576,MATCH(Projects!BB$2,'Thermal GWh'!$4:$4,0),FALSE) * -1</f>
        <v>4383.890380859375</v>
      </c>
      <c r="BC46" s="137">
        <f>VLOOKUP($S46,'Thermal GWh'!$1:$1048576,MATCH(Projects!BC$2,'Thermal GWh'!$4:$4,0),FALSE) * -1</f>
        <v>4423.510009765625</v>
      </c>
      <c r="BD46" s="137">
        <f>VLOOKUP($S46,'Thermal GWh'!$1:$1048576,MATCH(Projects!BD$2,'Thermal GWh'!$4:$4,0),FALSE) * -1</f>
        <v>4463.1651611328125</v>
      </c>
      <c r="BE46" s="137">
        <f>VLOOKUP($S46,'Thermal GWh'!$1:$1048576,MATCH(Projects!BE$2,'Thermal GWh'!$4:$4,0),FALSE) * -1</f>
        <v>4502.6048583984375</v>
      </c>
      <c r="BF46" s="137">
        <f>VLOOKUP($S46,'Thermal GWh'!$1:$1048576,MATCH(Projects!BF$2,'Thermal GWh'!$4:$4,0),FALSE) * -1</f>
        <v>4542.0863037109375</v>
      </c>
      <c r="BG46" s="137">
        <f>VLOOKUP($S46,'Thermal GWh'!$1:$1048576,MATCH(Projects!BG$2,'Thermal GWh'!$4:$4,0),FALSE) * -1</f>
        <v>4581.5802001953125</v>
      </c>
      <c r="BH46" s="137">
        <f>VLOOKUP($S46,'Thermal GWh'!$1:$1048576,MATCH(Projects!BH$2,'Thermal GWh'!$4:$4,0),FALSE) * -1</f>
        <v>4621.1728515625</v>
      </c>
      <c r="BI46" s="137">
        <f>VLOOKUP($S46,'Thermal GWh'!$1:$1048576,MATCH(Projects!BI$2,'Thermal GWh'!$4:$4,0),FALSE) * -1</f>
        <v>4660.442138671875</v>
      </c>
      <c r="BJ46" s="137">
        <f>VLOOKUP($S46,'Thermal GWh'!$1:$1048576,MATCH(Projects!BJ$2,'Thermal GWh'!$4:$4,0),FALSE) * -1</f>
        <v>4699.8038330078125</v>
      </c>
      <c r="BK46" s="137">
        <f>VLOOKUP($S46,'Thermal GWh'!$1:$1048576,MATCH(Projects!BK$2,'Thermal GWh'!$4:$4,0),FALSE) * -1</f>
        <v>4739.2607421875</v>
      </c>
      <c r="BL46" s="137">
        <f>VLOOKUP($S46,'Thermal GWh'!$1:$1048576,MATCH(Projects!BL$2,'Thermal GWh'!$4:$4,0),FALSE) * -1</f>
        <v>4778.8702392578125</v>
      </c>
      <c r="BM46" s="137">
        <f>VLOOKUP($S46,'Thermal GWh'!$1:$1048576,MATCH(Projects!BM$2,'Thermal GWh'!$4:$4,0),FALSE) * -1</f>
        <v>4817.862060546875</v>
      </c>
      <c r="BN46" s="137">
        <f>VLOOKUP($S46,'Thermal GWh'!$1:$1048576,MATCH(Projects!BN$2,'Thermal GWh'!$4:$4,0),FALSE) * -1</f>
        <v>4857.1732177734375</v>
      </c>
      <c r="BO46" s="137">
        <f>VLOOKUP($S46,'Thermal GWh'!$1:$1048576,MATCH(Projects!BO$2,'Thermal GWh'!$4:$4,0),FALSE) * -1</f>
        <v>4896.479248046875</v>
      </c>
      <c r="BP46" s="137">
        <f>VLOOKUP($S46,'Thermal GWh'!$1:$1048576,MATCH(Projects!BP$2,'Thermal GWh'!$4:$4,0),FALSE) * -1</f>
        <v>4935.767578125</v>
      </c>
      <c r="BQ46" s="137">
        <f>VLOOKUP($S46,'Thermal GWh'!$1:$1048576,MATCH(Projects!BQ$2,'Thermal GWh'!$4:$4,0),FALSE) * -1</f>
        <v>4973.529052734375</v>
      </c>
      <c r="BR46" s="137">
        <f>VLOOKUP($S46,'Thermal GWh'!$1:$1048576,MATCH(Projects!BR$2,'Thermal GWh'!$4:$4,0),FALSE) * -1</f>
        <v>5012.6990966796875</v>
      </c>
      <c r="BS46" s="137">
        <f>VLOOKUP($S46,'Thermal GWh'!$1:$1048576,MATCH(Projects!BS$2,'Thermal GWh'!$4:$4,0),FALSE) * -1</f>
        <v>5051.8470458984375</v>
      </c>
      <c r="BT46" s="137">
        <f>VLOOKUP($S46,'Thermal GWh'!$1:$1048576,MATCH(Projects!BT$2,'Thermal GWh'!$4:$4,0),FALSE) * -1</f>
        <v>5091.4632568359375</v>
      </c>
      <c r="BU46" s="137">
        <f>VLOOKUP($S46,'Thermal GWh'!$1:$1048576,MATCH(Projects!BU$2,'Thermal GWh'!$4:$4,0),FALSE) * -1</f>
        <v>5130.06005859375</v>
      </c>
      <c r="BV46" s="137">
        <f>VLOOKUP($S46,'Thermal GWh'!$1:$1048576,MATCH(Projects!BV$2,'Thermal GWh'!$4:$4,0),FALSE) * -1</f>
        <v>5169.1177978515625</v>
      </c>
      <c r="BW46" s="137">
        <f>VLOOKUP($S46,'Thermal GWh'!$1:$1048576,MATCH(Projects!BW$2,'Thermal GWh'!$4:$4,0),FALSE) * -1</f>
        <v>5208.145751953125</v>
      </c>
    </row>
    <row r="48" spans="2:75">
      <c r="S48" s="142" t="s">
        <v>346</v>
      </c>
      <c r="T48" s="10"/>
    </row>
    <row r="49" spans="19:75">
      <c r="S49" s="8" t="s">
        <v>209</v>
      </c>
      <c r="T49" s="254">
        <f>VLOOKUP($S49,'Fuel Cost'!$1:$1048576,MATCH(Projects!T$2,'Fuel Cost'!$4:$4,0),FALSE)</f>
        <v>0</v>
      </c>
      <c r="U49" s="254">
        <f>VLOOKUP($S49,'Fuel Cost'!$1:$1048576,MATCH(Projects!U$2,'Fuel Cost'!$4:$4,0),FALSE)</f>
        <v>0</v>
      </c>
      <c r="V49" s="254">
        <f>VLOOKUP($S49,'Fuel Cost'!$1:$1048576,MATCH(Projects!V$2,'Fuel Cost'!$4:$4,0),FALSE)</f>
        <v>0</v>
      </c>
      <c r="W49" s="254">
        <f>VLOOKUP($S49,'Fuel Cost'!$1:$1048576,MATCH(Projects!W$2,'Fuel Cost'!$4:$4,0),FALSE)</f>
        <v>0</v>
      </c>
      <c r="X49" s="254">
        <f>VLOOKUP($S49,'Fuel Cost'!$1:$1048576,MATCH(Projects!X$2,'Fuel Cost'!$4:$4,0),FALSE)</f>
        <v>0</v>
      </c>
      <c r="Y49" s="254">
        <f>VLOOKUP($S49,'Fuel Cost'!$1:$1048576,MATCH(Projects!Y$2,'Fuel Cost'!$4:$4,0),FALSE)</f>
        <v>0</v>
      </c>
      <c r="Z49" s="254">
        <f>VLOOKUP($S49,'Fuel Cost'!$1:$1048576,MATCH(Projects!Z$2,'Fuel Cost'!$4:$4,0),FALSE)</f>
        <v>0</v>
      </c>
      <c r="AA49" s="254">
        <f>VLOOKUP($S49,'Fuel Cost'!$1:$1048576,MATCH(Projects!AA$2,'Fuel Cost'!$4:$4,0),FALSE)</f>
        <v>0</v>
      </c>
      <c r="AB49" s="254">
        <f>VLOOKUP($S49,'Fuel Cost'!$1:$1048576,MATCH(Projects!AB$2,'Fuel Cost'!$4:$4,0),FALSE)</f>
        <v>0</v>
      </c>
      <c r="AC49" s="254">
        <f>VLOOKUP($S49,'Fuel Cost'!$1:$1048576,MATCH(Projects!AC$2,'Fuel Cost'!$4:$4,0),FALSE)</f>
        <v>0</v>
      </c>
      <c r="AD49" s="254">
        <f>VLOOKUP($S49,'Fuel Cost'!$1:$1048576,MATCH(Projects!AD$2,'Fuel Cost'!$4:$4,0),FALSE)</f>
        <v>0</v>
      </c>
      <c r="AE49" s="254">
        <f>VLOOKUP($S49,'Fuel Cost'!$1:$1048576,MATCH(Projects!AE$2,'Fuel Cost'!$4:$4,0),FALSE)</f>
        <v>0</v>
      </c>
      <c r="AF49" s="254">
        <f>VLOOKUP($S49,'Fuel Cost'!$1:$1048576,MATCH(Projects!AF$2,'Fuel Cost'!$4:$4,0),FALSE)</f>
        <v>0</v>
      </c>
      <c r="AG49" s="254">
        <f>VLOOKUP($S49,'Fuel Cost'!$1:$1048576,MATCH(Projects!AG$2,'Fuel Cost'!$4:$4,0),FALSE)</f>
        <v>0</v>
      </c>
      <c r="AH49" s="254">
        <f>VLOOKUP($S49,'Fuel Cost'!$1:$1048576,MATCH(Projects!AH$2,'Fuel Cost'!$4:$4,0),FALSE)</f>
        <v>0</v>
      </c>
      <c r="AI49" s="254">
        <f>VLOOKUP($S49,'Fuel Cost'!$1:$1048576,MATCH(Projects!AI$2,'Fuel Cost'!$4:$4,0),FALSE)</f>
        <v>0</v>
      </c>
      <c r="AJ49" s="254">
        <f>VLOOKUP($S49,'Fuel Cost'!$1:$1048576,MATCH(Projects!AJ$2,'Fuel Cost'!$4:$4,0),FALSE)</f>
        <v>0</v>
      </c>
      <c r="AK49" s="254">
        <f>VLOOKUP($S49,'Fuel Cost'!$1:$1048576,MATCH(Projects!AK$2,'Fuel Cost'!$4:$4,0),FALSE)</f>
        <v>0</v>
      </c>
      <c r="AL49" s="254">
        <f>VLOOKUP($S49,'Fuel Cost'!$1:$1048576,MATCH(Projects!AL$2,'Fuel Cost'!$4:$4,0),FALSE)</f>
        <v>0</v>
      </c>
      <c r="AM49" s="254">
        <f>VLOOKUP($S49,'Fuel Cost'!$1:$1048576,MATCH(Projects!AM$2,'Fuel Cost'!$4:$4,0),FALSE)</f>
        <v>0</v>
      </c>
      <c r="AN49" s="254">
        <f>VLOOKUP($S49,'Fuel Cost'!$1:$1048576,MATCH(Projects!AN$2,'Fuel Cost'!$4:$4,0),FALSE)</f>
        <v>0</v>
      </c>
      <c r="AO49" s="254">
        <f>VLOOKUP($S49,'Fuel Cost'!$1:$1048576,MATCH(Projects!AO$2,'Fuel Cost'!$4:$4,0),FALSE)</f>
        <v>0</v>
      </c>
      <c r="AP49" s="254">
        <f>VLOOKUP($S49,'Fuel Cost'!$1:$1048576,MATCH(Projects!AP$2,'Fuel Cost'!$4:$4,0),FALSE)</f>
        <v>0</v>
      </c>
      <c r="AQ49" s="254">
        <f>VLOOKUP($S49,'Fuel Cost'!$1:$1048576,MATCH(Projects!AQ$2,'Fuel Cost'!$4:$4,0),FALSE)</f>
        <v>0</v>
      </c>
      <c r="AR49" s="254">
        <f>VLOOKUP($S49,'Fuel Cost'!$1:$1048576,MATCH(Projects!AR$2,'Fuel Cost'!$4:$4,0),FALSE)</f>
        <v>0</v>
      </c>
      <c r="AS49" s="254">
        <f>VLOOKUP($S49,'Fuel Cost'!$1:$1048576,MATCH(Projects!AS$2,'Fuel Cost'!$4:$4,0),FALSE)</f>
        <v>0</v>
      </c>
      <c r="AT49" s="254">
        <f>VLOOKUP($S49,'Fuel Cost'!$1:$1048576,MATCH(Projects!AT$2,'Fuel Cost'!$4:$4,0),FALSE)</f>
        <v>0</v>
      </c>
      <c r="AU49" s="254">
        <f>VLOOKUP($S49,'Fuel Cost'!$1:$1048576,MATCH(Projects!AU$2,'Fuel Cost'!$4:$4,0),FALSE)</f>
        <v>0</v>
      </c>
      <c r="AV49" s="254">
        <f>VLOOKUP($S49,'Fuel Cost'!$1:$1048576,MATCH(Projects!AV$2,'Fuel Cost'!$4:$4,0),FALSE)</f>
        <v>0</v>
      </c>
      <c r="AW49" s="254">
        <f>VLOOKUP($S49,'Fuel Cost'!$1:$1048576,MATCH(Projects!AW$2,'Fuel Cost'!$4:$4,0),FALSE)</f>
        <v>0</v>
      </c>
      <c r="AX49" s="254">
        <f>VLOOKUP($S49,'Fuel Cost'!$1:$1048576,MATCH(Projects!AX$2,'Fuel Cost'!$4:$4,0),FALSE)</f>
        <v>0</v>
      </c>
      <c r="AY49" s="254">
        <f>VLOOKUP($S49,'Fuel Cost'!$1:$1048576,MATCH(Projects!AY$2,'Fuel Cost'!$4:$4,0),FALSE)</f>
        <v>0</v>
      </c>
      <c r="AZ49" s="254">
        <f>VLOOKUP($S49,'Fuel Cost'!$1:$1048576,MATCH(Projects!AZ$2,'Fuel Cost'!$4:$4,0),FALSE)</f>
        <v>0</v>
      </c>
      <c r="BA49" s="254">
        <f>VLOOKUP($S49,'Fuel Cost'!$1:$1048576,MATCH(Projects!BA$2,'Fuel Cost'!$4:$4,0),FALSE)</f>
        <v>0</v>
      </c>
      <c r="BB49" s="254">
        <f>VLOOKUP($S49,'Fuel Cost'!$1:$1048576,MATCH(Projects!BB$2,'Fuel Cost'!$4:$4,0),FALSE)</f>
        <v>0</v>
      </c>
      <c r="BC49" s="254">
        <f>VLOOKUP($S49,'Fuel Cost'!$1:$1048576,MATCH(Projects!BC$2,'Fuel Cost'!$4:$4,0),FALSE)</f>
        <v>0</v>
      </c>
      <c r="BD49" s="254">
        <f>VLOOKUP($S49,'Fuel Cost'!$1:$1048576,MATCH(Projects!BD$2,'Fuel Cost'!$4:$4,0),FALSE)</f>
        <v>0</v>
      </c>
      <c r="BE49" s="254">
        <f>VLOOKUP($S49,'Fuel Cost'!$1:$1048576,MATCH(Projects!BE$2,'Fuel Cost'!$4:$4,0),FALSE)</f>
        <v>0</v>
      </c>
      <c r="BF49" s="254">
        <f>VLOOKUP($S49,'Fuel Cost'!$1:$1048576,MATCH(Projects!BF$2,'Fuel Cost'!$4:$4,0),FALSE)</f>
        <v>0</v>
      </c>
      <c r="BG49" s="254">
        <f>VLOOKUP($S49,'Fuel Cost'!$1:$1048576,MATCH(Projects!BG$2,'Fuel Cost'!$4:$4,0),FALSE)</f>
        <v>0</v>
      </c>
      <c r="BH49" s="254">
        <f>VLOOKUP($S49,'Fuel Cost'!$1:$1048576,MATCH(Projects!BH$2,'Fuel Cost'!$4:$4,0),FALSE)</f>
        <v>0</v>
      </c>
      <c r="BI49" s="254">
        <f>VLOOKUP($S49,'Fuel Cost'!$1:$1048576,MATCH(Projects!BI$2,'Fuel Cost'!$4:$4,0),FALSE)</f>
        <v>0</v>
      </c>
      <c r="BJ49" s="254">
        <f>VLOOKUP($S49,'Fuel Cost'!$1:$1048576,MATCH(Projects!BJ$2,'Fuel Cost'!$4:$4,0),FALSE)</f>
        <v>0</v>
      </c>
      <c r="BK49" s="254">
        <f>VLOOKUP($S49,'Fuel Cost'!$1:$1048576,MATCH(Projects!BK$2,'Fuel Cost'!$4:$4,0),FALSE)</f>
        <v>0</v>
      </c>
      <c r="BL49" s="254">
        <f>VLOOKUP($S49,'Fuel Cost'!$1:$1048576,MATCH(Projects!BL$2,'Fuel Cost'!$4:$4,0),FALSE)</f>
        <v>0</v>
      </c>
      <c r="BM49" s="254">
        <f>VLOOKUP($S49,'Fuel Cost'!$1:$1048576,MATCH(Projects!BM$2,'Fuel Cost'!$4:$4,0),FALSE)</f>
        <v>0</v>
      </c>
      <c r="BN49" s="254">
        <f>VLOOKUP($S49,'Fuel Cost'!$1:$1048576,MATCH(Projects!BN$2,'Fuel Cost'!$4:$4,0),FALSE)</f>
        <v>0</v>
      </c>
      <c r="BO49" s="254">
        <f>VLOOKUP($S49,'Fuel Cost'!$1:$1048576,MATCH(Projects!BO$2,'Fuel Cost'!$4:$4,0),FALSE)</f>
        <v>0</v>
      </c>
      <c r="BP49" s="254">
        <f>VLOOKUP($S49,'Fuel Cost'!$1:$1048576,MATCH(Projects!BP$2,'Fuel Cost'!$4:$4,0),FALSE)</f>
        <v>1445.5765380859375</v>
      </c>
      <c r="BQ49" s="254">
        <f>VLOOKUP($S49,'Fuel Cost'!$1:$1048576,MATCH(Projects!BQ$2,'Fuel Cost'!$4:$4,0),FALSE)</f>
        <v>10838.408203125</v>
      </c>
      <c r="BR49" s="254">
        <f>VLOOKUP($S49,'Fuel Cost'!$1:$1048576,MATCH(Projects!BR$2,'Fuel Cost'!$4:$4,0),FALSE)</f>
        <v>11451.5390625</v>
      </c>
      <c r="BS49" s="254">
        <f>VLOOKUP($S49,'Fuel Cost'!$1:$1048576,MATCH(Projects!BS$2,'Fuel Cost'!$4:$4,0),FALSE)</f>
        <v>12091.0869140625</v>
      </c>
      <c r="BT49" s="254">
        <f>VLOOKUP($S49,'Fuel Cost'!$1:$1048576,MATCH(Projects!BT$2,'Fuel Cost'!$4:$4,0),FALSE)</f>
        <v>12566.189453125</v>
      </c>
      <c r="BU49" s="254">
        <f>VLOOKUP($S49,'Fuel Cost'!$1:$1048576,MATCH(Projects!BU$2,'Fuel Cost'!$4:$4,0),FALSE)</f>
        <v>13433.90625</v>
      </c>
      <c r="BV49" s="254">
        <f>VLOOKUP($S49,'Fuel Cost'!$1:$1048576,MATCH(Projects!BV$2,'Fuel Cost'!$4:$4,0),FALSE)</f>
        <v>14157.47265625</v>
      </c>
      <c r="BW49" s="254">
        <f>VLOOKUP($S49,'Fuel Cost'!$1:$1048576,MATCH(Projects!BW$2,'Fuel Cost'!$4:$4,0),FALSE)</f>
        <v>14899.4853515625</v>
      </c>
    </row>
    <row r="50" spans="19:75">
      <c r="S50" s="8" t="s">
        <v>312</v>
      </c>
      <c r="T50" s="254">
        <f>VLOOKUP($S50,'Fuel Cost'!$1:$1048576,MATCH(Projects!T$2,'Fuel Cost'!$4:$4,0),FALSE)</f>
        <v>195246.607421875</v>
      </c>
      <c r="U50" s="254">
        <f>VLOOKUP($S50,'Fuel Cost'!$1:$1048576,MATCH(Projects!U$2,'Fuel Cost'!$4:$4,0),FALSE)</f>
        <v>239824.380859375</v>
      </c>
      <c r="V50" s="254">
        <f>VLOOKUP($S50,'Fuel Cost'!$1:$1048576,MATCH(Projects!V$2,'Fuel Cost'!$4:$4,0),FALSE)</f>
        <v>273260.9208984375</v>
      </c>
      <c r="W50" s="254">
        <f>VLOOKUP($S50,'Fuel Cost'!$1:$1048576,MATCH(Projects!W$2,'Fuel Cost'!$4:$4,0),FALSE)</f>
        <v>280556.1689453125</v>
      </c>
      <c r="X50" s="254">
        <f>VLOOKUP($S50,'Fuel Cost'!$1:$1048576,MATCH(Projects!X$2,'Fuel Cost'!$4:$4,0),FALSE)</f>
        <v>317359.25</v>
      </c>
      <c r="Y50" s="254">
        <f>VLOOKUP($S50,'Fuel Cost'!$1:$1048576,MATCH(Projects!Y$2,'Fuel Cost'!$4:$4,0),FALSE)</f>
        <v>198852.67578125</v>
      </c>
      <c r="Z50" s="254">
        <f>VLOOKUP($S50,'Fuel Cost'!$1:$1048576,MATCH(Projects!Z$2,'Fuel Cost'!$4:$4,0),FALSE)</f>
        <v>46.851613998413086</v>
      </c>
      <c r="AA50" s="254">
        <f>VLOOKUP($S50,'Fuel Cost'!$1:$1048576,MATCH(Projects!AA$2,'Fuel Cost'!$4:$4,0),FALSE)</f>
        <v>46.442662239074707</v>
      </c>
      <c r="AB50" s="254">
        <f>VLOOKUP($S50,'Fuel Cost'!$1:$1048576,MATCH(Projects!AB$2,'Fuel Cost'!$4:$4,0),FALSE)</f>
        <v>48.419631004333496</v>
      </c>
      <c r="AC50" s="254">
        <f>VLOOKUP($S50,'Fuel Cost'!$1:$1048576,MATCH(Projects!AC$2,'Fuel Cost'!$4:$4,0),FALSE)</f>
        <v>16.431378126144409</v>
      </c>
      <c r="AD50" s="254">
        <f>VLOOKUP($S50,'Fuel Cost'!$1:$1048576,MATCH(Projects!AD$2,'Fuel Cost'!$4:$4,0),FALSE)</f>
        <v>0</v>
      </c>
      <c r="AE50" s="254">
        <f>VLOOKUP($S50,'Fuel Cost'!$1:$1048576,MATCH(Projects!AE$2,'Fuel Cost'!$4:$4,0),FALSE)</f>
        <v>0</v>
      </c>
      <c r="AF50" s="254">
        <f>VLOOKUP($S50,'Fuel Cost'!$1:$1048576,MATCH(Projects!AF$2,'Fuel Cost'!$4:$4,0),FALSE)</f>
        <v>0</v>
      </c>
      <c r="AG50" s="254">
        <f>VLOOKUP($S50,'Fuel Cost'!$1:$1048576,MATCH(Projects!AG$2,'Fuel Cost'!$4:$4,0),FALSE)</f>
        <v>0</v>
      </c>
      <c r="AH50" s="254">
        <f>VLOOKUP($S50,'Fuel Cost'!$1:$1048576,MATCH(Projects!AH$2,'Fuel Cost'!$4:$4,0),FALSE)</f>
        <v>0</v>
      </c>
      <c r="AI50" s="254">
        <f>VLOOKUP($S50,'Fuel Cost'!$1:$1048576,MATCH(Projects!AI$2,'Fuel Cost'!$4:$4,0),FALSE)</f>
        <v>0</v>
      </c>
      <c r="AJ50" s="254">
        <f>VLOOKUP($S50,'Fuel Cost'!$1:$1048576,MATCH(Projects!AJ$2,'Fuel Cost'!$4:$4,0),FALSE)</f>
        <v>0</v>
      </c>
      <c r="AK50" s="254">
        <f>VLOOKUP($S50,'Fuel Cost'!$1:$1048576,MATCH(Projects!AK$2,'Fuel Cost'!$4:$4,0),FALSE)</f>
        <v>0</v>
      </c>
      <c r="AL50" s="254">
        <f>VLOOKUP($S50,'Fuel Cost'!$1:$1048576,MATCH(Projects!AL$2,'Fuel Cost'!$4:$4,0),FALSE)</f>
        <v>0</v>
      </c>
      <c r="AM50" s="254">
        <f>VLOOKUP($S50,'Fuel Cost'!$1:$1048576,MATCH(Projects!AM$2,'Fuel Cost'!$4:$4,0),FALSE)</f>
        <v>0</v>
      </c>
      <c r="AN50" s="254">
        <f>VLOOKUP($S50,'Fuel Cost'!$1:$1048576,MATCH(Projects!AN$2,'Fuel Cost'!$4:$4,0),FALSE)</f>
        <v>0</v>
      </c>
      <c r="AO50" s="254">
        <f>VLOOKUP($S50,'Fuel Cost'!$1:$1048576,MATCH(Projects!AO$2,'Fuel Cost'!$4:$4,0),FALSE)</f>
        <v>0</v>
      </c>
      <c r="AP50" s="254">
        <f>VLOOKUP($S50,'Fuel Cost'!$1:$1048576,MATCH(Projects!AP$2,'Fuel Cost'!$4:$4,0),FALSE)</f>
        <v>0</v>
      </c>
      <c r="AQ50" s="254">
        <f>VLOOKUP($S50,'Fuel Cost'!$1:$1048576,MATCH(Projects!AQ$2,'Fuel Cost'!$4:$4,0),FALSE)</f>
        <v>0</v>
      </c>
      <c r="AR50" s="254">
        <f>VLOOKUP($S50,'Fuel Cost'!$1:$1048576,MATCH(Projects!AR$2,'Fuel Cost'!$4:$4,0),FALSE)</f>
        <v>0</v>
      </c>
      <c r="AS50" s="254">
        <f>VLOOKUP($S50,'Fuel Cost'!$1:$1048576,MATCH(Projects!AS$2,'Fuel Cost'!$4:$4,0),FALSE)</f>
        <v>0</v>
      </c>
      <c r="AT50" s="254">
        <f>VLOOKUP($S50,'Fuel Cost'!$1:$1048576,MATCH(Projects!AT$2,'Fuel Cost'!$4:$4,0),FALSE)</f>
        <v>0</v>
      </c>
      <c r="AU50" s="254">
        <f>VLOOKUP($S50,'Fuel Cost'!$1:$1048576,MATCH(Projects!AU$2,'Fuel Cost'!$4:$4,0),FALSE)</f>
        <v>0</v>
      </c>
      <c r="AV50" s="254">
        <f>VLOOKUP($S50,'Fuel Cost'!$1:$1048576,MATCH(Projects!AV$2,'Fuel Cost'!$4:$4,0),FALSE)</f>
        <v>0</v>
      </c>
      <c r="AW50" s="254">
        <f>VLOOKUP($S50,'Fuel Cost'!$1:$1048576,MATCH(Projects!AW$2,'Fuel Cost'!$4:$4,0),FALSE)</f>
        <v>0</v>
      </c>
      <c r="AX50" s="254">
        <f>VLOOKUP($S50,'Fuel Cost'!$1:$1048576,MATCH(Projects!AX$2,'Fuel Cost'!$4:$4,0),FALSE)</f>
        <v>0</v>
      </c>
      <c r="AY50" s="254">
        <f>VLOOKUP($S50,'Fuel Cost'!$1:$1048576,MATCH(Projects!AY$2,'Fuel Cost'!$4:$4,0),FALSE)</f>
        <v>0</v>
      </c>
      <c r="AZ50" s="254">
        <f>VLOOKUP($S50,'Fuel Cost'!$1:$1048576,MATCH(Projects!AZ$2,'Fuel Cost'!$4:$4,0),FALSE)</f>
        <v>0</v>
      </c>
      <c r="BA50" s="254">
        <f>VLOOKUP($S50,'Fuel Cost'!$1:$1048576,MATCH(Projects!BA$2,'Fuel Cost'!$4:$4,0),FALSE)</f>
        <v>0</v>
      </c>
      <c r="BB50" s="254">
        <f>VLOOKUP($S50,'Fuel Cost'!$1:$1048576,MATCH(Projects!BB$2,'Fuel Cost'!$4:$4,0),FALSE)</f>
        <v>0</v>
      </c>
      <c r="BC50" s="254">
        <f>VLOOKUP($S50,'Fuel Cost'!$1:$1048576,MATCH(Projects!BC$2,'Fuel Cost'!$4:$4,0),FALSE)</f>
        <v>0</v>
      </c>
      <c r="BD50" s="254">
        <f>VLOOKUP($S50,'Fuel Cost'!$1:$1048576,MATCH(Projects!BD$2,'Fuel Cost'!$4:$4,0),FALSE)</f>
        <v>0</v>
      </c>
      <c r="BE50" s="254">
        <f>VLOOKUP($S50,'Fuel Cost'!$1:$1048576,MATCH(Projects!BE$2,'Fuel Cost'!$4:$4,0),FALSE)</f>
        <v>0</v>
      </c>
      <c r="BF50" s="254">
        <f>VLOOKUP($S50,'Fuel Cost'!$1:$1048576,MATCH(Projects!BF$2,'Fuel Cost'!$4:$4,0),FALSE)</f>
        <v>0</v>
      </c>
      <c r="BG50" s="254">
        <f>VLOOKUP($S50,'Fuel Cost'!$1:$1048576,MATCH(Projects!BG$2,'Fuel Cost'!$4:$4,0),FALSE)</f>
        <v>0</v>
      </c>
      <c r="BH50" s="254">
        <f>VLOOKUP($S50,'Fuel Cost'!$1:$1048576,MATCH(Projects!BH$2,'Fuel Cost'!$4:$4,0),FALSE)</f>
        <v>0</v>
      </c>
      <c r="BI50" s="254">
        <f>VLOOKUP($S50,'Fuel Cost'!$1:$1048576,MATCH(Projects!BI$2,'Fuel Cost'!$4:$4,0),FALSE)</f>
        <v>0</v>
      </c>
      <c r="BJ50" s="254">
        <f>VLOOKUP($S50,'Fuel Cost'!$1:$1048576,MATCH(Projects!BJ$2,'Fuel Cost'!$4:$4,0),FALSE)</f>
        <v>0</v>
      </c>
      <c r="BK50" s="254">
        <f>VLOOKUP($S50,'Fuel Cost'!$1:$1048576,MATCH(Projects!BK$2,'Fuel Cost'!$4:$4,0),FALSE)</f>
        <v>0</v>
      </c>
      <c r="BL50" s="254">
        <f>VLOOKUP($S50,'Fuel Cost'!$1:$1048576,MATCH(Projects!BL$2,'Fuel Cost'!$4:$4,0),FALSE)</f>
        <v>0</v>
      </c>
      <c r="BM50" s="254">
        <f>VLOOKUP($S50,'Fuel Cost'!$1:$1048576,MATCH(Projects!BM$2,'Fuel Cost'!$4:$4,0),FALSE)</f>
        <v>0</v>
      </c>
      <c r="BN50" s="254">
        <f>VLOOKUP($S50,'Fuel Cost'!$1:$1048576,MATCH(Projects!BN$2,'Fuel Cost'!$4:$4,0),FALSE)</f>
        <v>0</v>
      </c>
      <c r="BO50" s="254">
        <f>VLOOKUP($S50,'Fuel Cost'!$1:$1048576,MATCH(Projects!BO$2,'Fuel Cost'!$4:$4,0),FALSE)</f>
        <v>0</v>
      </c>
      <c r="BP50" s="254">
        <f>VLOOKUP($S50,'Fuel Cost'!$1:$1048576,MATCH(Projects!BP$2,'Fuel Cost'!$4:$4,0),FALSE)</f>
        <v>0</v>
      </c>
      <c r="BQ50" s="254">
        <f>VLOOKUP($S50,'Fuel Cost'!$1:$1048576,MATCH(Projects!BQ$2,'Fuel Cost'!$4:$4,0),FALSE)</f>
        <v>0</v>
      </c>
      <c r="BR50" s="254">
        <f>VLOOKUP($S50,'Fuel Cost'!$1:$1048576,MATCH(Projects!BR$2,'Fuel Cost'!$4:$4,0),FALSE)</f>
        <v>0</v>
      </c>
      <c r="BS50" s="254">
        <f>VLOOKUP($S50,'Fuel Cost'!$1:$1048576,MATCH(Projects!BS$2,'Fuel Cost'!$4:$4,0),FALSE)</f>
        <v>0</v>
      </c>
      <c r="BT50" s="254">
        <f>VLOOKUP($S50,'Fuel Cost'!$1:$1048576,MATCH(Projects!BT$2,'Fuel Cost'!$4:$4,0),FALSE)</f>
        <v>0</v>
      </c>
      <c r="BU50" s="254">
        <f>VLOOKUP($S50,'Fuel Cost'!$1:$1048576,MATCH(Projects!BU$2,'Fuel Cost'!$4:$4,0),FALSE)</f>
        <v>0</v>
      </c>
      <c r="BV50" s="254">
        <f>VLOOKUP($S50,'Fuel Cost'!$1:$1048576,MATCH(Projects!BV$2,'Fuel Cost'!$4:$4,0),FALSE)</f>
        <v>0</v>
      </c>
      <c r="BW50" s="254">
        <f>VLOOKUP($S50,'Fuel Cost'!$1:$1048576,MATCH(Projects!BW$2,'Fuel Cost'!$4:$4,0),FALSE)</f>
        <v>0</v>
      </c>
    </row>
    <row r="51" spans="19:75">
      <c r="S51" s="8" t="s">
        <v>208</v>
      </c>
      <c r="T51" s="254">
        <f>VLOOKUP($S51,'Fuel Cost'!$1:$1048576,MATCH(Projects!T$2,'Fuel Cost'!$4:$4,0),FALSE)</f>
        <v>2365.6966171264648</v>
      </c>
      <c r="U51" s="254">
        <f>VLOOKUP($S51,'Fuel Cost'!$1:$1048576,MATCH(Projects!U$2,'Fuel Cost'!$4:$4,0),FALSE)</f>
        <v>3375.3123474121094</v>
      </c>
      <c r="V51" s="254">
        <f>VLOOKUP($S51,'Fuel Cost'!$1:$1048576,MATCH(Projects!V$2,'Fuel Cost'!$4:$4,0),FALSE)</f>
        <v>5525.5556335449219</v>
      </c>
      <c r="W51" s="254">
        <f>VLOOKUP($S51,'Fuel Cost'!$1:$1048576,MATCH(Projects!W$2,'Fuel Cost'!$4:$4,0),FALSE)</f>
        <v>5893.1817016601563</v>
      </c>
      <c r="X51" s="254">
        <f>VLOOKUP($S51,'Fuel Cost'!$1:$1048576,MATCH(Projects!X$2,'Fuel Cost'!$4:$4,0),FALSE)</f>
        <v>3719.6974105834961</v>
      </c>
      <c r="Y51" s="254">
        <f>VLOOKUP($S51,'Fuel Cost'!$1:$1048576,MATCH(Projects!Y$2,'Fuel Cost'!$4:$4,0),FALSE)</f>
        <v>3208.1797790527344</v>
      </c>
      <c r="Z51" s="254">
        <f>VLOOKUP($S51,'Fuel Cost'!$1:$1048576,MATCH(Projects!Z$2,'Fuel Cost'!$4:$4,0),FALSE)</f>
        <v>29.761509656906128</v>
      </c>
      <c r="AA51" s="254">
        <f>VLOOKUP($S51,'Fuel Cost'!$1:$1048576,MATCH(Projects!AA$2,'Fuel Cost'!$4:$4,0),FALSE)</f>
        <v>29.821402907371521</v>
      </c>
      <c r="AB51" s="254">
        <f>VLOOKUP($S51,'Fuel Cost'!$1:$1048576,MATCH(Projects!AB$2,'Fuel Cost'!$4:$4,0),FALSE)</f>
        <v>30.928009271621704</v>
      </c>
      <c r="AC51" s="254">
        <f>VLOOKUP($S51,'Fuel Cost'!$1:$1048576,MATCH(Projects!AC$2,'Fuel Cost'!$4:$4,0),FALSE)</f>
        <v>61.078333616256714</v>
      </c>
      <c r="AD51" s="254">
        <f>VLOOKUP($S51,'Fuel Cost'!$1:$1048576,MATCH(Projects!AD$2,'Fuel Cost'!$4:$4,0),FALSE)</f>
        <v>99.840792179107666</v>
      </c>
      <c r="AE51" s="254">
        <f>VLOOKUP($S51,'Fuel Cost'!$1:$1048576,MATCH(Projects!AE$2,'Fuel Cost'!$4:$4,0),FALSE)</f>
        <v>153.75435972213745</v>
      </c>
      <c r="AF51" s="254">
        <f>VLOOKUP($S51,'Fuel Cost'!$1:$1048576,MATCH(Projects!AF$2,'Fuel Cost'!$4:$4,0),FALSE)</f>
        <v>182.60025024414063</v>
      </c>
      <c r="AG51" s="254">
        <f>VLOOKUP($S51,'Fuel Cost'!$1:$1048576,MATCH(Projects!AG$2,'Fuel Cost'!$4:$4,0),FALSE)</f>
        <v>215.42828273773193</v>
      </c>
      <c r="AH51" s="254">
        <f>VLOOKUP($S51,'Fuel Cost'!$1:$1048576,MATCH(Projects!AH$2,'Fuel Cost'!$4:$4,0),FALSE)</f>
        <v>214.26839637756348</v>
      </c>
      <c r="AI51" s="254">
        <f>VLOOKUP($S51,'Fuel Cost'!$1:$1048576,MATCH(Projects!AI$2,'Fuel Cost'!$4:$4,0),FALSE)</f>
        <v>250.27207374572754</v>
      </c>
      <c r="AJ51" s="254">
        <f>VLOOKUP($S51,'Fuel Cost'!$1:$1048576,MATCH(Projects!AJ$2,'Fuel Cost'!$4:$4,0),FALSE)</f>
        <v>310.31358909606934</v>
      </c>
      <c r="AK51" s="254">
        <f>VLOOKUP($S51,'Fuel Cost'!$1:$1048576,MATCH(Projects!AK$2,'Fuel Cost'!$4:$4,0),FALSE)</f>
        <v>359.79213714599609</v>
      </c>
      <c r="AL51" s="254">
        <f>VLOOKUP($S51,'Fuel Cost'!$1:$1048576,MATCH(Projects!AL$2,'Fuel Cost'!$4:$4,0),FALSE)</f>
        <v>419.65788269042969</v>
      </c>
      <c r="AM51" s="254">
        <f>VLOOKUP($S51,'Fuel Cost'!$1:$1048576,MATCH(Projects!AM$2,'Fuel Cost'!$4:$4,0),FALSE)</f>
        <v>476.60424041748047</v>
      </c>
      <c r="AN51" s="254">
        <f>VLOOKUP($S51,'Fuel Cost'!$1:$1048576,MATCH(Projects!AN$2,'Fuel Cost'!$4:$4,0),FALSE)</f>
        <v>491.85596466064453</v>
      </c>
      <c r="AO51" s="254">
        <f>VLOOKUP($S51,'Fuel Cost'!$1:$1048576,MATCH(Projects!AO$2,'Fuel Cost'!$4:$4,0),FALSE)</f>
        <v>348.37053298950195</v>
      </c>
      <c r="AP51" s="254">
        <f>VLOOKUP($S51,'Fuel Cost'!$1:$1048576,MATCH(Projects!AP$2,'Fuel Cost'!$4:$4,0),FALSE)</f>
        <v>401.24790573120117</v>
      </c>
      <c r="AQ51" s="254">
        <f>VLOOKUP($S51,'Fuel Cost'!$1:$1048576,MATCH(Projects!AQ$2,'Fuel Cost'!$4:$4,0),FALSE)</f>
        <v>453.1732292175293</v>
      </c>
      <c r="AR51" s="254">
        <f>VLOOKUP($S51,'Fuel Cost'!$1:$1048576,MATCH(Projects!AR$2,'Fuel Cost'!$4:$4,0),FALSE)</f>
        <v>475.12749099731445</v>
      </c>
      <c r="AS51" s="254">
        <f>VLOOKUP($S51,'Fuel Cost'!$1:$1048576,MATCH(Projects!AS$2,'Fuel Cost'!$4:$4,0),FALSE)</f>
        <v>325.62220764160156</v>
      </c>
      <c r="AT51" s="254">
        <f>VLOOKUP($S51,'Fuel Cost'!$1:$1048576,MATCH(Projects!AT$2,'Fuel Cost'!$4:$4,0),FALSE)</f>
        <v>364.04610443115234</v>
      </c>
      <c r="AU51" s="254">
        <f>VLOOKUP($S51,'Fuel Cost'!$1:$1048576,MATCH(Projects!AU$2,'Fuel Cost'!$4:$4,0),FALSE)</f>
        <v>382.723876953125</v>
      </c>
      <c r="AV51" s="254">
        <f>VLOOKUP($S51,'Fuel Cost'!$1:$1048576,MATCH(Projects!AV$2,'Fuel Cost'!$4:$4,0),FALSE)</f>
        <v>243.5495433807373</v>
      </c>
      <c r="AW51" s="254">
        <f>VLOOKUP($S51,'Fuel Cost'!$1:$1048576,MATCH(Projects!AW$2,'Fuel Cost'!$4:$4,0),FALSE)</f>
        <v>284.87727928161621</v>
      </c>
      <c r="AX51" s="254">
        <f>VLOOKUP($S51,'Fuel Cost'!$1:$1048576,MATCH(Projects!AX$2,'Fuel Cost'!$4:$4,0),FALSE)</f>
        <v>316.93936920166016</v>
      </c>
      <c r="AY51" s="254">
        <f>VLOOKUP($S51,'Fuel Cost'!$1:$1048576,MATCH(Projects!AY$2,'Fuel Cost'!$4:$4,0),FALSE)</f>
        <v>331.59784698486328</v>
      </c>
      <c r="AZ51" s="254">
        <f>VLOOKUP($S51,'Fuel Cost'!$1:$1048576,MATCH(Projects!AZ$2,'Fuel Cost'!$4:$4,0),FALSE)</f>
        <v>210.43633079528809</v>
      </c>
      <c r="BA51" s="254">
        <f>VLOOKUP($S51,'Fuel Cost'!$1:$1048576,MATCH(Projects!BA$2,'Fuel Cost'!$4:$4,0),FALSE)</f>
        <v>243.44007682800293</v>
      </c>
      <c r="BB51" s="254">
        <f>VLOOKUP($S51,'Fuel Cost'!$1:$1048576,MATCH(Projects!BB$2,'Fuel Cost'!$4:$4,0),FALSE)</f>
        <v>264.16501808166504</v>
      </c>
      <c r="BC51" s="254">
        <f>VLOOKUP($S51,'Fuel Cost'!$1:$1048576,MATCH(Projects!BC$2,'Fuel Cost'!$4:$4,0),FALSE)</f>
        <v>286.26426696777344</v>
      </c>
      <c r="BD51" s="254">
        <f>VLOOKUP($S51,'Fuel Cost'!$1:$1048576,MATCH(Projects!BD$2,'Fuel Cost'!$4:$4,0),FALSE)</f>
        <v>301.69551467895508</v>
      </c>
      <c r="BE51" s="254">
        <f>VLOOKUP($S51,'Fuel Cost'!$1:$1048576,MATCH(Projects!BE$2,'Fuel Cost'!$4:$4,0),FALSE)</f>
        <v>317.40323638916016</v>
      </c>
      <c r="BF51" s="254">
        <f>VLOOKUP($S51,'Fuel Cost'!$1:$1048576,MATCH(Projects!BF$2,'Fuel Cost'!$4:$4,0),FALSE)</f>
        <v>207.0296459197998</v>
      </c>
      <c r="BG51" s="254">
        <f>VLOOKUP($S51,'Fuel Cost'!$1:$1048576,MATCH(Projects!BG$2,'Fuel Cost'!$4:$4,0),FALSE)</f>
        <v>225.40205383300781</v>
      </c>
      <c r="BH51" s="254">
        <f>VLOOKUP($S51,'Fuel Cost'!$1:$1048576,MATCH(Projects!BH$2,'Fuel Cost'!$4:$4,0),FALSE)</f>
        <v>238.38143920898438</v>
      </c>
      <c r="BI51" s="254">
        <f>VLOOKUP($S51,'Fuel Cost'!$1:$1048576,MATCH(Projects!BI$2,'Fuel Cost'!$4:$4,0),FALSE)</f>
        <v>266.60615730285645</v>
      </c>
      <c r="BJ51" s="254">
        <f>VLOOKUP($S51,'Fuel Cost'!$1:$1048576,MATCH(Projects!BJ$2,'Fuel Cost'!$4:$4,0),FALSE)</f>
        <v>272.33017158508301</v>
      </c>
      <c r="BK51" s="254">
        <f>VLOOKUP($S51,'Fuel Cost'!$1:$1048576,MATCH(Projects!BK$2,'Fuel Cost'!$4:$4,0),FALSE)</f>
        <v>187.15813064575195</v>
      </c>
      <c r="BL51" s="254">
        <f>VLOOKUP($S51,'Fuel Cost'!$1:$1048576,MATCH(Projects!BL$2,'Fuel Cost'!$4:$4,0),FALSE)</f>
        <v>195.10869979858398</v>
      </c>
      <c r="BM51" s="254">
        <f>VLOOKUP($S51,'Fuel Cost'!$1:$1048576,MATCH(Projects!BM$2,'Fuel Cost'!$4:$4,0),FALSE)</f>
        <v>219.12949562072754</v>
      </c>
      <c r="BN51" s="254">
        <f>VLOOKUP($S51,'Fuel Cost'!$1:$1048576,MATCH(Projects!BN$2,'Fuel Cost'!$4:$4,0),FALSE)</f>
        <v>235.97569274902344</v>
      </c>
      <c r="BO51" s="254">
        <f>VLOOKUP($S51,'Fuel Cost'!$1:$1048576,MATCH(Projects!BO$2,'Fuel Cost'!$4:$4,0),FALSE)</f>
        <v>253.7208366394043</v>
      </c>
      <c r="BP51" s="254">
        <f>VLOOKUP($S51,'Fuel Cost'!$1:$1048576,MATCH(Projects!BP$2,'Fuel Cost'!$4:$4,0),FALSE)</f>
        <v>236.36029815673828</v>
      </c>
      <c r="BQ51" s="254">
        <f>VLOOKUP($S51,'Fuel Cost'!$1:$1048576,MATCH(Projects!BQ$2,'Fuel Cost'!$4:$4,0),FALSE)</f>
        <v>58.097464084625244</v>
      </c>
      <c r="BR51" s="254">
        <f>VLOOKUP($S51,'Fuel Cost'!$1:$1048576,MATCH(Projects!BR$2,'Fuel Cost'!$4:$4,0),FALSE)</f>
        <v>95.233584403991699</v>
      </c>
      <c r="BS51" s="254">
        <f>VLOOKUP($S51,'Fuel Cost'!$1:$1048576,MATCH(Projects!BS$2,'Fuel Cost'!$4:$4,0),FALSE)</f>
        <v>101.64264488220215</v>
      </c>
      <c r="BT51" s="254">
        <f>VLOOKUP($S51,'Fuel Cost'!$1:$1048576,MATCH(Projects!BT$2,'Fuel Cost'!$4:$4,0),FALSE)</f>
        <v>119.83976268768311</v>
      </c>
      <c r="BU51" s="254">
        <f>VLOOKUP($S51,'Fuel Cost'!$1:$1048576,MATCH(Projects!BU$2,'Fuel Cost'!$4:$4,0),FALSE)</f>
        <v>212.43118095397949</v>
      </c>
      <c r="BV51" s="254">
        <f>VLOOKUP($S51,'Fuel Cost'!$1:$1048576,MATCH(Projects!BV$2,'Fuel Cost'!$4:$4,0),FALSE)</f>
        <v>232.0704402923584</v>
      </c>
      <c r="BW51" s="254">
        <f>VLOOKUP($S51,'Fuel Cost'!$1:$1048576,MATCH(Projects!BW$2,'Fuel Cost'!$4:$4,0),FALSE)</f>
        <v>252.01724433898926</v>
      </c>
    </row>
    <row r="52" spans="19:75">
      <c r="S52" s="8" t="s">
        <v>348</v>
      </c>
      <c r="T52" s="254">
        <f>VLOOKUP($S52,'Fuel Cost'!$1:$1048576,MATCH(Projects!T$2,'Fuel Cost'!$4:$4,0),FALSE)</f>
        <v>0</v>
      </c>
      <c r="U52" s="254">
        <f>VLOOKUP($S52,'Fuel Cost'!$1:$1048576,MATCH(Projects!U$2,'Fuel Cost'!$4:$4,0),FALSE)</f>
        <v>0</v>
      </c>
      <c r="V52" s="254">
        <f>VLOOKUP($S52,'Fuel Cost'!$1:$1048576,MATCH(Projects!V$2,'Fuel Cost'!$4:$4,0),FALSE)</f>
        <v>0</v>
      </c>
      <c r="W52" s="254">
        <f>VLOOKUP($S52,'Fuel Cost'!$1:$1048576,MATCH(Projects!W$2,'Fuel Cost'!$4:$4,0),FALSE)</f>
        <v>210.34521484375</v>
      </c>
      <c r="X52" s="254">
        <f>VLOOKUP($S52,'Fuel Cost'!$1:$1048576,MATCH(Projects!X$2,'Fuel Cost'!$4:$4,0),FALSE)</f>
        <v>4153.09228515625</v>
      </c>
      <c r="Y52" s="254">
        <f>VLOOKUP($S52,'Fuel Cost'!$1:$1048576,MATCH(Projects!Y$2,'Fuel Cost'!$4:$4,0),FALSE)</f>
        <v>3318.6708984375</v>
      </c>
      <c r="Z52" s="254">
        <f>VLOOKUP($S52,'Fuel Cost'!$1:$1048576,MATCH(Projects!Z$2,'Fuel Cost'!$4:$4,0),FALSE)</f>
        <v>7.7337474822998047</v>
      </c>
      <c r="AA52" s="254">
        <f>VLOOKUP($S52,'Fuel Cost'!$1:$1048576,MATCH(Projects!AA$2,'Fuel Cost'!$4:$4,0),FALSE)</f>
        <v>7.7895288467407227</v>
      </c>
      <c r="AB52" s="254">
        <f>VLOOKUP($S52,'Fuel Cost'!$1:$1048576,MATCH(Projects!AB$2,'Fuel Cost'!$4:$4,0),FALSE)</f>
        <v>8.0639781951904297</v>
      </c>
      <c r="AC52" s="254">
        <f>VLOOKUP($S52,'Fuel Cost'!$1:$1048576,MATCH(Projects!AC$2,'Fuel Cost'!$4:$4,0),FALSE)</f>
        <v>9.4091434478759766</v>
      </c>
      <c r="AD52" s="254">
        <f>VLOOKUP($S52,'Fuel Cost'!$1:$1048576,MATCH(Projects!AD$2,'Fuel Cost'!$4:$4,0),FALSE)</f>
        <v>15.96595287322998</v>
      </c>
      <c r="AE52" s="254">
        <f>VLOOKUP($S52,'Fuel Cost'!$1:$1048576,MATCH(Projects!AE$2,'Fuel Cost'!$4:$4,0),FALSE)</f>
        <v>19.793777465820313</v>
      </c>
      <c r="AF52" s="254">
        <f>VLOOKUP($S52,'Fuel Cost'!$1:$1048576,MATCH(Projects!AF$2,'Fuel Cost'!$4:$4,0),FALSE)</f>
        <v>21.410518646240234</v>
      </c>
      <c r="AG52" s="254">
        <f>VLOOKUP($S52,'Fuel Cost'!$1:$1048576,MATCH(Projects!AG$2,'Fuel Cost'!$4:$4,0),FALSE)</f>
        <v>28.580734252929688</v>
      </c>
      <c r="AH52" s="254">
        <f>VLOOKUP($S52,'Fuel Cost'!$1:$1048576,MATCH(Projects!AH$2,'Fuel Cost'!$4:$4,0),FALSE)</f>
        <v>47.573749542236328</v>
      </c>
      <c r="AI52" s="254">
        <f>VLOOKUP($S52,'Fuel Cost'!$1:$1048576,MATCH(Projects!AI$2,'Fuel Cost'!$4:$4,0),FALSE)</f>
        <v>106.91600799560547</v>
      </c>
      <c r="AJ52" s="254">
        <f>VLOOKUP($S52,'Fuel Cost'!$1:$1048576,MATCH(Projects!AJ$2,'Fuel Cost'!$4:$4,0),FALSE)</f>
        <v>244.37258911132813</v>
      </c>
      <c r="AK52" s="254">
        <f>VLOOKUP($S52,'Fuel Cost'!$1:$1048576,MATCH(Projects!AK$2,'Fuel Cost'!$4:$4,0),FALSE)</f>
        <v>545.37542724609375</v>
      </c>
      <c r="AL52" s="254">
        <f>VLOOKUP($S52,'Fuel Cost'!$1:$1048576,MATCH(Projects!AL$2,'Fuel Cost'!$4:$4,0),FALSE)</f>
        <v>697.8135986328125</v>
      </c>
      <c r="AM52" s="254">
        <f>VLOOKUP($S52,'Fuel Cost'!$1:$1048576,MATCH(Projects!AM$2,'Fuel Cost'!$4:$4,0),FALSE)</f>
        <v>848.1243896484375</v>
      </c>
      <c r="AN52" s="254">
        <f>VLOOKUP($S52,'Fuel Cost'!$1:$1048576,MATCH(Projects!AN$2,'Fuel Cost'!$4:$4,0),FALSE)</f>
        <v>1036.7135467529297</v>
      </c>
      <c r="AO52" s="254">
        <f>VLOOKUP($S52,'Fuel Cost'!$1:$1048576,MATCH(Projects!AO$2,'Fuel Cost'!$4:$4,0),FALSE)</f>
        <v>1562.404541015625</v>
      </c>
      <c r="AP52" s="254">
        <f>VLOOKUP($S52,'Fuel Cost'!$1:$1048576,MATCH(Projects!AP$2,'Fuel Cost'!$4:$4,0),FALSE)</f>
        <v>1772.2149047851563</v>
      </c>
      <c r="AQ52" s="254">
        <f>VLOOKUP($S52,'Fuel Cost'!$1:$1048576,MATCH(Projects!AQ$2,'Fuel Cost'!$4:$4,0),FALSE)</f>
        <v>1982.0220336914063</v>
      </c>
      <c r="AR52" s="254">
        <f>VLOOKUP($S52,'Fuel Cost'!$1:$1048576,MATCH(Projects!AR$2,'Fuel Cost'!$4:$4,0),FALSE)</f>
        <v>2265.1222381591797</v>
      </c>
      <c r="AS52" s="254">
        <f>VLOOKUP($S52,'Fuel Cost'!$1:$1048576,MATCH(Projects!AS$2,'Fuel Cost'!$4:$4,0),FALSE)</f>
        <v>2856.3827514648438</v>
      </c>
      <c r="AT52" s="254">
        <f>VLOOKUP($S52,'Fuel Cost'!$1:$1048576,MATCH(Projects!AT$2,'Fuel Cost'!$4:$4,0),FALSE)</f>
        <v>3097.6021118164063</v>
      </c>
      <c r="AU52" s="254">
        <f>VLOOKUP($S52,'Fuel Cost'!$1:$1048576,MATCH(Projects!AU$2,'Fuel Cost'!$4:$4,0),FALSE)</f>
        <v>3396.0113830566406</v>
      </c>
      <c r="AV52" s="254">
        <f>VLOOKUP($S52,'Fuel Cost'!$1:$1048576,MATCH(Projects!AV$2,'Fuel Cost'!$4:$4,0),FALSE)</f>
        <v>3971.0548248291016</v>
      </c>
      <c r="AW52" s="254">
        <f>VLOOKUP($S52,'Fuel Cost'!$1:$1048576,MATCH(Projects!AW$2,'Fuel Cost'!$4:$4,0),FALSE)</f>
        <v>4335.1182861328125</v>
      </c>
      <c r="AX52" s="254">
        <f>VLOOKUP($S52,'Fuel Cost'!$1:$1048576,MATCH(Projects!AX$2,'Fuel Cost'!$4:$4,0),FALSE)</f>
        <v>4615.3157348632813</v>
      </c>
      <c r="AY52" s="254">
        <f>VLOOKUP($S52,'Fuel Cost'!$1:$1048576,MATCH(Projects!AY$2,'Fuel Cost'!$4:$4,0),FALSE)</f>
        <v>4955.9053039550781</v>
      </c>
      <c r="AZ52" s="254">
        <f>VLOOKUP($S52,'Fuel Cost'!$1:$1048576,MATCH(Projects!AZ$2,'Fuel Cost'!$4:$4,0),FALSE)</f>
        <v>5512.2255249023438</v>
      </c>
      <c r="BA52" s="254">
        <f>VLOOKUP($S52,'Fuel Cost'!$1:$1048576,MATCH(Projects!BA$2,'Fuel Cost'!$4:$4,0),FALSE)</f>
        <v>5979.7867431640625</v>
      </c>
      <c r="BB52" s="254">
        <f>VLOOKUP($S52,'Fuel Cost'!$1:$1048576,MATCH(Projects!BB$2,'Fuel Cost'!$4:$4,0),FALSE)</f>
        <v>6371.9061889648438</v>
      </c>
      <c r="BC52" s="254">
        <f>VLOOKUP($S52,'Fuel Cost'!$1:$1048576,MATCH(Projects!BC$2,'Fuel Cost'!$4:$4,0),FALSE)</f>
        <v>6775.3387451171875</v>
      </c>
      <c r="BD52" s="254">
        <f>VLOOKUP($S52,'Fuel Cost'!$1:$1048576,MATCH(Projects!BD$2,'Fuel Cost'!$4:$4,0),FALSE)</f>
        <v>7199.2257080078125</v>
      </c>
      <c r="BE52" s="254">
        <f>VLOOKUP($S52,'Fuel Cost'!$1:$1048576,MATCH(Projects!BE$2,'Fuel Cost'!$4:$4,0),FALSE)</f>
        <v>7723.6391143798828</v>
      </c>
      <c r="BF52" s="254">
        <f>VLOOKUP($S52,'Fuel Cost'!$1:$1048576,MATCH(Projects!BF$2,'Fuel Cost'!$4:$4,0),FALSE)</f>
        <v>8390.0442504882813</v>
      </c>
      <c r="BG52" s="254">
        <f>VLOOKUP($S52,'Fuel Cost'!$1:$1048576,MATCH(Projects!BG$2,'Fuel Cost'!$4:$4,0),FALSE)</f>
        <v>8933.6910400390625</v>
      </c>
      <c r="BH52" s="254">
        <f>VLOOKUP($S52,'Fuel Cost'!$1:$1048576,MATCH(Projects!BH$2,'Fuel Cost'!$4:$4,0),FALSE)</f>
        <v>9470.1886596679688</v>
      </c>
      <c r="BI52" s="254">
        <f>VLOOKUP($S52,'Fuel Cost'!$1:$1048576,MATCH(Projects!BI$2,'Fuel Cost'!$4:$4,0),FALSE)</f>
        <v>10155.831848144531</v>
      </c>
      <c r="BJ52" s="254">
        <f>VLOOKUP($S52,'Fuel Cost'!$1:$1048576,MATCH(Projects!BJ$2,'Fuel Cost'!$4:$4,0),FALSE)</f>
        <v>10838.845397949219</v>
      </c>
      <c r="BK52" s="254">
        <f>VLOOKUP($S52,'Fuel Cost'!$1:$1048576,MATCH(Projects!BK$2,'Fuel Cost'!$4:$4,0),FALSE)</f>
        <v>11603.174621582031</v>
      </c>
      <c r="BL52" s="254">
        <f>VLOOKUP($S52,'Fuel Cost'!$1:$1048576,MATCH(Projects!BL$2,'Fuel Cost'!$4:$4,0),FALSE)</f>
        <v>12199.677368164063</v>
      </c>
      <c r="BM52" s="254">
        <f>VLOOKUP($S52,'Fuel Cost'!$1:$1048576,MATCH(Projects!BM$2,'Fuel Cost'!$4:$4,0),FALSE)</f>
        <v>13160.911407470703</v>
      </c>
      <c r="BN52" s="254">
        <f>VLOOKUP($S52,'Fuel Cost'!$1:$1048576,MATCH(Projects!BN$2,'Fuel Cost'!$4:$4,0),FALSE)</f>
        <v>13965.01318359375</v>
      </c>
      <c r="BO52" s="254">
        <f>VLOOKUP($S52,'Fuel Cost'!$1:$1048576,MATCH(Projects!BO$2,'Fuel Cost'!$4:$4,0),FALSE)</f>
        <v>14823.041259765625</v>
      </c>
      <c r="BP52" s="254">
        <f>VLOOKUP($S52,'Fuel Cost'!$1:$1048576,MATCH(Projects!BP$2,'Fuel Cost'!$4:$4,0),FALSE)</f>
        <v>13971.827392578125</v>
      </c>
      <c r="BQ52" s="254">
        <f>VLOOKUP($S52,'Fuel Cost'!$1:$1048576,MATCH(Projects!BQ$2,'Fuel Cost'!$4:$4,0),FALSE)</f>
        <v>4885.6144256591797</v>
      </c>
      <c r="BR52" s="254">
        <f>VLOOKUP($S52,'Fuel Cost'!$1:$1048576,MATCH(Projects!BR$2,'Fuel Cost'!$4:$4,0),FALSE)</f>
        <v>5182.779541015625</v>
      </c>
      <c r="BS52" s="254">
        <f>VLOOKUP($S52,'Fuel Cost'!$1:$1048576,MATCH(Projects!BS$2,'Fuel Cost'!$4:$4,0),FALSE)</f>
        <v>5522.5357971191406</v>
      </c>
      <c r="BT52" s="254">
        <f>VLOOKUP($S52,'Fuel Cost'!$1:$1048576,MATCH(Projects!BT$2,'Fuel Cost'!$4:$4,0),FALSE)</f>
        <v>5771.8084411621094</v>
      </c>
      <c r="BU52" s="254">
        <f>VLOOKUP($S52,'Fuel Cost'!$1:$1048576,MATCH(Projects!BU$2,'Fuel Cost'!$4:$4,0),FALSE)</f>
        <v>6186.0690612792969</v>
      </c>
      <c r="BV52" s="254">
        <f>VLOOKUP($S52,'Fuel Cost'!$1:$1048576,MATCH(Projects!BV$2,'Fuel Cost'!$4:$4,0),FALSE)</f>
        <v>6590.6053466796875</v>
      </c>
      <c r="BW52" s="254">
        <f>VLOOKUP($S52,'Fuel Cost'!$1:$1048576,MATCH(Projects!BW$2,'Fuel Cost'!$4:$4,0),FALSE)</f>
        <v>7027.0496826171875</v>
      </c>
    </row>
    <row r="53" spans="19:75">
      <c r="T53" s="23">
        <f>SUM(T49:T52)</f>
        <v>197612.30403900146</v>
      </c>
      <c r="U53" s="23">
        <f t="shared" ref="U53:BW53" si="12">SUM(U49:U52)</f>
        <v>243199.69320678711</v>
      </c>
      <c r="V53" s="23">
        <f t="shared" si="12"/>
        <v>278786.47653198242</v>
      </c>
      <c r="W53" s="23">
        <f t="shared" si="12"/>
        <v>286659.69586181641</v>
      </c>
      <c r="X53" s="23">
        <f t="shared" si="12"/>
        <v>325232.03969573975</v>
      </c>
      <c r="Y53" s="23">
        <f t="shared" si="12"/>
        <v>205379.52645874023</v>
      </c>
      <c r="Z53" s="23">
        <f t="shared" si="12"/>
        <v>84.346871137619019</v>
      </c>
      <c r="AA53" s="23">
        <f t="shared" si="12"/>
        <v>84.053593993186951</v>
      </c>
      <c r="AB53" s="23">
        <f t="shared" si="12"/>
        <v>87.41161847114563</v>
      </c>
      <c r="AC53" s="23">
        <f t="shared" si="12"/>
        <v>86.9188551902771</v>
      </c>
      <c r="AD53" s="23">
        <f t="shared" si="12"/>
        <v>115.80674505233765</v>
      </c>
      <c r="AE53" s="23">
        <f t="shared" si="12"/>
        <v>173.54813718795776</v>
      </c>
      <c r="AF53" s="23">
        <f t="shared" si="12"/>
        <v>204.01076889038086</v>
      </c>
      <c r="AG53" s="23">
        <f t="shared" si="12"/>
        <v>244.00901699066162</v>
      </c>
      <c r="AH53" s="23">
        <f t="shared" si="12"/>
        <v>261.8421459197998</v>
      </c>
      <c r="AI53" s="23">
        <f t="shared" si="12"/>
        <v>357.18808174133301</v>
      </c>
      <c r="AJ53" s="23">
        <f t="shared" si="12"/>
        <v>554.68617820739746</v>
      </c>
      <c r="AK53" s="23">
        <f t="shared" si="12"/>
        <v>905.16756439208984</v>
      </c>
      <c r="AL53" s="23">
        <f t="shared" si="12"/>
        <v>1117.4714813232422</v>
      </c>
      <c r="AM53" s="23">
        <f t="shared" si="12"/>
        <v>1324.728630065918</v>
      </c>
      <c r="AN53" s="23">
        <f t="shared" si="12"/>
        <v>1528.5695114135742</v>
      </c>
      <c r="AO53" s="23">
        <f t="shared" si="12"/>
        <v>1910.775074005127</v>
      </c>
      <c r="AP53" s="23">
        <f t="shared" si="12"/>
        <v>2173.4628105163574</v>
      </c>
      <c r="AQ53" s="23">
        <f t="shared" si="12"/>
        <v>2435.1952629089355</v>
      </c>
      <c r="AR53" s="23">
        <f t="shared" si="12"/>
        <v>2740.2497291564941</v>
      </c>
      <c r="AS53" s="23">
        <f t="shared" si="12"/>
        <v>3182.0049591064453</v>
      </c>
      <c r="AT53" s="23">
        <f t="shared" si="12"/>
        <v>3461.6482162475586</v>
      </c>
      <c r="AU53" s="23">
        <f t="shared" si="12"/>
        <v>3778.7352600097656</v>
      </c>
      <c r="AV53" s="23">
        <f t="shared" si="12"/>
        <v>4214.6043682098389</v>
      </c>
      <c r="AW53" s="23">
        <f t="shared" si="12"/>
        <v>4619.9955654144287</v>
      </c>
      <c r="AX53" s="23">
        <f t="shared" si="12"/>
        <v>4932.2551040649414</v>
      </c>
      <c r="AY53" s="23">
        <f t="shared" si="12"/>
        <v>5287.5031509399414</v>
      </c>
      <c r="AZ53" s="23">
        <f t="shared" si="12"/>
        <v>5722.6618556976318</v>
      </c>
      <c r="BA53" s="23">
        <f t="shared" si="12"/>
        <v>6223.2268199920654</v>
      </c>
      <c r="BB53" s="23">
        <f t="shared" si="12"/>
        <v>6636.0712070465088</v>
      </c>
      <c r="BC53" s="23">
        <f t="shared" si="12"/>
        <v>7061.6030120849609</v>
      </c>
      <c r="BD53" s="23">
        <f t="shared" si="12"/>
        <v>7500.9212226867676</v>
      </c>
      <c r="BE53" s="23">
        <f t="shared" si="12"/>
        <v>8041.042350769043</v>
      </c>
      <c r="BF53" s="23">
        <f t="shared" si="12"/>
        <v>8597.0738964080811</v>
      </c>
      <c r="BG53" s="23">
        <f t="shared" si="12"/>
        <v>9159.0930938720703</v>
      </c>
      <c r="BH53" s="23">
        <f t="shared" si="12"/>
        <v>9708.5700988769531</v>
      </c>
      <c r="BI53" s="23">
        <f t="shared" si="12"/>
        <v>10422.438005447388</v>
      </c>
      <c r="BJ53" s="23">
        <f t="shared" si="12"/>
        <v>11111.175569534302</v>
      </c>
      <c r="BK53" s="23">
        <f t="shared" si="12"/>
        <v>11790.332752227783</v>
      </c>
      <c r="BL53" s="23">
        <f t="shared" si="12"/>
        <v>12394.786067962646</v>
      </c>
      <c r="BM53" s="23">
        <f t="shared" si="12"/>
        <v>13380.040903091431</v>
      </c>
      <c r="BN53" s="23">
        <f t="shared" si="12"/>
        <v>14200.988876342773</v>
      </c>
      <c r="BO53" s="23">
        <f t="shared" si="12"/>
        <v>15076.762096405029</v>
      </c>
      <c r="BP53" s="23">
        <f t="shared" si="12"/>
        <v>15653.764228820801</v>
      </c>
      <c r="BQ53" s="23">
        <f t="shared" si="12"/>
        <v>15782.120092868805</v>
      </c>
      <c r="BR53" s="23">
        <f t="shared" si="12"/>
        <v>16729.552187919617</v>
      </c>
      <c r="BS53" s="23">
        <f t="shared" si="12"/>
        <v>17715.265356063843</v>
      </c>
      <c r="BT53" s="23">
        <f t="shared" si="12"/>
        <v>18457.837656974792</v>
      </c>
      <c r="BU53" s="23">
        <f t="shared" si="12"/>
        <v>19832.406492233276</v>
      </c>
      <c r="BV53" s="23">
        <f t="shared" si="12"/>
        <v>20980.148443222046</v>
      </c>
      <c r="BW53" s="23">
        <f t="shared" si="12"/>
        <v>22178.552278518677</v>
      </c>
    </row>
    <row r="55" spans="19:75">
      <c r="S55" s="10" t="s">
        <v>349</v>
      </c>
      <c r="T55" s="2">
        <f>+Infeed!L922</f>
        <v>197612.30403900146</v>
      </c>
      <c r="U55" s="2">
        <f>+Infeed!M922</f>
        <v>243199.69320678711</v>
      </c>
      <c r="V55" s="2">
        <f>+Infeed!N922</f>
        <v>278786.47653198242</v>
      </c>
      <c r="W55" s="2">
        <f>+Infeed!O922</f>
        <v>286659.69586181641</v>
      </c>
      <c r="X55" s="2">
        <f>+Infeed!P922</f>
        <v>325232.03969573975</v>
      </c>
      <c r="Y55" s="2">
        <f>+Infeed!Q922</f>
        <v>205379.52645874023</v>
      </c>
      <c r="Z55" s="2">
        <f>+Infeed!R922</f>
        <v>84.346871137619019</v>
      </c>
      <c r="AA55" s="2">
        <f>+Infeed!S922</f>
        <v>84.053593993186951</v>
      </c>
      <c r="AB55" s="2">
        <f>+Infeed!T922</f>
        <v>87.41161847114563</v>
      </c>
      <c r="AC55" s="2">
        <f>+Infeed!U922</f>
        <v>86.9188551902771</v>
      </c>
      <c r="AD55" s="2">
        <f>+Infeed!V922</f>
        <v>115.80674505233765</v>
      </c>
      <c r="AE55" s="2">
        <f>+Infeed!W922</f>
        <v>173.54813718795776</v>
      </c>
      <c r="AF55" s="2">
        <f>+Infeed!X922</f>
        <v>204.01076889038086</v>
      </c>
      <c r="AG55" s="2">
        <f>+Infeed!Y922</f>
        <v>244.00901699066162</v>
      </c>
      <c r="AH55" s="2">
        <f>+Infeed!Z922</f>
        <v>261.8421459197998</v>
      </c>
      <c r="AI55" s="2">
        <f>+Infeed!AA922</f>
        <v>357.18808174133301</v>
      </c>
      <c r="AJ55" s="2">
        <f>+Infeed!AB922</f>
        <v>554.68617820739746</v>
      </c>
      <c r="AK55" s="2">
        <f>+Infeed!AC922</f>
        <v>905.16756439208984</v>
      </c>
      <c r="AL55" s="2">
        <f>+Infeed!AD922</f>
        <v>1117.4714813232422</v>
      </c>
      <c r="AM55" s="2">
        <f>+Infeed!AE922</f>
        <v>1324.728630065918</v>
      </c>
      <c r="AN55" s="2">
        <f>+Infeed!AF922</f>
        <v>1528.5695114135742</v>
      </c>
      <c r="AO55" s="2">
        <f>+Infeed!AG922</f>
        <v>1910.775074005127</v>
      </c>
      <c r="AP55" s="2">
        <f>+Infeed!AH922</f>
        <v>2173.4628105163574</v>
      </c>
      <c r="AQ55" s="2">
        <f>+Infeed!AI922</f>
        <v>2435.1952629089355</v>
      </c>
      <c r="AR55" s="2">
        <f>+Infeed!AJ922</f>
        <v>2740.2497291564941</v>
      </c>
      <c r="AS55" s="2">
        <f>+Infeed!AK922</f>
        <v>3182.0049591064453</v>
      </c>
      <c r="AT55" s="2">
        <f>+Infeed!AL922</f>
        <v>3461.6482162475586</v>
      </c>
      <c r="AU55" s="2">
        <f>+Infeed!AM922</f>
        <v>3778.7352600097656</v>
      </c>
      <c r="AV55" s="2">
        <f>+Infeed!AN922</f>
        <v>4214.6043682098389</v>
      </c>
      <c r="AW55" s="2">
        <f>+Infeed!AO922</f>
        <v>4619.9955654144287</v>
      </c>
      <c r="AX55" s="2">
        <f>+Infeed!AP922</f>
        <v>4932.2551040649414</v>
      </c>
      <c r="AY55" s="2">
        <f>+Infeed!AQ922</f>
        <v>5287.5031509399414</v>
      </c>
      <c r="AZ55" s="2">
        <f>+Infeed!AR922</f>
        <v>5722.6618556976318</v>
      </c>
      <c r="BA55" s="2">
        <f>+Infeed!AS922</f>
        <v>6223.2268199920654</v>
      </c>
      <c r="BB55" s="2">
        <f>+Infeed!AT922</f>
        <v>6636.0712070465088</v>
      </c>
      <c r="BC55" s="2">
        <f>+Infeed!AU922</f>
        <v>7061.6030120849609</v>
      </c>
      <c r="BD55" s="2">
        <f>+Infeed!AV922</f>
        <v>7500.9212226867676</v>
      </c>
      <c r="BE55" s="2">
        <f>+Infeed!AW922</f>
        <v>8041.042350769043</v>
      </c>
      <c r="BF55" s="2">
        <f>+Infeed!AX922</f>
        <v>8597.0738964080811</v>
      </c>
      <c r="BG55" s="2">
        <f>+Infeed!AY922</f>
        <v>9159.0930938720703</v>
      </c>
      <c r="BH55" s="2">
        <f>+Infeed!AZ922</f>
        <v>9708.5700988769531</v>
      </c>
      <c r="BI55" s="2">
        <f>+Infeed!BA922</f>
        <v>10422.438005447388</v>
      </c>
      <c r="BJ55" s="2">
        <f>+Infeed!BB922</f>
        <v>11111.175569534302</v>
      </c>
      <c r="BK55" s="2">
        <f>+Infeed!BC922</f>
        <v>11790.332752227783</v>
      </c>
      <c r="BL55" s="2">
        <f>+Infeed!BD922</f>
        <v>12394.786067962646</v>
      </c>
      <c r="BM55" s="2">
        <f>+Infeed!BE922</f>
        <v>13380.040903091431</v>
      </c>
      <c r="BN55" s="2">
        <f>+Infeed!BF922</f>
        <v>14200.988876342773</v>
      </c>
      <c r="BO55" s="2">
        <f>+Infeed!BG922</f>
        <v>15076.762096405029</v>
      </c>
      <c r="BP55" s="2">
        <f>+Infeed!BH922</f>
        <v>15653.764228820801</v>
      </c>
      <c r="BQ55" s="2">
        <f>+Infeed!BI922</f>
        <v>15782.120092868805</v>
      </c>
      <c r="BR55" s="2">
        <f>+Infeed!BJ922</f>
        <v>16729.552187919617</v>
      </c>
      <c r="BS55" s="2">
        <f>+Infeed!BK922</f>
        <v>17715.265356063843</v>
      </c>
      <c r="BT55" s="2">
        <f>+Infeed!BL922</f>
        <v>18457.837656974792</v>
      </c>
      <c r="BU55" s="2">
        <f>+Infeed!BM922</f>
        <v>19832.406492233276</v>
      </c>
      <c r="BV55" s="2">
        <f>+Infeed!BN922</f>
        <v>20980.148443222046</v>
      </c>
      <c r="BW55" s="2">
        <f>+Infeed!BO922</f>
        <v>22178.552278518677</v>
      </c>
    </row>
    <row r="56" spans="19:75">
      <c r="S56" s="10" t="s">
        <v>39</v>
      </c>
      <c r="T56" s="2">
        <f>+T53-T55</f>
        <v>0</v>
      </c>
      <c r="U56" s="2">
        <f t="shared" ref="U56:BW56" si="13">+U53-U55</f>
        <v>0</v>
      </c>
      <c r="V56" s="2">
        <f t="shared" si="13"/>
        <v>0</v>
      </c>
      <c r="W56" s="2">
        <f t="shared" si="13"/>
        <v>0</v>
      </c>
      <c r="X56" s="2">
        <f t="shared" si="13"/>
        <v>0</v>
      </c>
      <c r="Y56" s="2">
        <f t="shared" si="13"/>
        <v>0</v>
      </c>
      <c r="Z56" s="2">
        <f t="shared" si="13"/>
        <v>0</v>
      </c>
      <c r="AA56" s="2">
        <f t="shared" si="13"/>
        <v>0</v>
      </c>
      <c r="AB56" s="2">
        <f t="shared" si="13"/>
        <v>0</v>
      </c>
      <c r="AC56" s="2">
        <f t="shared" si="13"/>
        <v>0</v>
      </c>
      <c r="AD56" s="2">
        <f t="shared" si="13"/>
        <v>0</v>
      </c>
      <c r="AE56" s="2">
        <f t="shared" si="13"/>
        <v>0</v>
      </c>
      <c r="AF56" s="2">
        <f t="shared" si="13"/>
        <v>0</v>
      </c>
      <c r="AG56" s="2">
        <f t="shared" si="13"/>
        <v>0</v>
      </c>
      <c r="AH56" s="2">
        <f t="shared" si="13"/>
        <v>0</v>
      </c>
      <c r="AI56" s="2">
        <f t="shared" si="13"/>
        <v>0</v>
      </c>
      <c r="AJ56" s="2">
        <f t="shared" si="13"/>
        <v>0</v>
      </c>
      <c r="AK56" s="2">
        <f t="shared" si="13"/>
        <v>0</v>
      </c>
      <c r="AL56" s="2">
        <f t="shared" si="13"/>
        <v>0</v>
      </c>
      <c r="AM56" s="2">
        <f t="shared" si="13"/>
        <v>0</v>
      </c>
      <c r="AN56" s="2">
        <f t="shared" si="13"/>
        <v>0</v>
      </c>
      <c r="AO56" s="2">
        <f t="shared" si="13"/>
        <v>0</v>
      </c>
      <c r="AP56" s="2">
        <f t="shared" si="13"/>
        <v>0</v>
      </c>
      <c r="AQ56" s="2">
        <f t="shared" si="13"/>
        <v>0</v>
      </c>
      <c r="AR56" s="2">
        <f t="shared" si="13"/>
        <v>0</v>
      </c>
      <c r="AS56" s="2">
        <f t="shared" si="13"/>
        <v>0</v>
      </c>
      <c r="AT56" s="2">
        <f t="shared" si="13"/>
        <v>0</v>
      </c>
      <c r="AU56" s="2">
        <f t="shared" si="13"/>
        <v>0</v>
      </c>
      <c r="AV56" s="2">
        <f t="shared" si="13"/>
        <v>0</v>
      </c>
      <c r="AW56" s="2">
        <f t="shared" si="13"/>
        <v>0</v>
      </c>
      <c r="AX56" s="2">
        <f t="shared" si="13"/>
        <v>0</v>
      </c>
      <c r="AY56" s="2">
        <f t="shared" si="13"/>
        <v>0</v>
      </c>
      <c r="AZ56" s="2">
        <f t="shared" si="13"/>
        <v>0</v>
      </c>
      <c r="BA56" s="2">
        <f t="shared" si="13"/>
        <v>0</v>
      </c>
      <c r="BB56" s="2">
        <f t="shared" si="13"/>
        <v>0</v>
      </c>
      <c r="BC56" s="2">
        <f t="shared" si="13"/>
        <v>0</v>
      </c>
      <c r="BD56" s="2">
        <f t="shared" si="13"/>
        <v>0</v>
      </c>
      <c r="BE56" s="2">
        <f t="shared" si="13"/>
        <v>0</v>
      </c>
      <c r="BF56" s="2">
        <f t="shared" si="13"/>
        <v>0</v>
      </c>
      <c r="BG56" s="2">
        <f t="shared" si="13"/>
        <v>0</v>
      </c>
      <c r="BH56" s="2">
        <f t="shared" si="13"/>
        <v>0</v>
      </c>
      <c r="BI56" s="2">
        <f t="shared" si="13"/>
        <v>0</v>
      </c>
      <c r="BJ56" s="2">
        <f t="shared" si="13"/>
        <v>0</v>
      </c>
      <c r="BK56" s="2">
        <f t="shared" si="13"/>
        <v>0</v>
      </c>
      <c r="BL56" s="2">
        <f t="shared" si="13"/>
        <v>0</v>
      </c>
      <c r="BM56" s="2">
        <f t="shared" si="13"/>
        <v>0</v>
      </c>
      <c r="BN56" s="2">
        <f t="shared" si="13"/>
        <v>0</v>
      </c>
      <c r="BO56" s="2">
        <f t="shared" si="13"/>
        <v>0</v>
      </c>
      <c r="BP56" s="2">
        <f t="shared" si="13"/>
        <v>0</v>
      </c>
      <c r="BQ56" s="2">
        <f t="shared" si="13"/>
        <v>0</v>
      </c>
      <c r="BR56" s="2">
        <f t="shared" si="13"/>
        <v>0</v>
      </c>
      <c r="BS56" s="2">
        <f t="shared" si="13"/>
        <v>0</v>
      </c>
      <c r="BT56" s="2">
        <f t="shared" si="13"/>
        <v>0</v>
      </c>
      <c r="BU56" s="2">
        <f t="shared" si="13"/>
        <v>0</v>
      </c>
      <c r="BV56" s="2">
        <f t="shared" si="13"/>
        <v>0</v>
      </c>
      <c r="BW56" s="2">
        <f t="shared" si="13"/>
        <v>0</v>
      </c>
    </row>
  </sheetData>
  <sheetProtection password="EEDF" sheet="1" objects="1" scenarios="1"/>
  <sortState ref="B20:BW23">
    <sortCondition ref="C20:C23"/>
    <sortCondition ref="D20:D23"/>
  </sortState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Infeed!$B$653:$B$658</xm:f>
          </x14:formula1>
          <xm:sqref>R3:R31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BI67"/>
  <sheetViews>
    <sheetView workbookViewId="0">
      <selection activeCell="E62" sqref="E62"/>
    </sheetView>
  </sheetViews>
  <sheetFormatPr defaultRowHeight="12.75"/>
  <cols>
    <col min="1" max="1" width="18.140625" style="10" customWidth="1"/>
    <col min="2" max="2" width="8.7109375" style="10" customWidth="1"/>
    <col min="3" max="7" width="8.5703125" style="10" customWidth="1"/>
    <col min="8" max="8" width="9.28515625" style="10" customWidth="1"/>
    <col min="9" max="21" width="8.5703125" style="10" customWidth="1"/>
    <col min="22" max="61" width="10.5703125" style="10" bestFit="1" customWidth="1"/>
    <col min="62" max="256" width="9.140625" style="10"/>
    <col min="257" max="257" width="18.140625" style="10" customWidth="1"/>
    <col min="258" max="258" width="8.7109375" style="10" customWidth="1"/>
    <col min="259" max="277" width="8.5703125" style="10" customWidth="1"/>
    <col min="278" max="317" width="10.5703125" style="10" bestFit="1" customWidth="1"/>
    <col min="318" max="512" width="9.140625" style="10"/>
    <col min="513" max="513" width="18.140625" style="10" customWidth="1"/>
    <col min="514" max="514" width="8.7109375" style="10" customWidth="1"/>
    <col min="515" max="533" width="8.5703125" style="10" customWidth="1"/>
    <col min="534" max="573" width="10.5703125" style="10" bestFit="1" customWidth="1"/>
    <col min="574" max="768" width="9.140625" style="10"/>
    <col min="769" max="769" width="18.140625" style="10" customWidth="1"/>
    <col min="770" max="770" width="8.7109375" style="10" customWidth="1"/>
    <col min="771" max="789" width="8.5703125" style="10" customWidth="1"/>
    <col min="790" max="829" width="10.5703125" style="10" bestFit="1" customWidth="1"/>
    <col min="830" max="1024" width="9.140625" style="10"/>
    <col min="1025" max="1025" width="18.140625" style="10" customWidth="1"/>
    <col min="1026" max="1026" width="8.7109375" style="10" customWidth="1"/>
    <col min="1027" max="1045" width="8.5703125" style="10" customWidth="1"/>
    <col min="1046" max="1085" width="10.5703125" style="10" bestFit="1" customWidth="1"/>
    <col min="1086" max="1280" width="9.140625" style="10"/>
    <col min="1281" max="1281" width="18.140625" style="10" customWidth="1"/>
    <col min="1282" max="1282" width="8.7109375" style="10" customWidth="1"/>
    <col min="1283" max="1301" width="8.5703125" style="10" customWidth="1"/>
    <col min="1302" max="1341" width="10.5703125" style="10" bestFit="1" customWidth="1"/>
    <col min="1342" max="1536" width="9.140625" style="10"/>
    <col min="1537" max="1537" width="18.140625" style="10" customWidth="1"/>
    <col min="1538" max="1538" width="8.7109375" style="10" customWidth="1"/>
    <col min="1539" max="1557" width="8.5703125" style="10" customWidth="1"/>
    <col min="1558" max="1597" width="10.5703125" style="10" bestFit="1" customWidth="1"/>
    <col min="1598" max="1792" width="9.140625" style="10"/>
    <col min="1793" max="1793" width="18.140625" style="10" customWidth="1"/>
    <col min="1794" max="1794" width="8.7109375" style="10" customWidth="1"/>
    <col min="1795" max="1813" width="8.5703125" style="10" customWidth="1"/>
    <col min="1814" max="1853" width="10.5703125" style="10" bestFit="1" customWidth="1"/>
    <col min="1854" max="2048" width="9.140625" style="10"/>
    <col min="2049" max="2049" width="18.140625" style="10" customWidth="1"/>
    <col min="2050" max="2050" width="8.7109375" style="10" customWidth="1"/>
    <col min="2051" max="2069" width="8.5703125" style="10" customWidth="1"/>
    <col min="2070" max="2109" width="10.5703125" style="10" bestFit="1" customWidth="1"/>
    <col min="2110" max="2304" width="9.140625" style="10"/>
    <col min="2305" max="2305" width="18.140625" style="10" customWidth="1"/>
    <col min="2306" max="2306" width="8.7109375" style="10" customWidth="1"/>
    <col min="2307" max="2325" width="8.5703125" style="10" customWidth="1"/>
    <col min="2326" max="2365" width="10.5703125" style="10" bestFit="1" customWidth="1"/>
    <col min="2366" max="2560" width="9.140625" style="10"/>
    <col min="2561" max="2561" width="18.140625" style="10" customWidth="1"/>
    <col min="2562" max="2562" width="8.7109375" style="10" customWidth="1"/>
    <col min="2563" max="2581" width="8.5703125" style="10" customWidth="1"/>
    <col min="2582" max="2621" width="10.5703125" style="10" bestFit="1" customWidth="1"/>
    <col min="2622" max="2816" width="9.140625" style="10"/>
    <col min="2817" max="2817" width="18.140625" style="10" customWidth="1"/>
    <col min="2818" max="2818" width="8.7109375" style="10" customWidth="1"/>
    <col min="2819" max="2837" width="8.5703125" style="10" customWidth="1"/>
    <col min="2838" max="2877" width="10.5703125" style="10" bestFit="1" customWidth="1"/>
    <col min="2878" max="3072" width="9.140625" style="10"/>
    <col min="3073" max="3073" width="18.140625" style="10" customWidth="1"/>
    <col min="3074" max="3074" width="8.7109375" style="10" customWidth="1"/>
    <col min="3075" max="3093" width="8.5703125" style="10" customWidth="1"/>
    <col min="3094" max="3133" width="10.5703125" style="10" bestFit="1" customWidth="1"/>
    <col min="3134" max="3328" width="9.140625" style="10"/>
    <col min="3329" max="3329" width="18.140625" style="10" customWidth="1"/>
    <col min="3330" max="3330" width="8.7109375" style="10" customWidth="1"/>
    <col min="3331" max="3349" width="8.5703125" style="10" customWidth="1"/>
    <col min="3350" max="3389" width="10.5703125" style="10" bestFit="1" customWidth="1"/>
    <col min="3390" max="3584" width="9.140625" style="10"/>
    <col min="3585" max="3585" width="18.140625" style="10" customWidth="1"/>
    <col min="3586" max="3586" width="8.7109375" style="10" customWidth="1"/>
    <col min="3587" max="3605" width="8.5703125" style="10" customWidth="1"/>
    <col min="3606" max="3645" width="10.5703125" style="10" bestFit="1" customWidth="1"/>
    <col min="3646" max="3840" width="9.140625" style="10"/>
    <col min="3841" max="3841" width="18.140625" style="10" customWidth="1"/>
    <col min="3842" max="3842" width="8.7109375" style="10" customWidth="1"/>
    <col min="3843" max="3861" width="8.5703125" style="10" customWidth="1"/>
    <col min="3862" max="3901" width="10.5703125" style="10" bestFit="1" customWidth="1"/>
    <col min="3902" max="4096" width="9.140625" style="10"/>
    <col min="4097" max="4097" width="18.140625" style="10" customWidth="1"/>
    <col min="4098" max="4098" width="8.7109375" style="10" customWidth="1"/>
    <col min="4099" max="4117" width="8.5703125" style="10" customWidth="1"/>
    <col min="4118" max="4157" width="10.5703125" style="10" bestFit="1" customWidth="1"/>
    <col min="4158" max="4352" width="9.140625" style="10"/>
    <col min="4353" max="4353" width="18.140625" style="10" customWidth="1"/>
    <col min="4354" max="4354" width="8.7109375" style="10" customWidth="1"/>
    <col min="4355" max="4373" width="8.5703125" style="10" customWidth="1"/>
    <col min="4374" max="4413" width="10.5703125" style="10" bestFit="1" customWidth="1"/>
    <col min="4414" max="4608" width="9.140625" style="10"/>
    <col min="4609" max="4609" width="18.140625" style="10" customWidth="1"/>
    <col min="4610" max="4610" width="8.7109375" style="10" customWidth="1"/>
    <col min="4611" max="4629" width="8.5703125" style="10" customWidth="1"/>
    <col min="4630" max="4669" width="10.5703125" style="10" bestFit="1" customWidth="1"/>
    <col min="4670" max="4864" width="9.140625" style="10"/>
    <col min="4865" max="4865" width="18.140625" style="10" customWidth="1"/>
    <col min="4866" max="4866" width="8.7109375" style="10" customWidth="1"/>
    <col min="4867" max="4885" width="8.5703125" style="10" customWidth="1"/>
    <col min="4886" max="4925" width="10.5703125" style="10" bestFit="1" customWidth="1"/>
    <col min="4926" max="5120" width="9.140625" style="10"/>
    <col min="5121" max="5121" width="18.140625" style="10" customWidth="1"/>
    <col min="5122" max="5122" width="8.7109375" style="10" customWidth="1"/>
    <col min="5123" max="5141" width="8.5703125" style="10" customWidth="1"/>
    <col min="5142" max="5181" width="10.5703125" style="10" bestFit="1" customWidth="1"/>
    <col min="5182" max="5376" width="9.140625" style="10"/>
    <col min="5377" max="5377" width="18.140625" style="10" customWidth="1"/>
    <col min="5378" max="5378" width="8.7109375" style="10" customWidth="1"/>
    <col min="5379" max="5397" width="8.5703125" style="10" customWidth="1"/>
    <col min="5398" max="5437" width="10.5703125" style="10" bestFit="1" customWidth="1"/>
    <col min="5438" max="5632" width="9.140625" style="10"/>
    <col min="5633" max="5633" width="18.140625" style="10" customWidth="1"/>
    <col min="5634" max="5634" width="8.7109375" style="10" customWidth="1"/>
    <col min="5635" max="5653" width="8.5703125" style="10" customWidth="1"/>
    <col min="5654" max="5693" width="10.5703125" style="10" bestFit="1" customWidth="1"/>
    <col min="5694" max="5888" width="9.140625" style="10"/>
    <col min="5889" max="5889" width="18.140625" style="10" customWidth="1"/>
    <col min="5890" max="5890" width="8.7109375" style="10" customWidth="1"/>
    <col min="5891" max="5909" width="8.5703125" style="10" customWidth="1"/>
    <col min="5910" max="5949" width="10.5703125" style="10" bestFit="1" customWidth="1"/>
    <col min="5950" max="6144" width="9.140625" style="10"/>
    <col min="6145" max="6145" width="18.140625" style="10" customWidth="1"/>
    <col min="6146" max="6146" width="8.7109375" style="10" customWidth="1"/>
    <col min="6147" max="6165" width="8.5703125" style="10" customWidth="1"/>
    <col min="6166" max="6205" width="10.5703125" style="10" bestFit="1" customWidth="1"/>
    <col min="6206" max="6400" width="9.140625" style="10"/>
    <col min="6401" max="6401" width="18.140625" style="10" customWidth="1"/>
    <col min="6402" max="6402" width="8.7109375" style="10" customWidth="1"/>
    <col min="6403" max="6421" width="8.5703125" style="10" customWidth="1"/>
    <col min="6422" max="6461" width="10.5703125" style="10" bestFit="1" customWidth="1"/>
    <col min="6462" max="6656" width="9.140625" style="10"/>
    <col min="6657" max="6657" width="18.140625" style="10" customWidth="1"/>
    <col min="6658" max="6658" width="8.7109375" style="10" customWidth="1"/>
    <col min="6659" max="6677" width="8.5703125" style="10" customWidth="1"/>
    <col min="6678" max="6717" width="10.5703125" style="10" bestFit="1" customWidth="1"/>
    <col min="6718" max="6912" width="9.140625" style="10"/>
    <col min="6913" max="6913" width="18.140625" style="10" customWidth="1"/>
    <col min="6914" max="6914" width="8.7109375" style="10" customWidth="1"/>
    <col min="6915" max="6933" width="8.5703125" style="10" customWidth="1"/>
    <col min="6934" max="6973" width="10.5703125" style="10" bestFit="1" customWidth="1"/>
    <col min="6974" max="7168" width="9.140625" style="10"/>
    <col min="7169" max="7169" width="18.140625" style="10" customWidth="1"/>
    <col min="7170" max="7170" width="8.7109375" style="10" customWidth="1"/>
    <col min="7171" max="7189" width="8.5703125" style="10" customWidth="1"/>
    <col min="7190" max="7229" width="10.5703125" style="10" bestFit="1" customWidth="1"/>
    <col min="7230" max="7424" width="9.140625" style="10"/>
    <col min="7425" max="7425" width="18.140625" style="10" customWidth="1"/>
    <col min="7426" max="7426" width="8.7109375" style="10" customWidth="1"/>
    <col min="7427" max="7445" width="8.5703125" style="10" customWidth="1"/>
    <col min="7446" max="7485" width="10.5703125" style="10" bestFit="1" customWidth="1"/>
    <col min="7486" max="7680" width="9.140625" style="10"/>
    <col min="7681" max="7681" width="18.140625" style="10" customWidth="1"/>
    <col min="7682" max="7682" width="8.7109375" style="10" customWidth="1"/>
    <col min="7683" max="7701" width="8.5703125" style="10" customWidth="1"/>
    <col min="7702" max="7741" width="10.5703125" style="10" bestFit="1" customWidth="1"/>
    <col min="7742" max="7936" width="9.140625" style="10"/>
    <col min="7937" max="7937" width="18.140625" style="10" customWidth="1"/>
    <col min="7938" max="7938" width="8.7109375" style="10" customWidth="1"/>
    <col min="7939" max="7957" width="8.5703125" style="10" customWidth="1"/>
    <col min="7958" max="7997" width="10.5703125" style="10" bestFit="1" customWidth="1"/>
    <col min="7998" max="8192" width="9.140625" style="10"/>
    <col min="8193" max="8193" width="18.140625" style="10" customWidth="1"/>
    <col min="8194" max="8194" width="8.7109375" style="10" customWidth="1"/>
    <col min="8195" max="8213" width="8.5703125" style="10" customWidth="1"/>
    <col min="8214" max="8253" width="10.5703125" style="10" bestFit="1" customWidth="1"/>
    <col min="8254" max="8448" width="9.140625" style="10"/>
    <col min="8449" max="8449" width="18.140625" style="10" customWidth="1"/>
    <col min="8450" max="8450" width="8.7109375" style="10" customWidth="1"/>
    <col min="8451" max="8469" width="8.5703125" style="10" customWidth="1"/>
    <col min="8470" max="8509" width="10.5703125" style="10" bestFit="1" customWidth="1"/>
    <col min="8510" max="8704" width="9.140625" style="10"/>
    <col min="8705" max="8705" width="18.140625" style="10" customWidth="1"/>
    <col min="8706" max="8706" width="8.7109375" style="10" customWidth="1"/>
    <col min="8707" max="8725" width="8.5703125" style="10" customWidth="1"/>
    <col min="8726" max="8765" width="10.5703125" style="10" bestFit="1" customWidth="1"/>
    <col min="8766" max="8960" width="9.140625" style="10"/>
    <col min="8961" max="8961" width="18.140625" style="10" customWidth="1"/>
    <col min="8962" max="8962" width="8.7109375" style="10" customWidth="1"/>
    <col min="8963" max="8981" width="8.5703125" style="10" customWidth="1"/>
    <col min="8982" max="9021" width="10.5703125" style="10" bestFit="1" customWidth="1"/>
    <col min="9022" max="9216" width="9.140625" style="10"/>
    <col min="9217" max="9217" width="18.140625" style="10" customWidth="1"/>
    <col min="9218" max="9218" width="8.7109375" style="10" customWidth="1"/>
    <col min="9219" max="9237" width="8.5703125" style="10" customWidth="1"/>
    <col min="9238" max="9277" width="10.5703125" style="10" bestFit="1" customWidth="1"/>
    <col min="9278" max="9472" width="9.140625" style="10"/>
    <col min="9473" max="9473" width="18.140625" style="10" customWidth="1"/>
    <col min="9474" max="9474" width="8.7109375" style="10" customWidth="1"/>
    <col min="9475" max="9493" width="8.5703125" style="10" customWidth="1"/>
    <col min="9494" max="9533" width="10.5703125" style="10" bestFit="1" customWidth="1"/>
    <col min="9534" max="9728" width="9.140625" style="10"/>
    <col min="9729" max="9729" width="18.140625" style="10" customWidth="1"/>
    <col min="9730" max="9730" width="8.7109375" style="10" customWidth="1"/>
    <col min="9731" max="9749" width="8.5703125" style="10" customWidth="1"/>
    <col min="9750" max="9789" width="10.5703125" style="10" bestFit="1" customWidth="1"/>
    <col min="9790" max="9984" width="9.140625" style="10"/>
    <col min="9985" max="9985" width="18.140625" style="10" customWidth="1"/>
    <col min="9986" max="9986" width="8.7109375" style="10" customWidth="1"/>
    <col min="9987" max="10005" width="8.5703125" style="10" customWidth="1"/>
    <col min="10006" max="10045" width="10.5703125" style="10" bestFit="1" customWidth="1"/>
    <col min="10046" max="10240" width="9.140625" style="10"/>
    <col min="10241" max="10241" width="18.140625" style="10" customWidth="1"/>
    <col min="10242" max="10242" width="8.7109375" style="10" customWidth="1"/>
    <col min="10243" max="10261" width="8.5703125" style="10" customWidth="1"/>
    <col min="10262" max="10301" width="10.5703125" style="10" bestFit="1" customWidth="1"/>
    <col min="10302" max="10496" width="9.140625" style="10"/>
    <col min="10497" max="10497" width="18.140625" style="10" customWidth="1"/>
    <col min="10498" max="10498" width="8.7109375" style="10" customWidth="1"/>
    <col min="10499" max="10517" width="8.5703125" style="10" customWidth="1"/>
    <col min="10518" max="10557" width="10.5703125" style="10" bestFit="1" customWidth="1"/>
    <col min="10558" max="10752" width="9.140625" style="10"/>
    <col min="10753" max="10753" width="18.140625" style="10" customWidth="1"/>
    <col min="10754" max="10754" width="8.7109375" style="10" customWidth="1"/>
    <col min="10755" max="10773" width="8.5703125" style="10" customWidth="1"/>
    <col min="10774" max="10813" width="10.5703125" style="10" bestFit="1" customWidth="1"/>
    <col min="10814" max="11008" width="9.140625" style="10"/>
    <col min="11009" max="11009" width="18.140625" style="10" customWidth="1"/>
    <col min="11010" max="11010" width="8.7109375" style="10" customWidth="1"/>
    <col min="11011" max="11029" width="8.5703125" style="10" customWidth="1"/>
    <col min="11030" max="11069" width="10.5703125" style="10" bestFit="1" customWidth="1"/>
    <col min="11070" max="11264" width="9.140625" style="10"/>
    <col min="11265" max="11265" width="18.140625" style="10" customWidth="1"/>
    <col min="11266" max="11266" width="8.7109375" style="10" customWidth="1"/>
    <col min="11267" max="11285" width="8.5703125" style="10" customWidth="1"/>
    <col min="11286" max="11325" width="10.5703125" style="10" bestFit="1" customWidth="1"/>
    <col min="11326" max="11520" width="9.140625" style="10"/>
    <col min="11521" max="11521" width="18.140625" style="10" customWidth="1"/>
    <col min="11522" max="11522" width="8.7109375" style="10" customWidth="1"/>
    <col min="11523" max="11541" width="8.5703125" style="10" customWidth="1"/>
    <col min="11542" max="11581" width="10.5703125" style="10" bestFit="1" customWidth="1"/>
    <col min="11582" max="11776" width="9.140625" style="10"/>
    <col min="11777" max="11777" width="18.140625" style="10" customWidth="1"/>
    <col min="11778" max="11778" width="8.7109375" style="10" customWidth="1"/>
    <col min="11779" max="11797" width="8.5703125" style="10" customWidth="1"/>
    <col min="11798" max="11837" width="10.5703125" style="10" bestFit="1" customWidth="1"/>
    <col min="11838" max="12032" width="9.140625" style="10"/>
    <col min="12033" max="12033" width="18.140625" style="10" customWidth="1"/>
    <col min="12034" max="12034" width="8.7109375" style="10" customWidth="1"/>
    <col min="12035" max="12053" width="8.5703125" style="10" customWidth="1"/>
    <col min="12054" max="12093" width="10.5703125" style="10" bestFit="1" customWidth="1"/>
    <col min="12094" max="12288" width="9.140625" style="10"/>
    <col min="12289" max="12289" width="18.140625" style="10" customWidth="1"/>
    <col min="12290" max="12290" width="8.7109375" style="10" customWidth="1"/>
    <col min="12291" max="12309" width="8.5703125" style="10" customWidth="1"/>
    <col min="12310" max="12349" width="10.5703125" style="10" bestFit="1" customWidth="1"/>
    <col min="12350" max="12544" width="9.140625" style="10"/>
    <col min="12545" max="12545" width="18.140625" style="10" customWidth="1"/>
    <col min="12546" max="12546" width="8.7109375" style="10" customWidth="1"/>
    <col min="12547" max="12565" width="8.5703125" style="10" customWidth="1"/>
    <col min="12566" max="12605" width="10.5703125" style="10" bestFit="1" customWidth="1"/>
    <col min="12606" max="12800" width="9.140625" style="10"/>
    <col min="12801" max="12801" width="18.140625" style="10" customWidth="1"/>
    <col min="12802" max="12802" width="8.7109375" style="10" customWidth="1"/>
    <col min="12803" max="12821" width="8.5703125" style="10" customWidth="1"/>
    <col min="12822" max="12861" width="10.5703125" style="10" bestFit="1" customWidth="1"/>
    <col min="12862" max="13056" width="9.140625" style="10"/>
    <col min="13057" max="13057" width="18.140625" style="10" customWidth="1"/>
    <col min="13058" max="13058" width="8.7109375" style="10" customWidth="1"/>
    <col min="13059" max="13077" width="8.5703125" style="10" customWidth="1"/>
    <col min="13078" max="13117" width="10.5703125" style="10" bestFit="1" customWidth="1"/>
    <col min="13118" max="13312" width="9.140625" style="10"/>
    <col min="13313" max="13313" width="18.140625" style="10" customWidth="1"/>
    <col min="13314" max="13314" width="8.7109375" style="10" customWidth="1"/>
    <col min="13315" max="13333" width="8.5703125" style="10" customWidth="1"/>
    <col min="13334" max="13373" width="10.5703125" style="10" bestFit="1" customWidth="1"/>
    <col min="13374" max="13568" width="9.140625" style="10"/>
    <col min="13569" max="13569" width="18.140625" style="10" customWidth="1"/>
    <col min="13570" max="13570" width="8.7109375" style="10" customWidth="1"/>
    <col min="13571" max="13589" width="8.5703125" style="10" customWidth="1"/>
    <col min="13590" max="13629" width="10.5703125" style="10" bestFit="1" customWidth="1"/>
    <col min="13630" max="13824" width="9.140625" style="10"/>
    <col min="13825" max="13825" width="18.140625" style="10" customWidth="1"/>
    <col min="13826" max="13826" width="8.7109375" style="10" customWidth="1"/>
    <col min="13827" max="13845" width="8.5703125" style="10" customWidth="1"/>
    <col min="13846" max="13885" width="10.5703125" style="10" bestFit="1" customWidth="1"/>
    <col min="13886" max="14080" width="9.140625" style="10"/>
    <col min="14081" max="14081" width="18.140625" style="10" customWidth="1"/>
    <col min="14082" max="14082" width="8.7109375" style="10" customWidth="1"/>
    <col min="14083" max="14101" width="8.5703125" style="10" customWidth="1"/>
    <col min="14102" max="14141" width="10.5703125" style="10" bestFit="1" customWidth="1"/>
    <col min="14142" max="14336" width="9.140625" style="10"/>
    <col min="14337" max="14337" width="18.140625" style="10" customWidth="1"/>
    <col min="14338" max="14338" width="8.7109375" style="10" customWidth="1"/>
    <col min="14339" max="14357" width="8.5703125" style="10" customWidth="1"/>
    <col min="14358" max="14397" width="10.5703125" style="10" bestFit="1" customWidth="1"/>
    <col min="14398" max="14592" width="9.140625" style="10"/>
    <col min="14593" max="14593" width="18.140625" style="10" customWidth="1"/>
    <col min="14594" max="14594" width="8.7109375" style="10" customWidth="1"/>
    <col min="14595" max="14613" width="8.5703125" style="10" customWidth="1"/>
    <col min="14614" max="14653" width="10.5703125" style="10" bestFit="1" customWidth="1"/>
    <col min="14654" max="14848" width="9.140625" style="10"/>
    <col min="14849" max="14849" width="18.140625" style="10" customWidth="1"/>
    <col min="14850" max="14850" width="8.7109375" style="10" customWidth="1"/>
    <col min="14851" max="14869" width="8.5703125" style="10" customWidth="1"/>
    <col min="14870" max="14909" width="10.5703125" style="10" bestFit="1" customWidth="1"/>
    <col min="14910" max="15104" width="9.140625" style="10"/>
    <col min="15105" max="15105" width="18.140625" style="10" customWidth="1"/>
    <col min="15106" max="15106" width="8.7109375" style="10" customWidth="1"/>
    <col min="15107" max="15125" width="8.5703125" style="10" customWidth="1"/>
    <col min="15126" max="15165" width="10.5703125" style="10" bestFit="1" customWidth="1"/>
    <col min="15166" max="15360" width="9.140625" style="10"/>
    <col min="15361" max="15361" width="18.140625" style="10" customWidth="1"/>
    <col min="15362" max="15362" width="8.7109375" style="10" customWidth="1"/>
    <col min="15363" max="15381" width="8.5703125" style="10" customWidth="1"/>
    <col min="15382" max="15421" width="10.5703125" style="10" bestFit="1" customWidth="1"/>
    <col min="15422" max="15616" width="9.140625" style="10"/>
    <col min="15617" max="15617" width="18.140625" style="10" customWidth="1"/>
    <col min="15618" max="15618" width="8.7109375" style="10" customWidth="1"/>
    <col min="15619" max="15637" width="8.5703125" style="10" customWidth="1"/>
    <col min="15638" max="15677" width="10.5703125" style="10" bestFit="1" customWidth="1"/>
    <col min="15678" max="15872" width="9.140625" style="10"/>
    <col min="15873" max="15873" width="18.140625" style="10" customWidth="1"/>
    <col min="15874" max="15874" width="8.7109375" style="10" customWidth="1"/>
    <col min="15875" max="15893" width="8.5703125" style="10" customWidth="1"/>
    <col min="15894" max="15933" width="10.5703125" style="10" bestFit="1" customWidth="1"/>
    <col min="15934" max="16128" width="9.140625" style="10"/>
    <col min="16129" max="16129" width="18.140625" style="10" customWidth="1"/>
    <col min="16130" max="16130" width="8.7109375" style="10" customWidth="1"/>
    <col min="16131" max="16149" width="8.5703125" style="10" customWidth="1"/>
    <col min="16150" max="16189" width="10.5703125" style="10" bestFit="1" customWidth="1"/>
    <col min="16190" max="16384" width="9.140625" style="10"/>
  </cols>
  <sheetData>
    <row r="1" spans="1:61">
      <c r="A1" s="56" t="s">
        <v>47</v>
      </c>
    </row>
    <row r="2" spans="1:61">
      <c r="A2" s="56"/>
    </row>
    <row r="4" spans="1:61">
      <c r="A4" s="57" t="s">
        <v>48</v>
      </c>
      <c r="B4" s="57">
        <v>2012</v>
      </c>
      <c r="C4" s="58">
        <f>+B4+1</f>
        <v>2013</v>
      </c>
      <c r="D4" s="58">
        <f t="shared" ref="D4:BE4" si="0">+C4+1</f>
        <v>2014</v>
      </c>
      <c r="E4" s="58">
        <f t="shared" si="0"/>
        <v>2015</v>
      </c>
      <c r="F4" s="58">
        <f t="shared" si="0"/>
        <v>2016</v>
      </c>
      <c r="G4" s="58">
        <f t="shared" si="0"/>
        <v>2017</v>
      </c>
      <c r="H4" s="58">
        <f t="shared" si="0"/>
        <v>2018</v>
      </c>
      <c r="I4" s="58">
        <f t="shared" si="0"/>
        <v>2019</v>
      </c>
      <c r="J4" s="58">
        <f t="shared" si="0"/>
        <v>2020</v>
      </c>
      <c r="K4" s="58">
        <f t="shared" si="0"/>
        <v>2021</v>
      </c>
      <c r="L4" s="58">
        <f t="shared" si="0"/>
        <v>2022</v>
      </c>
      <c r="M4" s="58">
        <f t="shared" si="0"/>
        <v>2023</v>
      </c>
      <c r="N4" s="58">
        <f t="shared" si="0"/>
        <v>2024</v>
      </c>
      <c r="O4" s="58">
        <f t="shared" si="0"/>
        <v>2025</v>
      </c>
      <c r="P4" s="58">
        <f t="shared" si="0"/>
        <v>2026</v>
      </c>
      <c r="Q4" s="58">
        <f t="shared" si="0"/>
        <v>2027</v>
      </c>
      <c r="R4" s="58">
        <f t="shared" si="0"/>
        <v>2028</v>
      </c>
      <c r="S4" s="58">
        <f t="shared" si="0"/>
        <v>2029</v>
      </c>
      <c r="T4" s="58">
        <f t="shared" si="0"/>
        <v>2030</v>
      </c>
      <c r="U4" s="58">
        <f t="shared" si="0"/>
        <v>2031</v>
      </c>
      <c r="V4" s="58">
        <f t="shared" si="0"/>
        <v>2032</v>
      </c>
      <c r="W4" s="58">
        <f t="shared" si="0"/>
        <v>2033</v>
      </c>
      <c r="X4" s="58">
        <f t="shared" si="0"/>
        <v>2034</v>
      </c>
      <c r="Y4" s="58">
        <f t="shared" si="0"/>
        <v>2035</v>
      </c>
      <c r="Z4" s="58">
        <f t="shared" si="0"/>
        <v>2036</v>
      </c>
      <c r="AA4" s="58">
        <f t="shared" si="0"/>
        <v>2037</v>
      </c>
      <c r="AB4" s="58">
        <f t="shared" si="0"/>
        <v>2038</v>
      </c>
      <c r="AC4" s="58">
        <f t="shared" si="0"/>
        <v>2039</v>
      </c>
      <c r="AD4" s="58">
        <f t="shared" si="0"/>
        <v>2040</v>
      </c>
      <c r="AE4" s="58">
        <f t="shared" si="0"/>
        <v>2041</v>
      </c>
      <c r="AF4" s="58">
        <f t="shared" si="0"/>
        <v>2042</v>
      </c>
      <c r="AG4" s="58">
        <f t="shared" si="0"/>
        <v>2043</v>
      </c>
      <c r="AH4" s="58">
        <f t="shared" si="0"/>
        <v>2044</v>
      </c>
      <c r="AI4" s="58">
        <f t="shared" si="0"/>
        <v>2045</v>
      </c>
      <c r="AJ4" s="58">
        <f t="shared" si="0"/>
        <v>2046</v>
      </c>
      <c r="AK4" s="58">
        <f t="shared" si="0"/>
        <v>2047</v>
      </c>
      <c r="AL4" s="58">
        <f t="shared" si="0"/>
        <v>2048</v>
      </c>
      <c r="AM4" s="58">
        <f t="shared" si="0"/>
        <v>2049</v>
      </c>
      <c r="AN4" s="58">
        <f t="shared" si="0"/>
        <v>2050</v>
      </c>
      <c r="AO4" s="58">
        <f t="shared" si="0"/>
        <v>2051</v>
      </c>
      <c r="AP4" s="58">
        <f t="shared" si="0"/>
        <v>2052</v>
      </c>
      <c r="AQ4" s="58">
        <f t="shared" si="0"/>
        <v>2053</v>
      </c>
      <c r="AR4" s="58">
        <f t="shared" si="0"/>
        <v>2054</v>
      </c>
      <c r="AS4" s="58">
        <f t="shared" si="0"/>
        <v>2055</v>
      </c>
      <c r="AT4" s="58">
        <f t="shared" si="0"/>
        <v>2056</v>
      </c>
      <c r="AU4" s="58">
        <f t="shared" si="0"/>
        <v>2057</v>
      </c>
      <c r="AV4" s="58">
        <f t="shared" si="0"/>
        <v>2058</v>
      </c>
      <c r="AW4" s="58">
        <f t="shared" si="0"/>
        <v>2059</v>
      </c>
      <c r="AX4" s="58">
        <f t="shared" si="0"/>
        <v>2060</v>
      </c>
      <c r="AY4" s="58">
        <f t="shared" si="0"/>
        <v>2061</v>
      </c>
      <c r="AZ4" s="58">
        <f t="shared" si="0"/>
        <v>2062</v>
      </c>
      <c r="BA4" s="58">
        <f t="shared" si="0"/>
        <v>2063</v>
      </c>
      <c r="BB4" s="58">
        <f t="shared" si="0"/>
        <v>2064</v>
      </c>
      <c r="BC4" s="58">
        <f t="shared" si="0"/>
        <v>2065</v>
      </c>
      <c r="BD4" s="58">
        <f t="shared" si="0"/>
        <v>2066</v>
      </c>
      <c r="BE4" s="58">
        <f t="shared" si="0"/>
        <v>2067</v>
      </c>
      <c r="BF4" s="58"/>
      <c r="BG4" s="58"/>
      <c r="BH4" s="58"/>
      <c r="BI4" s="59"/>
    </row>
    <row r="5" spans="1:61">
      <c r="A5" s="244" t="s">
        <v>49</v>
      </c>
      <c r="B5" s="245">
        <v>49.320869445800781</v>
      </c>
      <c r="C5" s="246">
        <v>51.630496978759766</v>
      </c>
      <c r="D5" s="246">
        <v>51.630496978759766</v>
      </c>
      <c r="E5" s="246">
        <v>51.630496978759766</v>
      </c>
      <c r="F5" s="246">
        <v>51.772796630859375</v>
      </c>
      <c r="G5" s="246">
        <v>51.630233764648438</v>
      </c>
      <c r="H5" s="246">
        <v>51.629985809326172</v>
      </c>
      <c r="I5" s="246">
        <v>51.629985809326172</v>
      </c>
      <c r="J5" s="246">
        <v>51.771438598632813</v>
      </c>
      <c r="K5" s="246">
        <v>51.629978179931641</v>
      </c>
      <c r="L5" s="246">
        <v>51.629985809326172</v>
      </c>
      <c r="M5" s="246">
        <v>4.3850116729736328</v>
      </c>
      <c r="N5" s="246">
        <v>0</v>
      </c>
      <c r="O5" s="246">
        <v>0</v>
      </c>
      <c r="P5" s="246">
        <v>0</v>
      </c>
      <c r="Q5" s="246">
        <v>0</v>
      </c>
      <c r="R5" s="246">
        <v>0</v>
      </c>
      <c r="S5" s="246">
        <v>0</v>
      </c>
      <c r="T5" s="246">
        <v>0</v>
      </c>
      <c r="U5" s="246">
        <v>0</v>
      </c>
      <c r="V5" s="246">
        <v>0</v>
      </c>
      <c r="W5" s="246">
        <v>0</v>
      </c>
      <c r="X5" s="246">
        <v>0</v>
      </c>
      <c r="Y5" s="246">
        <v>0</v>
      </c>
      <c r="Z5" s="246">
        <v>0</v>
      </c>
      <c r="AA5" s="246">
        <v>0</v>
      </c>
      <c r="AB5" s="246">
        <v>0</v>
      </c>
      <c r="AC5" s="246">
        <v>0</v>
      </c>
      <c r="AD5" s="246">
        <v>0</v>
      </c>
      <c r="AE5" s="246">
        <v>0</v>
      </c>
      <c r="AF5" s="246">
        <v>0</v>
      </c>
      <c r="AG5" s="246">
        <v>0</v>
      </c>
      <c r="AH5" s="246">
        <v>0</v>
      </c>
      <c r="AI5" s="246">
        <v>0</v>
      </c>
      <c r="AJ5" s="246">
        <v>0</v>
      </c>
      <c r="AK5" s="246">
        <v>0</v>
      </c>
      <c r="AL5" s="246">
        <v>0</v>
      </c>
      <c r="AM5" s="246">
        <v>0</v>
      </c>
      <c r="AN5" s="246">
        <v>0</v>
      </c>
      <c r="AO5" s="246">
        <v>0</v>
      </c>
      <c r="AP5" s="246">
        <v>0</v>
      </c>
      <c r="AQ5" s="246">
        <v>0</v>
      </c>
      <c r="AR5" s="246">
        <v>0</v>
      </c>
      <c r="AS5" s="246">
        <v>0</v>
      </c>
      <c r="AT5" s="246">
        <v>0</v>
      </c>
      <c r="AU5" s="246">
        <v>0</v>
      </c>
      <c r="AV5" s="246">
        <v>0</v>
      </c>
      <c r="AW5" s="246">
        <v>0</v>
      </c>
      <c r="AX5" s="246">
        <v>0</v>
      </c>
      <c r="AY5" s="246">
        <v>0</v>
      </c>
      <c r="AZ5" s="246">
        <v>0</v>
      </c>
      <c r="BA5" s="246">
        <v>0</v>
      </c>
      <c r="BB5" s="246">
        <v>0</v>
      </c>
      <c r="BC5" s="246">
        <v>0</v>
      </c>
      <c r="BD5" s="246">
        <v>0</v>
      </c>
      <c r="BE5" s="247">
        <v>0</v>
      </c>
      <c r="BF5" s="61"/>
      <c r="BG5" s="61"/>
      <c r="BH5" s="61"/>
      <c r="BI5" s="62"/>
    </row>
    <row r="6" spans="1:61">
      <c r="A6" s="63" t="s">
        <v>50</v>
      </c>
      <c r="B6" s="64">
        <v>0.39808598160743713</v>
      </c>
      <c r="C6" s="40">
        <v>0.50723820924758911</v>
      </c>
      <c r="D6" s="40">
        <v>0.75751191377639771</v>
      </c>
      <c r="E6" s="40">
        <v>0.77531993389129639</v>
      </c>
      <c r="F6" s="40">
        <v>0.4122377336025238</v>
      </c>
      <c r="G6" s="40">
        <v>0.35030698776245117</v>
      </c>
      <c r="H6" s="40">
        <v>1.2005985714495182E-2</v>
      </c>
      <c r="I6" s="40">
        <v>1.1807399801909924E-2</v>
      </c>
      <c r="J6" s="40">
        <v>1.182871125638485E-2</v>
      </c>
      <c r="K6" s="40">
        <v>1.3474928215146065E-2</v>
      </c>
      <c r="L6" s="40">
        <v>1.703953742980957E-2</v>
      </c>
      <c r="M6" s="40">
        <v>2.1861739456653595E-2</v>
      </c>
      <c r="N6" s="40">
        <v>2.4611467495560646E-2</v>
      </c>
      <c r="O6" s="40">
        <v>2.7768807485699654E-2</v>
      </c>
      <c r="P6" s="40">
        <v>6.2079951167106628E-2</v>
      </c>
      <c r="Q6" s="40">
        <v>7.0023797452449799E-2</v>
      </c>
      <c r="R6" s="40">
        <v>8.3341084420681E-2</v>
      </c>
      <c r="S6" s="40">
        <v>0.20611768960952759</v>
      </c>
      <c r="T6" s="40">
        <v>0.22975082695484161</v>
      </c>
      <c r="U6" s="40">
        <v>0.25550135970115662</v>
      </c>
      <c r="V6" s="40">
        <v>0.25950139760971069</v>
      </c>
      <c r="W6" s="40">
        <v>0.16837044060230255</v>
      </c>
      <c r="X6" s="40">
        <v>0.18797977268695831</v>
      </c>
      <c r="Y6" s="40">
        <v>0.20830816030502319</v>
      </c>
      <c r="Z6" s="40">
        <v>0.2148047536611557</v>
      </c>
      <c r="AA6" s="40">
        <v>0.14641992747783661</v>
      </c>
      <c r="AB6" s="40">
        <v>0.16053575277328491</v>
      </c>
      <c r="AC6" s="40">
        <v>0.16518512368202209</v>
      </c>
      <c r="AD6" s="40">
        <v>0.1069469228386879</v>
      </c>
      <c r="AE6" s="40">
        <v>0.12299976497888565</v>
      </c>
      <c r="AF6" s="40">
        <v>0.13506409525871277</v>
      </c>
      <c r="AG6" s="40">
        <v>0.1394483894109726</v>
      </c>
      <c r="AH6" s="40">
        <v>8.8942386209964752E-2</v>
      </c>
      <c r="AI6" s="40">
        <v>0.10098078101873398</v>
      </c>
      <c r="AJ6" s="40">
        <v>0.10780815035104752</v>
      </c>
      <c r="AK6" s="40">
        <v>0.11489232629537582</v>
      </c>
      <c r="AL6" s="40">
        <v>0.11971218883991241</v>
      </c>
      <c r="AM6" s="40">
        <v>0.12380283325910568</v>
      </c>
      <c r="AN6" s="40">
        <v>8.0446094274520874E-2</v>
      </c>
      <c r="AO6" s="40">
        <v>8.6044885218143463E-2</v>
      </c>
      <c r="AP6" s="40">
        <v>8.9153669774532318E-2</v>
      </c>
      <c r="AQ6" s="40">
        <v>9.7289450466632843E-2</v>
      </c>
      <c r="AR6" s="40">
        <v>9.8006188869476318E-2</v>
      </c>
      <c r="AS6" s="40">
        <v>6.768479198217392E-2</v>
      </c>
      <c r="AT6" s="40">
        <v>6.9478631019592285E-2</v>
      </c>
      <c r="AU6" s="40">
        <v>7.5976498425006866E-2</v>
      </c>
      <c r="AV6" s="40">
        <v>8.0283656716346741E-2</v>
      </c>
      <c r="AW6" s="40">
        <v>8.4964439272880554E-2</v>
      </c>
      <c r="AX6" s="40">
        <v>7.8733429312705994E-2</v>
      </c>
      <c r="AY6" s="40">
        <v>1.9351070746779442E-2</v>
      </c>
      <c r="AZ6" s="40">
        <v>2.7953861281275749E-2</v>
      </c>
      <c r="BA6" s="40">
        <v>2.9499772936105728E-2</v>
      </c>
      <c r="BB6" s="40">
        <v>3.4684587270021439E-2</v>
      </c>
      <c r="BC6" s="40">
        <v>6.1545263975858688E-2</v>
      </c>
      <c r="BD6" s="40">
        <v>6.5665349364280701E-2</v>
      </c>
      <c r="BE6" s="41">
        <v>7.001166045665741E-2</v>
      </c>
      <c r="BF6" s="40"/>
      <c r="BG6" s="40"/>
      <c r="BH6" s="40"/>
      <c r="BI6" s="41"/>
    </row>
    <row r="7" spans="1:61">
      <c r="A7" s="63" t="s">
        <v>51</v>
      </c>
      <c r="B7" s="64">
        <v>1.6411591768264771</v>
      </c>
      <c r="C7" s="40">
        <v>2.2920801639556885</v>
      </c>
      <c r="D7" s="40">
        <v>3.9869322776794434</v>
      </c>
      <c r="E7" s="40">
        <v>4.2288651466369629</v>
      </c>
      <c r="F7" s="40">
        <v>2.5904853343963623</v>
      </c>
      <c r="G7" s="40">
        <v>2.0455617904663086</v>
      </c>
      <c r="H7" s="40">
        <v>1.1073865927755833E-2</v>
      </c>
      <c r="I7" s="40">
        <v>1.0875704698264599E-2</v>
      </c>
      <c r="J7" s="40">
        <v>1.0813673958182335E-2</v>
      </c>
      <c r="K7" s="40">
        <v>1.6253665089607239E-2</v>
      </c>
      <c r="L7" s="40">
        <v>2.7307227253913879E-2</v>
      </c>
      <c r="M7" s="40">
        <v>3.4256048500537872E-2</v>
      </c>
      <c r="N7" s="40">
        <v>3.7833232432603836E-2</v>
      </c>
      <c r="O7" s="40">
        <v>4.4605348259210587E-2</v>
      </c>
      <c r="P7" s="40">
        <v>6.6612720489501953E-2</v>
      </c>
      <c r="Q7" s="40">
        <v>7.8695692121982574E-2</v>
      </c>
      <c r="R7" s="40">
        <v>0.1008794978260994</v>
      </c>
      <c r="S7" s="40">
        <v>0.32329034805297852</v>
      </c>
      <c r="T7" s="40">
        <v>0.38326185941696167</v>
      </c>
      <c r="U7" s="40">
        <v>0.428975909948349</v>
      </c>
      <c r="V7" s="40">
        <v>0.42919379472732544</v>
      </c>
      <c r="W7" s="40">
        <v>0.32842808961868286</v>
      </c>
      <c r="X7" s="40">
        <v>0.37562462687492371</v>
      </c>
      <c r="Y7" s="40">
        <v>0.41731402277946472</v>
      </c>
      <c r="Z7" s="40">
        <v>0.42889684438705444</v>
      </c>
      <c r="AA7" s="40">
        <v>0.29344412684440613</v>
      </c>
      <c r="AB7" s="40">
        <v>0.32179158926010132</v>
      </c>
      <c r="AC7" s="40">
        <v>0.33105325698852539</v>
      </c>
      <c r="AD7" s="40">
        <v>0.20813755691051483</v>
      </c>
      <c r="AE7" s="40">
        <v>0.23787032067775726</v>
      </c>
      <c r="AF7" s="40">
        <v>0.25917163491249084</v>
      </c>
      <c r="AG7" s="40">
        <v>0.26466619968414307</v>
      </c>
      <c r="AH7" s="40">
        <v>0.1624767929315567</v>
      </c>
      <c r="AI7" s="40">
        <v>0.18478064239025116</v>
      </c>
      <c r="AJ7" s="40">
        <v>0.19629324972629547</v>
      </c>
      <c r="AK7" s="40">
        <v>0.20819595456123352</v>
      </c>
      <c r="AL7" s="40">
        <v>0.21429511904716492</v>
      </c>
      <c r="AM7" s="40">
        <v>0.22101052105426788</v>
      </c>
      <c r="AN7" s="40">
        <v>0.13780009746551514</v>
      </c>
      <c r="AO7" s="40">
        <v>0.14813202619552612</v>
      </c>
      <c r="AP7" s="40">
        <v>0.15268033742904663</v>
      </c>
      <c r="AQ7" s="40">
        <v>0.16779093444347382</v>
      </c>
      <c r="AR7" s="40">
        <v>0.16791878640651703</v>
      </c>
      <c r="AS7" s="40">
        <v>0.11129634082317352</v>
      </c>
      <c r="AT7" s="40">
        <v>0.11330148577690125</v>
      </c>
      <c r="AU7" s="40">
        <v>0.12498684227466583</v>
      </c>
      <c r="AV7" s="40">
        <v>0.13215447962284088</v>
      </c>
      <c r="AW7" s="40">
        <v>0.13910435140132904</v>
      </c>
      <c r="AX7" s="40">
        <v>0.12565521895885468</v>
      </c>
      <c r="AY7" s="40">
        <v>3.0294472351670265E-2</v>
      </c>
      <c r="AZ7" s="40">
        <v>4.996921494603157E-2</v>
      </c>
      <c r="BA7" s="40">
        <v>5.2322153002023697E-2</v>
      </c>
      <c r="BB7" s="40">
        <v>5.9576176106929779E-2</v>
      </c>
      <c r="BC7" s="40">
        <v>0.10401053726673126</v>
      </c>
      <c r="BD7" s="40">
        <v>0.11138048022985458</v>
      </c>
      <c r="BE7" s="41">
        <v>0.11931121349334717</v>
      </c>
      <c r="BF7" s="40"/>
      <c r="BG7" s="40"/>
      <c r="BH7" s="40"/>
      <c r="BI7" s="41"/>
    </row>
    <row r="8" spans="1:61">
      <c r="A8" s="63" t="s">
        <v>52</v>
      </c>
      <c r="B8" s="64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0</v>
      </c>
      <c r="AJ8" s="40">
        <v>0</v>
      </c>
      <c r="AK8" s="40">
        <v>0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v>0</v>
      </c>
      <c r="AS8" s="40">
        <v>0</v>
      </c>
      <c r="AT8" s="40">
        <v>0</v>
      </c>
      <c r="AU8" s="40">
        <v>0</v>
      </c>
      <c r="AV8" s="40">
        <v>0</v>
      </c>
      <c r="AW8" s="40">
        <v>0</v>
      </c>
      <c r="AX8" s="40">
        <v>0</v>
      </c>
      <c r="AY8" s="40">
        <v>0</v>
      </c>
      <c r="AZ8" s="40">
        <v>0</v>
      </c>
      <c r="BA8" s="40">
        <v>0</v>
      </c>
      <c r="BB8" s="40">
        <v>0</v>
      </c>
      <c r="BC8" s="40">
        <v>0</v>
      </c>
      <c r="BD8" s="40">
        <v>0</v>
      </c>
      <c r="BE8" s="41">
        <v>0</v>
      </c>
      <c r="BF8" s="40"/>
      <c r="BG8" s="40"/>
      <c r="BH8" s="40"/>
      <c r="BI8" s="41"/>
    </row>
    <row r="9" spans="1:61">
      <c r="A9" s="63" t="s">
        <v>53</v>
      </c>
      <c r="B9" s="64">
        <v>1.5072504281997681</v>
      </c>
      <c r="C9" s="40">
        <v>2.4113826751708984</v>
      </c>
      <c r="D9" s="40">
        <v>4.1517562866210938</v>
      </c>
      <c r="E9" s="40">
        <v>4.2786440849304199</v>
      </c>
      <c r="F9" s="40">
        <v>2.5073871612548828</v>
      </c>
      <c r="G9" s="40">
        <v>2.1687886714935303</v>
      </c>
      <c r="H9" s="40">
        <v>2.7687652036547661E-2</v>
      </c>
      <c r="I9" s="40">
        <v>2.7159042656421661E-2</v>
      </c>
      <c r="J9" s="40">
        <v>2.7217870578169823E-2</v>
      </c>
      <c r="K9" s="40">
        <v>4.8766642808914185E-2</v>
      </c>
      <c r="L9" s="40">
        <v>7.6590873301029205E-2</v>
      </c>
      <c r="M9" s="40">
        <v>0.10689447820186615</v>
      </c>
      <c r="N9" s="40">
        <v>0.12300166487693787</v>
      </c>
      <c r="O9" s="40">
        <v>0.13943122327327728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0</v>
      </c>
      <c r="AP9" s="40">
        <v>0</v>
      </c>
      <c r="AQ9" s="40">
        <v>0</v>
      </c>
      <c r="AR9" s="40">
        <v>0</v>
      </c>
      <c r="AS9" s="40">
        <v>0</v>
      </c>
      <c r="AT9" s="40">
        <v>0</v>
      </c>
      <c r="AU9" s="40">
        <v>0</v>
      </c>
      <c r="AV9" s="40">
        <v>0</v>
      </c>
      <c r="AW9" s="40">
        <v>0</v>
      </c>
      <c r="AX9" s="40">
        <v>0</v>
      </c>
      <c r="AY9" s="40">
        <v>0</v>
      </c>
      <c r="AZ9" s="40">
        <v>0</v>
      </c>
      <c r="BA9" s="40">
        <v>0</v>
      </c>
      <c r="BB9" s="40">
        <v>0</v>
      </c>
      <c r="BC9" s="40">
        <v>0</v>
      </c>
      <c r="BD9" s="40">
        <v>0</v>
      </c>
      <c r="BE9" s="41">
        <v>0</v>
      </c>
      <c r="BF9" s="40"/>
      <c r="BG9" s="40"/>
      <c r="BH9" s="40"/>
      <c r="BI9" s="41"/>
    </row>
    <row r="10" spans="1:61">
      <c r="A10" s="63" t="s">
        <v>54</v>
      </c>
      <c r="B10" s="64">
        <v>0.4139188826084137</v>
      </c>
      <c r="C10" s="40">
        <v>0.66288644075393677</v>
      </c>
      <c r="D10" s="40">
        <v>1.1530923843383789</v>
      </c>
      <c r="E10" s="40">
        <v>1.1923582553863525</v>
      </c>
      <c r="F10" s="40">
        <v>0.73401373624801636</v>
      </c>
      <c r="G10" s="40">
        <v>0.60046589374542236</v>
      </c>
      <c r="H10" s="40">
        <v>3.649882273748517E-3</v>
      </c>
      <c r="I10" s="40">
        <v>3.5898908972740173E-3</v>
      </c>
      <c r="J10" s="40">
        <v>3.6077836994081736E-3</v>
      </c>
      <c r="K10" s="40">
        <v>9.784892201423645E-3</v>
      </c>
      <c r="L10" s="40">
        <v>1.5739632770419121E-2</v>
      </c>
      <c r="M10" s="40">
        <v>2.6625331491231918E-2</v>
      </c>
      <c r="N10" s="40">
        <v>3.191852942109108E-2</v>
      </c>
      <c r="O10" s="40">
        <v>3.8231194019317627E-2</v>
      </c>
      <c r="P10" s="40">
        <v>4.6803247183561325E-2</v>
      </c>
      <c r="Q10" s="40">
        <v>5.3681507706642151E-2</v>
      </c>
      <c r="R10" s="40">
        <v>6.5052561461925507E-2</v>
      </c>
      <c r="S10" s="40">
        <v>0.10296936333179474</v>
      </c>
      <c r="T10" s="40">
        <v>0.11451534926891327</v>
      </c>
      <c r="U10" s="40">
        <v>0.12666930258274078</v>
      </c>
      <c r="V10" s="40">
        <v>0.12794823944568634</v>
      </c>
      <c r="W10" s="40">
        <v>7.9782702028751373E-2</v>
      </c>
      <c r="X10" s="40">
        <v>8.9346222579479218E-2</v>
      </c>
      <c r="Y10" s="40">
        <v>9.8685659468173981E-2</v>
      </c>
      <c r="Z10" s="40">
        <v>0.10112953186035156</v>
      </c>
      <c r="AA10" s="40">
        <v>6.5023526549339294E-2</v>
      </c>
      <c r="AB10" s="40">
        <v>7.1454644203186035E-2</v>
      </c>
      <c r="AC10" s="40">
        <v>7.3780849575996399E-2</v>
      </c>
      <c r="AD10" s="40">
        <v>4.616745188832283E-2</v>
      </c>
      <c r="AE10" s="40">
        <v>5.2222855389118195E-2</v>
      </c>
      <c r="AF10" s="40">
        <v>5.7497233152389526E-2</v>
      </c>
      <c r="AG10" s="40">
        <v>5.9242989867925644E-2</v>
      </c>
      <c r="AH10" s="40">
        <v>3.8202662020921707E-2</v>
      </c>
      <c r="AI10" s="40">
        <v>4.3050732463598251E-2</v>
      </c>
      <c r="AJ10" s="40">
        <v>4.5763690024614334E-2</v>
      </c>
      <c r="AK10" s="40">
        <v>4.8544526100158691E-2</v>
      </c>
      <c r="AL10" s="40">
        <v>4.9988355487585068E-2</v>
      </c>
      <c r="AM10" s="40">
        <v>5.1740743219852448E-2</v>
      </c>
      <c r="AN10" s="40">
        <v>3.4738887101411819E-2</v>
      </c>
      <c r="AO10" s="40">
        <v>3.6277540028095245E-2</v>
      </c>
      <c r="AP10" s="40">
        <v>3.7539176642894745E-2</v>
      </c>
      <c r="AQ10" s="40">
        <v>4.1667670011520386E-2</v>
      </c>
      <c r="AR10" s="40">
        <v>4.1656974703073502E-2</v>
      </c>
      <c r="AS10" s="40">
        <v>2.7910744771361351E-2</v>
      </c>
      <c r="AT10" s="40">
        <v>2.8546817600727081E-2</v>
      </c>
      <c r="AU10" s="40">
        <v>3.2008979469537735E-2</v>
      </c>
      <c r="AV10" s="40">
        <v>3.3880468457937241E-2</v>
      </c>
      <c r="AW10" s="40">
        <v>3.5060137510299683E-2</v>
      </c>
      <c r="AX10" s="40">
        <v>3.2722577452659607E-2</v>
      </c>
      <c r="AY10" s="40">
        <v>7.6607102528214455E-3</v>
      </c>
      <c r="AZ10" s="40">
        <v>1.2725795619189739E-2</v>
      </c>
      <c r="BA10" s="40">
        <v>1.2720244936645031E-2</v>
      </c>
      <c r="BB10" s="40">
        <v>1.5397743321955204E-2</v>
      </c>
      <c r="BC10" s="40">
        <v>2.639055997133255E-2</v>
      </c>
      <c r="BD10" s="40">
        <v>2.8810100629925728E-2</v>
      </c>
      <c r="BE10" s="41">
        <v>3.0705664306879044E-2</v>
      </c>
      <c r="BF10" s="40"/>
      <c r="BG10" s="40"/>
      <c r="BH10" s="40"/>
      <c r="BI10" s="41"/>
    </row>
    <row r="11" spans="1:61">
      <c r="A11" s="63" t="s">
        <v>55</v>
      </c>
      <c r="B11" s="64">
        <v>0.95365530252456665</v>
      </c>
      <c r="C11" s="40">
        <v>1.3662233352661133</v>
      </c>
      <c r="D11" s="40">
        <v>2.3700668811798096</v>
      </c>
      <c r="E11" s="40">
        <v>2.434849739074707</v>
      </c>
      <c r="F11" s="40">
        <v>1.4872996807098389</v>
      </c>
      <c r="G11" s="40">
        <v>1.2261662483215332</v>
      </c>
      <c r="H11" s="40">
        <v>5.4632043465971947E-3</v>
      </c>
      <c r="I11" s="40">
        <v>5.3153512999415398E-3</v>
      </c>
      <c r="J11" s="40">
        <v>5.5036554113030434E-3</v>
      </c>
      <c r="K11" s="40">
        <v>1.5638018026947975E-2</v>
      </c>
      <c r="L11" s="40">
        <v>2.6798361912369728E-2</v>
      </c>
      <c r="M11" s="40">
        <v>5.6350786238908768E-2</v>
      </c>
      <c r="N11" s="40">
        <v>6.981784850358963E-2</v>
      </c>
      <c r="O11" s="40">
        <v>8.1211775541305542E-2</v>
      </c>
      <c r="P11" s="40">
        <v>9.379875659942627E-2</v>
      </c>
      <c r="Q11" s="40">
        <v>0.10773550719022751</v>
      </c>
      <c r="R11" s="40">
        <v>0.13172440230846405</v>
      </c>
      <c r="S11" s="40">
        <v>0.19758807122707367</v>
      </c>
      <c r="T11" s="40">
        <v>0.22202640771865845</v>
      </c>
      <c r="U11" s="40">
        <v>0.24763160943984985</v>
      </c>
      <c r="V11" s="40">
        <v>0.25294199585914612</v>
      </c>
      <c r="W11" s="40">
        <v>0.16648280620574951</v>
      </c>
      <c r="X11" s="40">
        <v>0.18516141176223755</v>
      </c>
      <c r="Y11" s="40">
        <v>0.20331521332263947</v>
      </c>
      <c r="Z11" s="40">
        <v>0.20866844058036804</v>
      </c>
      <c r="AA11" s="40">
        <v>0.13618640601634979</v>
      </c>
      <c r="AB11" s="40">
        <v>0.14936435222625732</v>
      </c>
      <c r="AC11" s="40">
        <v>0.15324285626411438</v>
      </c>
      <c r="AD11" s="40">
        <v>9.1026276350021362E-2</v>
      </c>
      <c r="AE11" s="40">
        <v>0.10499967634677887</v>
      </c>
      <c r="AF11" s="40">
        <v>0.11464919894933701</v>
      </c>
      <c r="AG11" s="40">
        <v>0.1174732893705368</v>
      </c>
      <c r="AH11" s="40">
        <v>7.1978375315666199E-2</v>
      </c>
      <c r="AI11" s="40">
        <v>8.1464588642120361E-2</v>
      </c>
      <c r="AJ11" s="40">
        <v>8.5825636982917786E-2</v>
      </c>
      <c r="AK11" s="40">
        <v>9.1812282800674438E-2</v>
      </c>
      <c r="AL11" s="40">
        <v>9.4452016055583954E-2</v>
      </c>
      <c r="AM11" s="40">
        <v>9.7873568534851074E-2</v>
      </c>
      <c r="AN11" s="40">
        <v>6.3228696584701538E-2</v>
      </c>
      <c r="AO11" s="40">
        <v>6.7119866609573364E-2</v>
      </c>
      <c r="AP11" s="40">
        <v>6.9984085857868195E-2</v>
      </c>
      <c r="AQ11" s="40">
        <v>7.6599970459938049E-2</v>
      </c>
      <c r="AR11" s="40">
        <v>7.6841540634632111E-2</v>
      </c>
      <c r="AS11" s="40">
        <v>5.2126474678516388E-2</v>
      </c>
      <c r="AT11" s="40">
        <v>5.336051806807518E-2</v>
      </c>
      <c r="AU11" s="40">
        <v>5.845559760928154E-2</v>
      </c>
      <c r="AV11" s="40">
        <v>6.1521012336015701E-2</v>
      </c>
      <c r="AW11" s="40">
        <v>6.5023407340049744E-2</v>
      </c>
      <c r="AX11" s="40">
        <v>5.9425212442874908E-2</v>
      </c>
      <c r="AY11" s="40">
        <v>1.4165082946419716E-2</v>
      </c>
      <c r="AZ11" s="40">
        <v>2.3879595100879669E-2</v>
      </c>
      <c r="BA11" s="40">
        <v>2.5367803871631622E-2</v>
      </c>
      <c r="BB11" s="40">
        <v>2.8856368735432625E-2</v>
      </c>
      <c r="BC11" s="40">
        <v>4.9175705760717392E-2</v>
      </c>
      <c r="BD11" s="40">
        <v>5.2284952253103256E-2</v>
      </c>
      <c r="BE11" s="41">
        <v>5.483347550034523E-2</v>
      </c>
      <c r="BF11" s="40"/>
      <c r="BG11" s="40"/>
      <c r="BH11" s="40"/>
      <c r="BI11" s="41"/>
    </row>
    <row r="12" spans="1:61">
      <c r="A12" s="63" t="s">
        <v>56</v>
      </c>
      <c r="B12" s="64">
        <v>2.337193489074707</v>
      </c>
      <c r="C12" s="40">
        <v>3.5561439990997314</v>
      </c>
      <c r="D12" s="40">
        <v>6.2093181610107422</v>
      </c>
      <c r="E12" s="40">
        <v>6.4143667221069336</v>
      </c>
      <c r="F12" s="40">
        <v>3.948920726776123</v>
      </c>
      <c r="G12" s="40">
        <v>3.2790596485137939</v>
      </c>
      <c r="H12" s="40">
        <v>2.8135942295193672E-2</v>
      </c>
      <c r="I12" s="40">
        <v>2.7351180091500282E-2</v>
      </c>
      <c r="J12" s="40">
        <v>2.743992954492569E-2</v>
      </c>
      <c r="K12" s="40">
        <v>6.1163835227489471E-2</v>
      </c>
      <c r="L12" s="40">
        <v>9.8836466670036316E-2</v>
      </c>
      <c r="M12" s="40">
        <v>0.1456131637096405</v>
      </c>
      <c r="N12" s="40">
        <v>0.16815760731697083</v>
      </c>
      <c r="O12" s="40">
        <v>0.19495317339897156</v>
      </c>
      <c r="P12" s="40">
        <v>0.24734482169151306</v>
      </c>
      <c r="Q12" s="40">
        <v>0.28142109513282776</v>
      </c>
      <c r="R12" s="40">
        <v>0.33822157979011536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0</v>
      </c>
      <c r="BC12" s="40">
        <v>0</v>
      </c>
      <c r="BD12" s="40">
        <v>0</v>
      </c>
      <c r="BE12" s="41">
        <v>0</v>
      </c>
      <c r="BF12" s="40"/>
      <c r="BG12" s="40"/>
      <c r="BH12" s="40"/>
      <c r="BI12" s="41"/>
    </row>
    <row r="13" spans="1:61">
      <c r="A13" s="63" t="s">
        <v>57</v>
      </c>
      <c r="B13" s="64">
        <v>837.13641357421875</v>
      </c>
      <c r="C13" s="40">
        <v>967.15771484375</v>
      </c>
      <c r="D13" s="40">
        <v>1020.7579956054688</v>
      </c>
      <c r="E13" s="40">
        <v>1024.598388671875</v>
      </c>
      <c r="F13" s="40">
        <v>1046.5640869140625</v>
      </c>
      <c r="G13" s="40">
        <v>397.83468627929688</v>
      </c>
      <c r="H13" s="40">
        <v>9.6707254648208618E-2</v>
      </c>
      <c r="I13" s="40">
        <v>9.4685867428779602E-2</v>
      </c>
      <c r="J13" s="40">
        <v>9.766099601984024E-2</v>
      </c>
      <c r="K13" s="40">
        <v>4.017006978392601E-2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40">
        <v>0</v>
      </c>
      <c r="BA13" s="40">
        <v>0</v>
      </c>
      <c r="BB13" s="40">
        <v>0</v>
      </c>
      <c r="BC13" s="40">
        <v>0</v>
      </c>
      <c r="BD13" s="40">
        <v>0</v>
      </c>
      <c r="BE13" s="41">
        <v>0</v>
      </c>
      <c r="BF13" s="40"/>
      <c r="BG13" s="40"/>
      <c r="BH13" s="40"/>
      <c r="BI13" s="41"/>
    </row>
    <row r="14" spans="1:61">
      <c r="A14" s="63" t="s">
        <v>58</v>
      </c>
      <c r="B14" s="64">
        <v>125.68622589111328</v>
      </c>
      <c r="C14" s="40">
        <v>312.164794921875</v>
      </c>
      <c r="D14" s="40">
        <v>518.7943115234375</v>
      </c>
      <c r="E14" s="40">
        <v>533.684326171875</v>
      </c>
      <c r="F14" s="40">
        <v>639.94281005859375</v>
      </c>
      <c r="G14" s="40">
        <v>127.67042541503906</v>
      </c>
      <c r="H14" s="40">
        <v>8.376438170671463E-2</v>
      </c>
      <c r="I14" s="40">
        <v>7.9597361385822296E-2</v>
      </c>
      <c r="J14" s="40">
        <v>8.0176405608654022E-2</v>
      </c>
      <c r="K14" s="40">
        <v>2.2754594683647156E-2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0</v>
      </c>
      <c r="AJ14" s="40">
        <v>0</v>
      </c>
      <c r="AK14" s="40">
        <v>0</v>
      </c>
      <c r="AL14" s="40">
        <v>0</v>
      </c>
      <c r="AM14" s="40">
        <v>0</v>
      </c>
      <c r="AN14" s="40">
        <v>0</v>
      </c>
      <c r="AO14" s="40">
        <v>0</v>
      </c>
      <c r="AP14" s="40">
        <v>0</v>
      </c>
      <c r="AQ14" s="40">
        <v>0</v>
      </c>
      <c r="AR14" s="40">
        <v>0</v>
      </c>
      <c r="AS14" s="40">
        <v>0</v>
      </c>
      <c r="AT14" s="40">
        <v>0</v>
      </c>
      <c r="AU14" s="40">
        <v>0</v>
      </c>
      <c r="AV14" s="40">
        <v>0</v>
      </c>
      <c r="AW14" s="40">
        <v>0</v>
      </c>
      <c r="AX14" s="40">
        <v>0</v>
      </c>
      <c r="AY14" s="40">
        <v>0</v>
      </c>
      <c r="AZ14" s="40">
        <v>0</v>
      </c>
      <c r="BA14" s="40">
        <v>0</v>
      </c>
      <c r="BB14" s="40">
        <v>0</v>
      </c>
      <c r="BC14" s="40">
        <v>0</v>
      </c>
      <c r="BD14" s="40">
        <v>0</v>
      </c>
      <c r="BE14" s="41">
        <v>0</v>
      </c>
      <c r="BF14" s="40"/>
      <c r="BG14" s="40"/>
      <c r="BH14" s="40"/>
      <c r="BI14" s="41"/>
    </row>
    <row r="15" spans="1:61">
      <c r="A15" s="63" t="s">
        <v>59</v>
      </c>
      <c r="B15" s="64">
        <v>37.908031463623047</v>
      </c>
      <c r="C15" s="40">
        <v>45.750453948974609</v>
      </c>
      <c r="D15" s="40">
        <v>78.69580078125</v>
      </c>
      <c r="E15" s="40">
        <v>80.538688659667969</v>
      </c>
      <c r="F15" s="40">
        <v>103.00880432128906</v>
      </c>
      <c r="G15" s="40">
        <v>559.38153076171875</v>
      </c>
      <c r="H15" s="40">
        <v>6.9648489356040955E-2</v>
      </c>
      <c r="I15" s="40">
        <v>6.8233661353588104E-2</v>
      </c>
      <c r="J15" s="40">
        <v>6.8395338952541351E-2</v>
      </c>
      <c r="K15" s="40">
        <v>1.7701772972941399E-2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40">
        <v>0</v>
      </c>
      <c r="AM15" s="40">
        <v>0</v>
      </c>
      <c r="AN15" s="40">
        <v>0</v>
      </c>
      <c r="AO15" s="40">
        <v>0</v>
      </c>
      <c r="AP15" s="40">
        <v>0</v>
      </c>
      <c r="AQ15" s="40">
        <v>0</v>
      </c>
      <c r="AR15" s="40">
        <v>0</v>
      </c>
      <c r="AS15" s="40">
        <v>0</v>
      </c>
      <c r="AT15" s="40">
        <v>0</v>
      </c>
      <c r="AU15" s="40">
        <v>0</v>
      </c>
      <c r="AV15" s="40">
        <v>0</v>
      </c>
      <c r="AW15" s="40">
        <v>0</v>
      </c>
      <c r="AX15" s="40">
        <v>0</v>
      </c>
      <c r="AY15" s="40">
        <v>0</v>
      </c>
      <c r="AZ15" s="40">
        <v>0</v>
      </c>
      <c r="BA15" s="40">
        <v>0</v>
      </c>
      <c r="BB15" s="40">
        <v>0</v>
      </c>
      <c r="BC15" s="40">
        <v>0</v>
      </c>
      <c r="BD15" s="40">
        <v>0</v>
      </c>
      <c r="BE15" s="41">
        <v>0</v>
      </c>
      <c r="BF15" s="40"/>
      <c r="BG15" s="40"/>
      <c r="BH15" s="40"/>
      <c r="BI15" s="41"/>
    </row>
    <row r="16" spans="1:61">
      <c r="A16" s="63" t="s">
        <v>60</v>
      </c>
      <c r="B16" s="64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0</v>
      </c>
      <c r="AI16" s="40">
        <v>0</v>
      </c>
      <c r="AJ16" s="40">
        <v>0</v>
      </c>
      <c r="AK16" s="40">
        <v>0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v>0</v>
      </c>
      <c r="AS16" s="40">
        <v>0</v>
      </c>
      <c r="AT16" s="40">
        <v>0</v>
      </c>
      <c r="AU16" s="40">
        <v>0.64791214466094971</v>
      </c>
      <c r="AV16" s="40">
        <v>5.2477707862854004</v>
      </c>
      <c r="AW16" s="40">
        <v>5.4188480377197266</v>
      </c>
      <c r="AX16" s="40">
        <v>5.0731706619262695</v>
      </c>
      <c r="AY16" s="40">
        <v>2.124354362487793</v>
      </c>
      <c r="AZ16" s="40">
        <v>2.2653844356536865</v>
      </c>
      <c r="BA16" s="40">
        <v>2.3193647861480713</v>
      </c>
      <c r="BB16" s="40">
        <v>2.386038064956665</v>
      </c>
      <c r="BC16" s="40">
        <v>2.5198774337768555</v>
      </c>
      <c r="BD16" s="40">
        <v>2.2986586093902588</v>
      </c>
      <c r="BE16" s="41">
        <v>2.4065647125244141</v>
      </c>
      <c r="BF16" s="40"/>
      <c r="BG16" s="40"/>
      <c r="BH16" s="40"/>
      <c r="BI16" s="41"/>
    </row>
    <row r="17" spans="1:61">
      <c r="A17" s="63" t="s">
        <v>61</v>
      </c>
      <c r="B17" s="64">
        <v>0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E17" s="40">
        <v>0</v>
      </c>
      <c r="AF17" s="40">
        <v>0</v>
      </c>
      <c r="AG17" s="40">
        <v>0</v>
      </c>
      <c r="AH17" s="40">
        <v>0</v>
      </c>
      <c r="AI17" s="40">
        <v>0</v>
      </c>
      <c r="AJ17" s="40">
        <v>0</v>
      </c>
      <c r="AK17" s="40">
        <v>0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v>0.5684322714805603</v>
      </c>
      <c r="AS17" s="40">
        <v>4.7649755477905273</v>
      </c>
      <c r="AT17" s="40">
        <v>4.8372282981872559</v>
      </c>
      <c r="AU17" s="40">
        <v>4.9933199882507324</v>
      </c>
      <c r="AV17" s="40">
        <v>4.6746125221252441</v>
      </c>
      <c r="AW17" s="40">
        <v>4.8417420387268066</v>
      </c>
      <c r="AX17" s="40">
        <v>4.5321612358093262</v>
      </c>
      <c r="AY17" s="40">
        <v>1.6224139928817749</v>
      </c>
      <c r="AZ17" s="40">
        <v>1.7693673372268677</v>
      </c>
      <c r="BA17" s="40">
        <v>1.8575509786605835</v>
      </c>
      <c r="BB17" s="40">
        <v>1.9383448362350464</v>
      </c>
      <c r="BC17" s="40">
        <v>2.1017529964447021</v>
      </c>
      <c r="BD17" s="40">
        <v>1.7970353364944458</v>
      </c>
      <c r="BE17" s="41">
        <v>1.8858879804611206</v>
      </c>
      <c r="BF17" s="40"/>
      <c r="BG17" s="40"/>
      <c r="BH17" s="40"/>
      <c r="BI17" s="41"/>
    </row>
    <row r="18" spans="1:61">
      <c r="A18" s="63" t="s">
        <v>254</v>
      </c>
      <c r="B18" s="64">
        <v>0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0</v>
      </c>
      <c r="AK18" s="40">
        <v>0</v>
      </c>
      <c r="AL18" s="40">
        <v>0</v>
      </c>
      <c r="AM18" s="40">
        <v>0.47519400715827942</v>
      </c>
      <c r="AN18" s="40">
        <v>4.2679648399353027</v>
      </c>
      <c r="AO18" s="40">
        <v>4.4599776268005371</v>
      </c>
      <c r="AP18" s="40">
        <v>4.5997939109802246</v>
      </c>
      <c r="AQ18" s="40">
        <v>4.7612395286560059</v>
      </c>
      <c r="AR18" s="40">
        <v>4.8149499893188477</v>
      </c>
      <c r="AS18" s="40">
        <v>4.0184240341186523</v>
      </c>
      <c r="AT18" s="40">
        <v>4.2223882675170898</v>
      </c>
      <c r="AU18" s="40">
        <v>4.4163808822631836</v>
      </c>
      <c r="AV18" s="40">
        <v>3.7256150245666504</v>
      </c>
      <c r="AW18" s="40">
        <v>3.8773624897003174</v>
      </c>
      <c r="AX18" s="40">
        <v>3.6193356513977051</v>
      </c>
      <c r="AY18" s="40">
        <v>1.260167121887207</v>
      </c>
      <c r="AZ18" s="40">
        <v>1.3864805698394775</v>
      </c>
      <c r="BA18" s="40">
        <v>1.457817554473877</v>
      </c>
      <c r="BB18" s="40">
        <v>1.515932559967041</v>
      </c>
      <c r="BC18" s="40">
        <v>1.6496641635894775</v>
      </c>
      <c r="BD18" s="40">
        <v>1.4233053922653198</v>
      </c>
      <c r="BE18" s="41">
        <v>1.4987053871154785</v>
      </c>
      <c r="BF18" s="40"/>
      <c r="BG18" s="40"/>
      <c r="BH18" s="40"/>
      <c r="BI18" s="41"/>
    </row>
    <row r="19" spans="1:61">
      <c r="A19" s="63" t="s">
        <v>62</v>
      </c>
      <c r="B19" s="64">
        <v>0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0.44085946679115295</v>
      </c>
      <c r="AD19" s="40">
        <v>2.9695382118225098</v>
      </c>
      <c r="AE19" s="40">
        <v>2.9000787734985352</v>
      </c>
      <c r="AF19" s="40">
        <v>2.9834246635437012</v>
      </c>
      <c r="AG19" s="40">
        <v>2.9722390174865723</v>
      </c>
      <c r="AH19" s="40">
        <v>2.4466230869293213</v>
      </c>
      <c r="AI19" s="40">
        <v>2.5941076278686523</v>
      </c>
      <c r="AJ19" s="40">
        <v>2.6843550205230713</v>
      </c>
      <c r="AK19" s="40">
        <v>2.7770380973815918</v>
      </c>
      <c r="AL19" s="40">
        <v>2.8653912544250488</v>
      </c>
      <c r="AM19" s="40">
        <v>2.9115712642669678</v>
      </c>
      <c r="AN19" s="40">
        <v>2.3840830326080322</v>
      </c>
      <c r="AO19" s="40">
        <v>2.4808974266052246</v>
      </c>
      <c r="AP19" s="40">
        <v>2.5660073757171631</v>
      </c>
      <c r="AQ19" s="40">
        <v>2.6942181587219238</v>
      </c>
      <c r="AR19" s="40">
        <v>2.7225780487060547</v>
      </c>
      <c r="AS19" s="40">
        <v>2.2667162418365479</v>
      </c>
      <c r="AT19" s="40">
        <v>2.33231520652771</v>
      </c>
      <c r="AU19" s="40">
        <v>2.403231143951416</v>
      </c>
      <c r="AV19" s="40">
        <v>2.0914962291717529</v>
      </c>
      <c r="AW19" s="40">
        <v>2.18815016746521</v>
      </c>
      <c r="AX19" s="40">
        <v>1.9716924428939819</v>
      </c>
      <c r="AY19" s="40">
        <v>0.5350034236907959</v>
      </c>
      <c r="AZ19" s="40">
        <v>0.58552062511444092</v>
      </c>
      <c r="BA19" s="40">
        <v>0.6214720606803894</v>
      </c>
      <c r="BB19" s="40">
        <v>0.53755593299865723</v>
      </c>
      <c r="BC19" s="40">
        <v>0</v>
      </c>
      <c r="BD19" s="40">
        <v>0</v>
      </c>
      <c r="BE19" s="41">
        <v>0</v>
      </c>
      <c r="BF19" s="40"/>
      <c r="BG19" s="40"/>
      <c r="BH19" s="40"/>
      <c r="BI19" s="41"/>
    </row>
    <row r="20" spans="1:61">
      <c r="A20" s="63" t="s">
        <v>46</v>
      </c>
      <c r="B20" s="64">
        <v>0</v>
      </c>
      <c r="C20" s="40">
        <v>0</v>
      </c>
      <c r="D20" s="40">
        <v>0</v>
      </c>
      <c r="E20" s="40">
        <v>0.89278870820999146</v>
      </c>
      <c r="F20" s="40">
        <v>16.888898849487305</v>
      </c>
      <c r="G20" s="40">
        <v>12.953482627868652</v>
      </c>
      <c r="H20" s="40">
        <v>2.9302755370736122E-2</v>
      </c>
      <c r="I20" s="40">
        <v>2.8810732066631317E-2</v>
      </c>
      <c r="J20" s="40">
        <v>2.8863994404673576E-2</v>
      </c>
      <c r="K20" s="40">
        <v>3.27724888920784E-2</v>
      </c>
      <c r="L20" s="40">
        <v>5.4152831435203552E-2</v>
      </c>
      <c r="M20" s="40">
        <v>6.5145224332809448E-2</v>
      </c>
      <c r="N20" s="40">
        <v>6.9005012512207031E-2</v>
      </c>
      <c r="O20" s="40">
        <v>9.0240247547626495E-2</v>
      </c>
      <c r="P20" s="40">
        <v>0.14721773564815521</v>
      </c>
      <c r="Q20" s="40">
        <v>0.32439461350440979</v>
      </c>
      <c r="R20" s="40">
        <v>0.72723525762557983</v>
      </c>
      <c r="S20" s="40">
        <v>1.5925060510635376</v>
      </c>
      <c r="T20" s="40">
        <v>2.0000524520874023</v>
      </c>
      <c r="U20" s="40">
        <v>2.3867900371551514</v>
      </c>
      <c r="V20" s="40">
        <v>2.5101275444030762</v>
      </c>
      <c r="W20" s="40">
        <v>1.9448039531707764</v>
      </c>
      <c r="X20" s="40">
        <v>2.1276233196258545</v>
      </c>
      <c r="Y20" s="40">
        <v>2.2317652702331543</v>
      </c>
      <c r="Z20" s="40">
        <v>2.2656633853912354</v>
      </c>
      <c r="AA20" s="40">
        <v>1.8043113946914673</v>
      </c>
      <c r="AB20" s="40">
        <v>1.9548419713973999</v>
      </c>
      <c r="AC20" s="40">
        <v>2.0249912738800049</v>
      </c>
      <c r="AD20" s="40">
        <v>1.3883509635925293</v>
      </c>
      <c r="AE20" s="40">
        <v>0</v>
      </c>
      <c r="AF20" s="40">
        <v>0</v>
      </c>
      <c r="AG20" s="40">
        <v>0</v>
      </c>
      <c r="AH20" s="40">
        <v>0</v>
      </c>
      <c r="AI20" s="40">
        <v>0</v>
      </c>
      <c r="AJ20" s="40">
        <v>0</v>
      </c>
      <c r="AK20" s="40">
        <v>0</v>
      </c>
      <c r="AL20" s="40">
        <v>0</v>
      </c>
      <c r="AM20" s="40">
        <v>0</v>
      </c>
      <c r="AN20" s="40">
        <v>0</v>
      </c>
      <c r="AO20" s="40">
        <v>0</v>
      </c>
      <c r="AP20" s="40">
        <v>0</v>
      </c>
      <c r="AQ20" s="40">
        <v>0</v>
      </c>
      <c r="AR20" s="40">
        <v>0</v>
      </c>
      <c r="AS20" s="40">
        <v>0</v>
      </c>
      <c r="AT20" s="40">
        <v>0</v>
      </c>
      <c r="AU20" s="40">
        <v>0</v>
      </c>
      <c r="AV20" s="40">
        <v>0</v>
      </c>
      <c r="AW20" s="40">
        <v>0</v>
      </c>
      <c r="AX20" s="40">
        <v>0</v>
      </c>
      <c r="AY20" s="40">
        <v>0</v>
      </c>
      <c r="AZ20" s="40">
        <v>0</v>
      </c>
      <c r="BA20" s="40">
        <v>0</v>
      </c>
      <c r="BB20" s="40">
        <v>0</v>
      </c>
      <c r="BC20" s="40">
        <v>0</v>
      </c>
      <c r="BD20" s="40">
        <v>0</v>
      </c>
      <c r="BE20" s="41">
        <v>0</v>
      </c>
      <c r="BF20" s="40"/>
      <c r="BG20" s="40"/>
      <c r="BH20" s="40"/>
      <c r="BI20" s="41"/>
    </row>
    <row r="21" spans="1:61">
      <c r="A21" s="63" t="s">
        <v>63</v>
      </c>
      <c r="B21" s="64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0.448711097240448</v>
      </c>
      <c r="AE21" s="40">
        <v>3.116180419921875</v>
      </c>
      <c r="AF21" s="40">
        <v>3.2122430801391602</v>
      </c>
      <c r="AG21" s="40">
        <v>3.2674386501312256</v>
      </c>
      <c r="AH21" s="40">
        <v>2.9233720302581787</v>
      </c>
      <c r="AI21" s="40">
        <v>3.0236895084381104</v>
      </c>
      <c r="AJ21" s="40">
        <v>3.0976552963256836</v>
      </c>
      <c r="AK21" s="40">
        <v>3.1759741306304932</v>
      </c>
      <c r="AL21" s="40">
        <v>3.263378381729126</v>
      </c>
      <c r="AM21" s="40">
        <v>3.2827873229980469</v>
      </c>
      <c r="AN21" s="40">
        <v>2.8818626403808594</v>
      </c>
      <c r="AO21" s="40">
        <v>2.9939217567443848</v>
      </c>
      <c r="AP21" s="40">
        <v>3.0993449687957764</v>
      </c>
      <c r="AQ21" s="40">
        <v>3.2506873607635498</v>
      </c>
      <c r="AR21" s="40">
        <v>3.2955718040466309</v>
      </c>
      <c r="AS21" s="40">
        <v>2.7357032299041748</v>
      </c>
      <c r="AT21" s="40">
        <v>2.8104813098907471</v>
      </c>
      <c r="AU21" s="40">
        <v>2.9037339687347412</v>
      </c>
      <c r="AV21" s="40">
        <v>2.5732417106628418</v>
      </c>
      <c r="AW21" s="40">
        <v>2.6822497844696045</v>
      </c>
      <c r="AX21" s="40">
        <v>2.4426980018615723</v>
      </c>
      <c r="AY21" s="40">
        <v>0.73520684242248535</v>
      </c>
      <c r="AZ21" s="40">
        <v>0.80895119905471802</v>
      </c>
      <c r="BA21" s="40">
        <v>0.85603415966033936</v>
      </c>
      <c r="BB21" s="40">
        <v>0.88611060380935669</v>
      </c>
      <c r="BC21" s="40">
        <v>0.86314558982849121</v>
      </c>
      <c r="BD21" s="40">
        <v>0</v>
      </c>
      <c r="BE21" s="41">
        <v>0</v>
      </c>
      <c r="BF21" s="40"/>
      <c r="BG21" s="40"/>
      <c r="BH21" s="40"/>
      <c r="BI21" s="41"/>
    </row>
    <row r="22" spans="1:61">
      <c r="A22" s="63" t="s">
        <v>64</v>
      </c>
      <c r="B22" s="64">
        <v>0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0.35657662153244019</v>
      </c>
      <c r="AA22" s="40">
        <v>2.8986296653747559</v>
      </c>
      <c r="AB22" s="40">
        <v>3.0715370178222656</v>
      </c>
      <c r="AC22" s="40">
        <v>3.0754938125610352</v>
      </c>
      <c r="AD22" s="40">
        <v>2.5634002685546875</v>
      </c>
      <c r="AE22" s="40">
        <v>2.2236466407775879</v>
      </c>
      <c r="AF22" s="40">
        <v>2.3833770751953125</v>
      </c>
      <c r="AG22" s="40">
        <v>2.3976278305053711</v>
      </c>
      <c r="AH22" s="40">
        <v>1.9595775604248047</v>
      </c>
      <c r="AI22" s="40">
        <v>2.1342518329620361</v>
      </c>
      <c r="AJ22" s="40">
        <v>2.2178571224212646</v>
      </c>
      <c r="AK22" s="40">
        <v>2.3027021884918213</v>
      </c>
      <c r="AL22" s="40">
        <v>2.3763718605041504</v>
      </c>
      <c r="AM22" s="40">
        <v>2.4266412258148193</v>
      </c>
      <c r="AN22" s="40">
        <v>1.9333165884017944</v>
      </c>
      <c r="AO22" s="40">
        <v>2.0206117630004883</v>
      </c>
      <c r="AP22" s="40">
        <v>2.0928037166595459</v>
      </c>
      <c r="AQ22" s="40">
        <v>2.212155818939209</v>
      </c>
      <c r="AR22" s="40">
        <v>2.2310197353363037</v>
      </c>
      <c r="AS22" s="40">
        <v>1.8177909851074219</v>
      </c>
      <c r="AT22" s="40">
        <v>1.8743048906326294</v>
      </c>
      <c r="AU22" s="40">
        <v>1.9293874502182007</v>
      </c>
      <c r="AV22" s="40">
        <v>1.6339458227157593</v>
      </c>
      <c r="AW22" s="40">
        <v>1.7181988954544067</v>
      </c>
      <c r="AX22" s="40">
        <v>1.541100025177002</v>
      </c>
      <c r="AY22" s="40">
        <v>0.32372444868087769</v>
      </c>
      <c r="AZ22" s="40">
        <v>0</v>
      </c>
      <c r="BA22" s="40">
        <v>0</v>
      </c>
      <c r="BB22" s="40">
        <v>0</v>
      </c>
      <c r="BC22" s="40">
        <v>0</v>
      </c>
      <c r="BD22" s="40">
        <v>0</v>
      </c>
      <c r="BE22" s="41">
        <v>0</v>
      </c>
      <c r="BF22" s="40"/>
      <c r="BG22" s="40"/>
      <c r="BH22" s="40"/>
      <c r="BI22" s="41"/>
    </row>
    <row r="23" spans="1:61">
      <c r="A23" s="63" t="s">
        <v>255</v>
      </c>
      <c r="B23" s="64">
        <v>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0</v>
      </c>
      <c r="AK23" s="40">
        <v>0</v>
      </c>
      <c r="AL23" s="40">
        <v>0</v>
      </c>
      <c r="AM23" s="40">
        <v>0</v>
      </c>
      <c r="AN23" s="40">
        <v>0</v>
      </c>
      <c r="AO23" s="40">
        <v>0</v>
      </c>
      <c r="AP23" s="40">
        <v>0</v>
      </c>
      <c r="AQ23" s="40">
        <v>0</v>
      </c>
      <c r="AR23" s="40">
        <v>0</v>
      </c>
      <c r="AS23" s="40">
        <v>0</v>
      </c>
      <c r="AT23" s="40">
        <v>0</v>
      </c>
      <c r="AU23" s="40">
        <v>0</v>
      </c>
      <c r="AV23" s="40">
        <v>0</v>
      </c>
      <c r="AW23" s="40">
        <v>0</v>
      </c>
      <c r="AX23" s="40">
        <v>0</v>
      </c>
      <c r="AY23" s="40">
        <v>0</v>
      </c>
      <c r="AZ23" s="40">
        <v>0</v>
      </c>
      <c r="BA23" s="40">
        <v>0</v>
      </c>
      <c r="BB23" s="40">
        <v>0</v>
      </c>
      <c r="BC23" s="40">
        <v>0.44821330904960632</v>
      </c>
      <c r="BD23" s="40">
        <v>2.6783974170684814</v>
      </c>
      <c r="BE23" s="41">
        <v>2.7647256851196289</v>
      </c>
      <c r="BF23" s="40"/>
      <c r="BG23" s="40"/>
      <c r="BH23" s="40"/>
      <c r="BI23" s="41"/>
    </row>
    <row r="24" spans="1:61">
      <c r="A24" s="63" t="s">
        <v>146</v>
      </c>
      <c r="B24" s="64">
        <v>0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4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0</v>
      </c>
      <c r="AJ24" s="40">
        <v>0</v>
      </c>
      <c r="AK24" s="40">
        <v>0</v>
      </c>
      <c r="AL24" s="40">
        <v>0</v>
      </c>
      <c r="AM24" s="40">
        <v>0</v>
      </c>
      <c r="AN24" s="40">
        <v>0</v>
      </c>
      <c r="AO24" s="40">
        <v>0</v>
      </c>
      <c r="AP24" s="40">
        <v>0</v>
      </c>
      <c r="AQ24" s="40">
        <v>0</v>
      </c>
      <c r="AR24" s="40">
        <v>0</v>
      </c>
      <c r="AS24" s="40">
        <v>0</v>
      </c>
      <c r="AT24" s="40">
        <v>0</v>
      </c>
      <c r="AU24" s="40">
        <v>0</v>
      </c>
      <c r="AV24" s="40">
        <v>0</v>
      </c>
      <c r="AW24" s="40">
        <v>0</v>
      </c>
      <c r="AX24" s="40">
        <v>0</v>
      </c>
      <c r="AY24" s="40">
        <v>0</v>
      </c>
      <c r="AZ24" s="40">
        <v>0</v>
      </c>
      <c r="BA24" s="40">
        <v>0</v>
      </c>
      <c r="BB24" s="40">
        <v>0</v>
      </c>
      <c r="BC24" s="40">
        <v>0</v>
      </c>
      <c r="BD24" s="40">
        <v>0</v>
      </c>
      <c r="BE24" s="41">
        <v>0</v>
      </c>
      <c r="BF24" s="40"/>
      <c r="BG24" s="40"/>
      <c r="BH24" s="40"/>
      <c r="BI24" s="41"/>
    </row>
    <row r="25" spans="1:61">
      <c r="A25" s="63" t="s">
        <v>147</v>
      </c>
      <c r="B25" s="64">
        <v>0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0</v>
      </c>
      <c r="AJ25" s="40">
        <v>0</v>
      </c>
      <c r="AK25" s="40">
        <v>0</v>
      </c>
      <c r="AL25" s="40">
        <v>0</v>
      </c>
      <c r="AM25" s="40">
        <v>0</v>
      </c>
      <c r="AN25" s="40">
        <v>0</v>
      </c>
      <c r="AO25" s="40">
        <v>0</v>
      </c>
      <c r="AP25" s="40">
        <v>0</v>
      </c>
      <c r="AQ25" s="40">
        <v>0</v>
      </c>
      <c r="AR25" s="40">
        <v>0</v>
      </c>
      <c r="AS25" s="40">
        <v>0</v>
      </c>
      <c r="AT25" s="40">
        <v>0</v>
      </c>
      <c r="AU25" s="40">
        <v>0</v>
      </c>
      <c r="AV25" s="40">
        <v>0</v>
      </c>
      <c r="AW25" s="40">
        <v>0</v>
      </c>
      <c r="AX25" s="40">
        <v>0</v>
      </c>
      <c r="AY25" s="40">
        <v>0</v>
      </c>
      <c r="AZ25" s="40">
        <v>0</v>
      </c>
      <c r="BA25" s="40">
        <v>0</v>
      </c>
      <c r="BB25" s="40">
        <v>0</v>
      </c>
      <c r="BC25" s="40">
        <v>0</v>
      </c>
      <c r="BD25" s="40">
        <v>0</v>
      </c>
      <c r="BE25" s="41">
        <v>0</v>
      </c>
      <c r="BF25" s="40"/>
      <c r="BG25" s="40"/>
      <c r="BH25" s="40"/>
      <c r="BI25" s="41"/>
    </row>
    <row r="26" spans="1:61">
      <c r="A26" s="63" t="s">
        <v>148</v>
      </c>
      <c r="B26" s="64">
        <v>0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0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0</v>
      </c>
      <c r="AK26" s="40">
        <v>0</v>
      </c>
      <c r="AL26" s="40">
        <v>0</v>
      </c>
      <c r="AM26" s="40">
        <v>0</v>
      </c>
      <c r="AN26" s="40">
        <v>0</v>
      </c>
      <c r="AO26" s="40">
        <v>0</v>
      </c>
      <c r="AP26" s="40">
        <v>0</v>
      </c>
      <c r="AQ26" s="40">
        <v>0</v>
      </c>
      <c r="AR26" s="40">
        <v>0</v>
      </c>
      <c r="AS26" s="40">
        <v>0</v>
      </c>
      <c r="AT26" s="40">
        <v>0</v>
      </c>
      <c r="AU26" s="40">
        <v>0</v>
      </c>
      <c r="AV26" s="40">
        <v>0</v>
      </c>
      <c r="AW26" s="40">
        <v>0</v>
      </c>
      <c r="AX26" s="40">
        <v>0</v>
      </c>
      <c r="AY26" s="40">
        <v>0</v>
      </c>
      <c r="AZ26" s="40">
        <v>0</v>
      </c>
      <c r="BA26" s="40">
        <v>0</v>
      </c>
      <c r="BB26" s="40">
        <v>0</v>
      </c>
      <c r="BC26" s="40">
        <v>0</v>
      </c>
      <c r="BD26" s="40">
        <v>0</v>
      </c>
      <c r="BE26" s="41">
        <v>0</v>
      </c>
      <c r="BF26" s="40"/>
      <c r="BG26" s="40"/>
      <c r="BH26" s="40"/>
      <c r="BI26" s="41"/>
    </row>
    <row r="27" spans="1:61">
      <c r="A27" s="63" t="s">
        <v>149</v>
      </c>
      <c r="B27" s="64">
        <v>0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0">
        <v>0</v>
      </c>
      <c r="N27" s="40">
        <v>0</v>
      </c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0.34537562727928162</v>
      </c>
      <c r="W27" s="40">
        <v>2.2836081981658936</v>
      </c>
      <c r="X27" s="40">
        <v>2.5703721046447754</v>
      </c>
      <c r="Y27" s="40">
        <v>2.9170801639556885</v>
      </c>
      <c r="Z27" s="40">
        <v>3.1462531089782715</v>
      </c>
      <c r="AA27" s="40">
        <v>2.4309201240539551</v>
      </c>
      <c r="AB27" s="40">
        <v>2.5634715557098389</v>
      </c>
      <c r="AC27" s="40">
        <v>2.599956750869751</v>
      </c>
      <c r="AD27" s="40">
        <v>1.9767318964004517</v>
      </c>
      <c r="AE27" s="40">
        <v>1.7518466711044312</v>
      </c>
      <c r="AF27" s="40">
        <v>1.8723964691162109</v>
      </c>
      <c r="AG27" s="40">
        <v>1.9195123910903931</v>
      </c>
      <c r="AH27" s="40">
        <v>1.5088046789169312</v>
      </c>
      <c r="AI27" s="40">
        <v>1.649836540222168</v>
      </c>
      <c r="AJ27" s="40">
        <v>1.7449475526809692</v>
      </c>
      <c r="AK27" s="40">
        <v>1.8428272008895874</v>
      </c>
      <c r="AL27" s="40">
        <v>1.9214106798171997</v>
      </c>
      <c r="AM27" s="40">
        <v>1.9279141426086426</v>
      </c>
      <c r="AN27" s="40">
        <v>1.5065182447433472</v>
      </c>
      <c r="AO27" s="40">
        <v>1.5838519334793091</v>
      </c>
      <c r="AP27" s="40">
        <v>1.6410319805145264</v>
      </c>
      <c r="AQ27" s="40">
        <v>1.7536693811416626</v>
      </c>
      <c r="AR27" s="40">
        <v>1.765866756439209</v>
      </c>
      <c r="AS27" s="40">
        <v>1.3966207504272461</v>
      </c>
      <c r="AT27" s="40">
        <v>1.4406019449234009</v>
      </c>
      <c r="AU27" s="40">
        <v>1.3173917531967163</v>
      </c>
      <c r="AV27" s="40">
        <v>0</v>
      </c>
      <c r="AW27" s="40">
        <v>0</v>
      </c>
      <c r="AX27" s="40">
        <v>0</v>
      </c>
      <c r="AY27" s="40">
        <v>0</v>
      </c>
      <c r="AZ27" s="40">
        <v>0</v>
      </c>
      <c r="BA27" s="40">
        <v>0</v>
      </c>
      <c r="BB27" s="40">
        <v>0</v>
      </c>
      <c r="BC27" s="40">
        <v>0</v>
      </c>
      <c r="BD27" s="40">
        <v>0</v>
      </c>
      <c r="BE27" s="41">
        <v>0</v>
      </c>
      <c r="BF27" s="40"/>
      <c r="BG27" s="40"/>
      <c r="BH27" s="40"/>
      <c r="BI27" s="41"/>
    </row>
    <row r="28" spans="1:61">
      <c r="A28" s="63" t="s">
        <v>150</v>
      </c>
      <c r="B28" s="64">
        <v>0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0</v>
      </c>
      <c r="AK28" s="40">
        <v>0</v>
      </c>
      <c r="AL28" s="40">
        <v>0</v>
      </c>
      <c r="AM28" s="40">
        <v>0</v>
      </c>
      <c r="AN28" s="40">
        <v>0</v>
      </c>
      <c r="AO28" s="40">
        <v>0</v>
      </c>
      <c r="AP28" s="40">
        <v>0</v>
      </c>
      <c r="AQ28" s="40">
        <v>0</v>
      </c>
      <c r="AR28" s="40">
        <v>0</v>
      </c>
      <c r="AS28" s="40">
        <v>0</v>
      </c>
      <c r="AT28" s="40">
        <v>0</v>
      </c>
      <c r="AU28" s="40">
        <v>0</v>
      </c>
      <c r="AV28" s="40">
        <v>0</v>
      </c>
      <c r="AW28" s="40">
        <v>0</v>
      </c>
      <c r="AX28" s="40">
        <v>0</v>
      </c>
      <c r="AY28" s="40">
        <v>0</v>
      </c>
      <c r="AZ28" s="40">
        <v>0</v>
      </c>
      <c r="BA28" s="40">
        <v>0</v>
      </c>
      <c r="BB28" s="40">
        <v>0</v>
      </c>
      <c r="BC28" s="40">
        <v>0</v>
      </c>
      <c r="BD28" s="40">
        <v>0</v>
      </c>
      <c r="BE28" s="41">
        <v>0</v>
      </c>
      <c r="BF28" s="40"/>
      <c r="BG28" s="40"/>
      <c r="BH28" s="40"/>
      <c r="BI28" s="41"/>
    </row>
    <row r="29" spans="1:61">
      <c r="A29" s="63" t="s">
        <v>151</v>
      </c>
      <c r="B29" s="64">
        <v>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0</v>
      </c>
      <c r="AU29" s="40">
        <v>0</v>
      </c>
      <c r="AV29" s="40">
        <v>0</v>
      </c>
      <c r="AW29" s="40">
        <v>0</v>
      </c>
      <c r="AX29" s="40">
        <v>0</v>
      </c>
      <c r="AY29" s="40">
        <v>0</v>
      </c>
      <c r="AZ29" s="40">
        <v>0</v>
      </c>
      <c r="BA29" s="40">
        <v>0</v>
      </c>
      <c r="BB29" s="40">
        <v>0</v>
      </c>
      <c r="BC29" s="40">
        <v>0</v>
      </c>
      <c r="BD29" s="40">
        <v>0</v>
      </c>
      <c r="BE29" s="41">
        <v>0</v>
      </c>
      <c r="BF29" s="40"/>
      <c r="BG29" s="40"/>
      <c r="BH29" s="40"/>
      <c r="BI29" s="41"/>
    </row>
    <row r="30" spans="1:61">
      <c r="A30" s="63" t="s">
        <v>152</v>
      </c>
      <c r="B30" s="64">
        <v>0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0</v>
      </c>
      <c r="AU30" s="40">
        <v>0</v>
      </c>
      <c r="AV30" s="40">
        <v>0</v>
      </c>
      <c r="AW30" s="40">
        <v>0</v>
      </c>
      <c r="AX30" s="40">
        <v>0</v>
      </c>
      <c r="AY30" s="40">
        <v>0</v>
      </c>
      <c r="AZ30" s="40">
        <v>0</v>
      </c>
      <c r="BA30" s="40">
        <v>0</v>
      </c>
      <c r="BB30" s="40">
        <v>0</v>
      </c>
      <c r="BC30" s="40">
        <v>0</v>
      </c>
      <c r="BD30" s="40">
        <v>0</v>
      </c>
      <c r="BE30" s="41">
        <v>0</v>
      </c>
      <c r="BF30" s="40"/>
      <c r="BG30" s="40"/>
      <c r="BH30" s="40"/>
      <c r="BI30" s="41"/>
    </row>
    <row r="31" spans="1:61">
      <c r="A31" s="63" t="s">
        <v>153</v>
      </c>
      <c r="B31" s="64">
        <v>0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1">
        <v>0</v>
      </c>
      <c r="BF31" s="40"/>
      <c r="BG31" s="40"/>
      <c r="BH31" s="40"/>
      <c r="BI31" s="41"/>
    </row>
    <row r="32" spans="1:61">
      <c r="A32" s="63" t="s">
        <v>154</v>
      </c>
      <c r="B32" s="64">
        <v>0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1">
        <v>0</v>
      </c>
      <c r="BF32" s="40"/>
      <c r="BG32" s="40"/>
      <c r="BH32" s="40"/>
      <c r="BI32" s="41"/>
    </row>
    <row r="33" spans="1:61">
      <c r="A33" s="63" t="s">
        <v>155</v>
      </c>
      <c r="B33" s="64">
        <v>0</v>
      </c>
      <c r="C33" s="40">
        <v>0</v>
      </c>
      <c r="D33" s="40">
        <v>0</v>
      </c>
      <c r="E33" s="40">
        <v>0</v>
      </c>
      <c r="F33" s="40">
        <v>0</v>
      </c>
      <c r="G33" s="40">
        <v>777.39117431640625</v>
      </c>
      <c r="H33" s="40">
        <v>1750.813720703125</v>
      </c>
      <c r="I33" s="40">
        <v>1435.460693359375</v>
      </c>
      <c r="J33" s="40">
        <v>1498.1798095703125</v>
      </c>
      <c r="K33" s="40">
        <v>1594.070556640625</v>
      </c>
      <c r="L33" s="40">
        <v>1720.359619140625</v>
      </c>
      <c r="M33" s="40">
        <v>1824.1590576171875</v>
      </c>
      <c r="N33" s="40">
        <v>1929.1680908203125</v>
      </c>
      <c r="O33" s="40">
        <v>2022.4310302734375</v>
      </c>
      <c r="P33" s="40">
        <v>2094.134521484375</v>
      </c>
      <c r="Q33" s="40">
        <v>2190.23388671875</v>
      </c>
      <c r="R33" s="40">
        <v>2329.15673828125</v>
      </c>
      <c r="S33" s="40">
        <v>2527.758056640625</v>
      </c>
      <c r="T33" s="40">
        <v>2606.029541015625</v>
      </c>
      <c r="U33" s="40">
        <v>2676.805908203125</v>
      </c>
      <c r="V33" s="40">
        <v>2742.412353515625</v>
      </c>
      <c r="W33" s="40">
        <v>2793.741455078125</v>
      </c>
      <c r="X33" s="40">
        <v>2850.706787109375</v>
      </c>
      <c r="Y33" s="40">
        <v>2903.63818359375</v>
      </c>
      <c r="Z33" s="40">
        <v>2961.40234375</v>
      </c>
      <c r="AA33" s="40">
        <v>2986.057861328125</v>
      </c>
      <c r="AB33" s="40">
        <v>3015.300537109375</v>
      </c>
      <c r="AC33" s="40">
        <v>3043.3017578125</v>
      </c>
      <c r="AD33" s="40">
        <v>3081.0068359375</v>
      </c>
      <c r="AE33" s="40">
        <v>3099.20068359375</v>
      </c>
      <c r="AF33" s="40">
        <v>3123.692626953125</v>
      </c>
      <c r="AG33" s="40">
        <v>3148.18212890625</v>
      </c>
      <c r="AH33" s="40">
        <v>3182.431884765625</v>
      </c>
      <c r="AI33" s="40">
        <v>3197.07958984375</v>
      </c>
      <c r="AJ33" s="40">
        <v>3213.895751953125</v>
      </c>
      <c r="AK33" s="40">
        <v>3227.668212890625</v>
      </c>
      <c r="AL33" s="40">
        <v>3251.09765625</v>
      </c>
      <c r="AM33" s="40">
        <v>3254.944091796875</v>
      </c>
      <c r="AN33" s="40">
        <v>3268.580810546875</v>
      </c>
      <c r="AO33" s="40">
        <v>3282.21875</v>
      </c>
      <c r="AP33" s="40">
        <v>3305.64990234375</v>
      </c>
      <c r="AQ33" s="40">
        <v>3309.493408203125</v>
      </c>
      <c r="AR33" s="40">
        <v>3323.110595703125</v>
      </c>
      <c r="AS33" s="40">
        <v>3336.727783203125</v>
      </c>
      <c r="AT33" s="40">
        <v>3360.135986328125</v>
      </c>
      <c r="AU33" s="40">
        <v>3363.966064453125</v>
      </c>
      <c r="AV33" s="40">
        <v>3377.588623046875</v>
      </c>
      <c r="AW33" s="40">
        <v>3391.211669921875</v>
      </c>
      <c r="AX33" s="40">
        <v>3414.609375</v>
      </c>
      <c r="AY33" s="40">
        <v>3418.49609375</v>
      </c>
      <c r="AZ33" s="40">
        <v>3432.088134765625</v>
      </c>
      <c r="BA33" s="40">
        <v>3445.677490234375</v>
      </c>
      <c r="BB33" s="40">
        <v>3466.072998046875</v>
      </c>
      <c r="BC33" s="40">
        <v>3466.763427734375</v>
      </c>
      <c r="BD33" s="40">
        <v>3476.38232421875</v>
      </c>
      <c r="BE33" s="41">
        <v>3481.74365234375</v>
      </c>
      <c r="BF33" s="40"/>
      <c r="BG33" s="40"/>
      <c r="BH33" s="40"/>
      <c r="BI33" s="41"/>
    </row>
    <row r="34" spans="1:61">
      <c r="A34" s="63" t="s">
        <v>156</v>
      </c>
      <c r="B34" s="64">
        <v>0</v>
      </c>
      <c r="C34" s="40">
        <v>0</v>
      </c>
      <c r="D34" s="40">
        <v>0</v>
      </c>
      <c r="E34" s="40">
        <v>0</v>
      </c>
      <c r="F34" s="40">
        <v>0</v>
      </c>
      <c r="G34" s="40">
        <v>342.51644897460938</v>
      </c>
      <c r="H34" s="40">
        <v>684.854248046875</v>
      </c>
      <c r="I34" s="40">
        <v>675.6689453125</v>
      </c>
      <c r="J34" s="40">
        <v>679.77972412109375</v>
      </c>
      <c r="K34" s="40">
        <v>681.0146484375</v>
      </c>
      <c r="L34" s="40">
        <v>684.5438232421875</v>
      </c>
      <c r="M34" s="40">
        <v>709.98248291015625</v>
      </c>
      <c r="N34" s="40">
        <v>713.13470458984375</v>
      </c>
      <c r="O34" s="40">
        <v>712.61956787109375</v>
      </c>
      <c r="P34" s="40">
        <v>713.93206787109375</v>
      </c>
      <c r="Q34" s="40">
        <v>715.261962890625</v>
      </c>
      <c r="R34" s="40">
        <v>719.0565185546875</v>
      </c>
      <c r="S34" s="40">
        <v>720.889892578125</v>
      </c>
      <c r="T34" s="40">
        <v>724.30242919921875</v>
      </c>
      <c r="U34" s="40">
        <v>734.54815673828125</v>
      </c>
      <c r="V34" s="40">
        <v>743.53375244140625</v>
      </c>
      <c r="W34" s="40">
        <v>766.2796630859375</v>
      </c>
      <c r="X34" s="40">
        <v>783.79296875</v>
      </c>
      <c r="Y34" s="40">
        <v>805.36358642578125</v>
      </c>
      <c r="Z34" s="40">
        <v>822.02423095703125</v>
      </c>
      <c r="AA34" s="40">
        <v>863.09332275390625</v>
      </c>
      <c r="AB34" s="40">
        <v>900.03936767578125</v>
      </c>
      <c r="AC34" s="40">
        <v>938.18878173828125</v>
      </c>
      <c r="AD34" s="40">
        <v>966.33477783203125</v>
      </c>
      <c r="AE34" s="40">
        <v>1014.1338500976563</v>
      </c>
      <c r="AF34" s="40">
        <v>1047.5029296875</v>
      </c>
      <c r="AG34" s="40">
        <v>1080.834228515625</v>
      </c>
      <c r="AH34" s="40">
        <v>1104.2481689453125</v>
      </c>
      <c r="AI34" s="40">
        <v>1147.1507568359375</v>
      </c>
      <c r="AJ34" s="40">
        <v>1169.99462890625</v>
      </c>
      <c r="AK34" s="40">
        <v>1195.841796875</v>
      </c>
      <c r="AL34" s="40">
        <v>1212.0675048828125</v>
      </c>
      <c r="AM34" s="40">
        <v>1247.6607666015625</v>
      </c>
      <c r="AN34" s="40">
        <v>1273.5054931640625</v>
      </c>
      <c r="AO34" s="40">
        <v>1299.3614501953125</v>
      </c>
      <c r="AP34" s="40">
        <v>1315.52294921875</v>
      </c>
      <c r="AQ34" s="40">
        <v>1350.94873046875</v>
      </c>
      <c r="AR34" s="40">
        <v>1376.6932373046875</v>
      </c>
      <c r="AS34" s="40">
        <v>1402.532958984375</v>
      </c>
      <c r="AT34" s="40">
        <v>1418.7342529296875</v>
      </c>
      <c r="AU34" s="40">
        <v>1453.89599609375</v>
      </c>
      <c r="AV34" s="40">
        <v>1479.5845947265625</v>
      </c>
      <c r="AW34" s="40">
        <v>1505.267578125</v>
      </c>
      <c r="AX34" s="40">
        <v>1521.158203125</v>
      </c>
      <c r="AY34" s="40">
        <v>1555.032958984375</v>
      </c>
      <c r="AZ34" s="40">
        <v>1580.6109619140625</v>
      </c>
      <c r="BA34" s="40">
        <v>1606.1695556640625</v>
      </c>
      <c r="BB34" s="40">
        <v>1625.3902587890625</v>
      </c>
      <c r="BC34" s="40">
        <v>1663.296630859375</v>
      </c>
      <c r="BD34" s="40">
        <v>1692.7354736328125</v>
      </c>
      <c r="BE34" s="41">
        <v>1726.402099609375</v>
      </c>
      <c r="BF34" s="40"/>
      <c r="BG34" s="40"/>
      <c r="BH34" s="40"/>
      <c r="BI34" s="41"/>
    </row>
    <row r="35" spans="1:61">
      <c r="A35" s="63" t="s">
        <v>256</v>
      </c>
      <c r="B35" s="64">
        <v>0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1">
        <v>0</v>
      </c>
      <c r="BF35" s="40"/>
      <c r="BG35" s="40"/>
      <c r="BH35" s="40"/>
      <c r="BI35" s="41"/>
    </row>
    <row r="36" spans="1:61">
      <c r="A36" s="63" t="s">
        <v>257</v>
      </c>
      <c r="B36" s="64">
        <v>0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0.44150394201278687</v>
      </c>
      <c r="AH36" s="40">
        <v>3.1545119285583496</v>
      </c>
      <c r="AI36" s="40">
        <v>3.3581526279449463</v>
      </c>
      <c r="AJ36" s="40">
        <v>3.5594847202301025</v>
      </c>
      <c r="AK36" s="40">
        <v>3.7869036197662354</v>
      </c>
      <c r="AL36" s="40">
        <v>4.022550106048584</v>
      </c>
      <c r="AM36" s="40">
        <v>4.2021842002868652</v>
      </c>
      <c r="AN36" s="40">
        <v>3.2370615005493164</v>
      </c>
      <c r="AO36" s="40">
        <v>3.3850765228271484</v>
      </c>
      <c r="AP36" s="40">
        <v>3.5564289093017578</v>
      </c>
      <c r="AQ36" s="40">
        <v>3.8019773960113525</v>
      </c>
      <c r="AR36" s="40">
        <v>3.9552807807922363</v>
      </c>
      <c r="AS36" s="40">
        <v>3.2983500957489014</v>
      </c>
      <c r="AT36" s="40">
        <v>3.4005022048950195</v>
      </c>
      <c r="AU36" s="40">
        <v>3.5151000022888184</v>
      </c>
      <c r="AV36" s="40">
        <v>3.0831027030944824</v>
      </c>
      <c r="AW36" s="40">
        <v>3.2098932266235352</v>
      </c>
      <c r="AX36" s="40">
        <v>2.9674077033996582</v>
      </c>
      <c r="AY36" s="40">
        <v>0.98868149518966675</v>
      </c>
      <c r="AZ36" s="40">
        <v>1.0776911973953247</v>
      </c>
      <c r="BA36" s="40">
        <v>1.1368235349655151</v>
      </c>
      <c r="BB36" s="40">
        <v>1.1788430213928223</v>
      </c>
      <c r="BC36" s="40">
        <v>1.2988402843475342</v>
      </c>
      <c r="BD36" s="40">
        <v>1.0763599872589111</v>
      </c>
      <c r="BE36" s="41">
        <v>1.1388311386108398</v>
      </c>
      <c r="BF36" s="40"/>
      <c r="BG36" s="40"/>
      <c r="BH36" s="40"/>
      <c r="BI36" s="41"/>
    </row>
    <row r="37" spans="1:61">
      <c r="A37" s="63" t="s">
        <v>258</v>
      </c>
      <c r="B37" s="64">
        <v>0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0">
        <v>0</v>
      </c>
      <c r="AN37" s="40">
        <v>0</v>
      </c>
      <c r="AO37" s="40">
        <v>0</v>
      </c>
      <c r="AP37" s="40">
        <v>0</v>
      </c>
      <c r="AQ37" s="40">
        <v>0</v>
      </c>
      <c r="AR37" s="40">
        <v>0</v>
      </c>
      <c r="AS37" s="40">
        <v>0</v>
      </c>
      <c r="AT37" s="40">
        <v>0</v>
      </c>
      <c r="AU37" s="40">
        <v>0</v>
      </c>
      <c r="AV37" s="40">
        <v>0</v>
      </c>
      <c r="AW37" s="40">
        <v>0</v>
      </c>
      <c r="AX37" s="40">
        <v>0</v>
      </c>
      <c r="AY37" s="40">
        <v>0</v>
      </c>
      <c r="AZ37" s="40">
        <v>0</v>
      </c>
      <c r="BA37" s="40">
        <v>0</v>
      </c>
      <c r="BB37" s="40">
        <v>0</v>
      </c>
      <c r="BC37" s="40">
        <v>0</v>
      </c>
      <c r="BD37" s="40">
        <v>0</v>
      </c>
      <c r="BE37" s="41">
        <v>0</v>
      </c>
      <c r="BF37" s="40"/>
      <c r="BG37" s="40"/>
      <c r="BH37" s="40"/>
      <c r="BI37" s="41"/>
    </row>
    <row r="38" spans="1:61">
      <c r="A38" s="63" t="s">
        <v>259</v>
      </c>
      <c r="B38" s="64">
        <v>0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2.7814960479736328</v>
      </c>
      <c r="AY38" s="40">
        <v>20.097591400146484</v>
      </c>
      <c r="AZ38" s="40">
        <v>20.801401138305664</v>
      </c>
      <c r="BA38" s="40">
        <v>21.526639938354492</v>
      </c>
      <c r="BB38" s="40">
        <v>21.925638198852539</v>
      </c>
      <c r="BC38" s="40">
        <v>22.980024337768555</v>
      </c>
      <c r="BD38" s="40">
        <v>23.742233276367188</v>
      </c>
      <c r="BE38" s="41">
        <v>24.505685806274414</v>
      </c>
      <c r="BF38" s="40"/>
      <c r="BG38" s="40"/>
      <c r="BH38" s="40"/>
      <c r="BI38" s="41"/>
    </row>
    <row r="39" spans="1:61">
      <c r="A39" s="63" t="s">
        <v>260</v>
      </c>
      <c r="B39" s="64">
        <v>0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1">
        <v>0</v>
      </c>
      <c r="BF39" s="40"/>
      <c r="BG39" s="40"/>
      <c r="BH39" s="40"/>
      <c r="BI39" s="41"/>
    </row>
    <row r="40" spans="1:61">
      <c r="A40" s="248" t="s">
        <v>65</v>
      </c>
      <c r="B40" s="249">
        <v>1057.3028036355972</v>
      </c>
      <c r="C40" s="250">
        <v>1387.4994155168533</v>
      </c>
      <c r="D40" s="250">
        <v>1688.5072827935219</v>
      </c>
      <c r="E40" s="250">
        <v>1710.6690930724144</v>
      </c>
      <c r="F40" s="250">
        <v>1869.8577411472797</v>
      </c>
      <c r="G40" s="250">
        <v>2279.0483313798904</v>
      </c>
      <c r="H40" s="250">
        <v>2487.6653939730022</v>
      </c>
      <c r="I40" s="250">
        <v>2163.1170506728813</v>
      </c>
      <c r="J40" s="250">
        <v>2230.0924806494731</v>
      </c>
      <c r="K40" s="250">
        <v>2326.9936641659588</v>
      </c>
      <c r="L40" s="250">
        <v>2456.8498931229115</v>
      </c>
      <c r="M40" s="250">
        <v>2538.983298972249</v>
      </c>
      <c r="N40" s="250">
        <v>2642.8271407727152</v>
      </c>
      <c r="O40" s="250">
        <v>2735.6670399140567</v>
      </c>
      <c r="P40" s="250">
        <v>2808.730446588248</v>
      </c>
      <c r="Q40" s="250">
        <v>2906.4118018224835</v>
      </c>
      <c r="R40" s="250">
        <v>3049.6597112193704</v>
      </c>
      <c r="S40" s="250">
        <v>3251.0704207420349</v>
      </c>
      <c r="T40" s="250">
        <v>3333.2815771102905</v>
      </c>
      <c r="U40" s="250">
        <v>3414.7996331602335</v>
      </c>
      <c r="V40" s="250">
        <v>3489.8711945563555</v>
      </c>
      <c r="W40" s="250">
        <v>3564.9925943538547</v>
      </c>
      <c r="X40" s="250">
        <v>3640.0358633175492</v>
      </c>
      <c r="Y40" s="250">
        <v>3715.0782385095954</v>
      </c>
      <c r="Z40" s="250">
        <v>3790.1485673934221</v>
      </c>
      <c r="AA40" s="250">
        <v>3856.9261192530394</v>
      </c>
      <c r="AB40" s="250">
        <v>3923.6329016685486</v>
      </c>
      <c r="AC40" s="250">
        <v>3990.3551029413939</v>
      </c>
      <c r="AD40" s="250">
        <v>4057.1406244151294</v>
      </c>
      <c r="AE40" s="250">
        <v>4123.8443788141012</v>
      </c>
      <c r="AF40" s="250">
        <v>4182.2133800908923</v>
      </c>
      <c r="AG40" s="250">
        <v>4240.5955101214349</v>
      </c>
      <c r="AH40" s="250">
        <v>4299.0345432125032</v>
      </c>
      <c r="AI40" s="250">
        <v>4357.4006615616381</v>
      </c>
      <c r="AJ40" s="250">
        <v>4397.630371298641</v>
      </c>
      <c r="AK40" s="250">
        <v>4437.8589000925422</v>
      </c>
      <c r="AL40" s="250">
        <v>4478.0927110947669</v>
      </c>
      <c r="AM40" s="250">
        <v>4518.3255782276392</v>
      </c>
      <c r="AN40" s="250">
        <v>4558.6133243329823</v>
      </c>
      <c r="AO40" s="250">
        <v>4598.8421115428209</v>
      </c>
      <c r="AP40" s="250">
        <v>4639.0776196941733</v>
      </c>
      <c r="AQ40" s="250">
        <v>4679.2994343414903</v>
      </c>
      <c r="AR40" s="250">
        <v>4719.541955884546</v>
      </c>
      <c r="AS40" s="250">
        <v>4759.8183414246887</v>
      </c>
      <c r="AT40" s="250">
        <v>4800.0527488328516</v>
      </c>
      <c r="AU40" s="250">
        <v>4840.2799457982183</v>
      </c>
      <c r="AV40" s="250">
        <v>4880.5108421891928</v>
      </c>
      <c r="AW40" s="250">
        <v>4920.7398450225592</v>
      </c>
      <c r="AX40" s="250">
        <v>4960.9931763336062</v>
      </c>
      <c r="AY40" s="250">
        <v>5001.2876671580598</v>
      </c>
      <c r="AZ40" s="250">
        <v>5041.5084216492251</v>
      </c>
      <c r="BA40" s="250">
        <v>5081.7426588861272</v>
      </c>
      <c r="BB40" s="250">
        <v>5121.970234929584</v>
      </c>
      <c r="BC40" s="250">
        <v>5162.1626987755299</v>
      </c>
      <c r="BD40" s="250">
        <v>5202.3919287528843</v>
      </c>
      <c r="BE40" s="251">
        <v>5242.6210146769881</v>
      </c>
      <c r="BF40" s="67"/>
      <c r="BG40" s="67"/>
      <c r="BH40" s="67"/>
      <c r="BI40" s="68"/>
    </row>
    <row r="41" spans="1:61">
      <c r="A41" s="148" t="s">
        <v>191</v>
      </c>
      <c r="B41" s="40">
        <f>SUM(B13:B14)</f>
        <v>962.82263946533203</v>
      </c>
      <c r="C41" s="40">
        <f t="shared" ref="C41:BE41" si="1">SUM(C13:C14)</f>
        <v>1279.322509765625</v>
      </c>
      <c r="D41" s="40">
        <f t="shared" si="1"/>
        <v>1539.5523071289063</v>
      </c>
      <c r="E41" s="40">
        <f t="shared" si="1"/>
        <v>1558.28271484375</v>
      </c>
      <c r="F41" s="40">
        <f t="shared" si="1"/>
        <v>1686.5068969726563</v>
      </c>
      <c r="G41" s="40">
        <f t="shared" si="1"/>
        <v>525.50511169433594</v>
      </c>
      <c r="H41" s="40">
        <f t="shared" si="1"/>
        <v>0.18047163635492325</v>
      </c>
      <c r="I41" s="40">
        <f t="shared" si="1"/>
        <v>0.1742832288146019</v>
      </c>
      <c r="J41" s="40">
        <f t="shared" si="1"/>
        <v>0.17783740162849426</v>
      </c>
      <c r="K41" s="40">
        <f t="shared" si="1"/>
        <v>6.2924664467573166E-2</v>
      </c>
      <c r="L41" s="40">
        <f t="shared" si="1"/>
        <v>0</v>
      </c>
      <c r="M41" s="40">
        <f t="shared" si="1"/>
        <v>0</v>
      </c>
      <c r="N41" s="40">
        <f t="shared" si="1"/>
        <v>0</v>
      </c>
      <c r="O41" s="40">
        <f t="shared" si="1"/>
        <v>0</v>
      </c>
      <c r="P41" s="40">
        <f t="shared" si="1"/>
        <v>0</v>
      </c>
      <c r="Q41" s="40">
        <f t="shared" si="1"/>
        <v>0</v>
      </c>
      <c r="R41" s="40">
        <f t="shared" si="1"/>
        <v>0</v>
      </c>
      <c r="S41" s="40">
        <f t="shared" si="1"/>
        <v>0</v>
      </c>
      <c r="T41" s="40">
        <f t="shared" si="1"/>
        <v>0</v>
      </c>
      <c r="U41" s="40">
        <f t="shared" si="1"/>
        <v>0</v>
      </c>
      <c r="V41" s="40">
        <f t="shared" si="1"/>
        <v>0</v>
      </c>
      <c r="W41" s="40">
        <f t="shared" si="1"/>
        <v>0</v>
      </c>
      <c r="X41" s="40">
        <f t="shared" si="1"/>
        <v>0</v>
      </c>
      <c r="Y41" s="40">
        <f t="shared" si="1"/>
        <v>0</v>
      </c>
      <c r="Z41" s="40">
        <f t="shared" si="1"/>
        <v>0</v>
      </c>
      <c r="AA41" s="40">
        <f t="shared" si="1"/>
        <v>0</v>
      </c>
      <c r="AB41" s="40">
        <f t="shared" si="1"/>
        <v>0</v>
      </c>
      <c r="AC41" s="40">
        <f t="shared" si="1"/>
        <v>0</v>
      </c>
      <c r="AD41" s="40">
        <f t="shared" si="1"/>
        <v>0</v>
      </c>
      <c r="AE41" s="40">
        <f t="shared" si="1"/>
        <v>0</v>
      </c>
      <c r="AF41" s="40">
        <f t="shared" si="1"/>
        <v>0</v>
      </c>
      <c r="AG41" s="40">
        <f t="shared" si="1"/>
        <v>0</v>
      </c>
      <c r="AH41" s="40">
        <f t="shared" si="1"/>
        <v>0</v>
      </c>
      <c r="AI41" s="40">
        <f t="shared" si="1"/>
        <v>0</v>
      </c>
      <c r="AJ41" s="40">
        <f t="shared" si="1"/>
        <v>0</v>
      </c>
      <c r="AK41" s="40">
        <f t="shared" si="1"/>
        <v>0</v>
      </c>
      <c r="AL41" s="40">
        <f t="shared" si="1"/>
        <v>0</v>
      </c>
      <c r="AM41" s="40">
        <f t="shared" si="1"/>
        <v>0</v>
      </c>
      <c r="AN41" s="40">
        <f t="shared" si="1"/>
        <v>0</v>
      </c>
      <c r="AO41" s="40">
        <f t="shared" si="1"/>
        <v>0</v>
      </c>
      <c r="AP41" s="40">
        <f t="shared" si="1"/>
        <v>0</v>
      </c>
      <c r="AQ41" s="40">
        <f t="shared" si="1"/>
        <v>0</v>
      </c>
      <c r="AR41" s="40">
        <f t="shared" si="1"/>
        <v>0</v>
      </c>
      <c r="AS41" s="40">
        <f t="shared" si="1"/>
        <v>0</v>
      </c>
      <c r="AT41" s="40">
        <f t="shared" si="1"/>
        <v>0</v>
      </c>
      <c r="AU41" s="40">
        <f t="shared" si="1"/>
        <v>0</v>
      </c>
      <c r="AV41" s="40">
        <f t="shared" si="1"/>
        <v>0</v>
      </c>
      <c r="AW41" s="40">
        <f t="shared" si="1"/>
        <v>0</v>
      </c>
      <c r="AX41" s="40">
        <f t="shared" si="1"/>
        <v>0</v>
      </c>
      <c r="AY41" s="40">
        <f t="shared" si="1"/>
        <v>0</v>
      </c>
      <c r="AZ41" s="40">
        <f t="shared" si="1"/>
        <v>0</v>
      </c>
      <c r="BA41" s="40">
        <f t="shared" si="1"/>
        <v>0</v>
      </c>
      <c r="BB41" s="40">
        <f t="shared" si="1"/>
        <v>0</v>
      </c>
      <c r="BC41" s="40">
        <f t="shared" si="1"/>
        <v>0</v>
      </c>
      <c r="BD41" s="40">
        <f t="shared" si="1"/>
        <v>0</v>
      </c>
      <c r="BE41" s="40">
        <f t="shared" si="1"/>
        <v>0</v>
      </c>
    </row>
    <row r="42" spans="1:61">
      <c r="A42" s="149" t="s">
        <v>213</v>
      </c>
      <c r="B42" s="40">
        <f>SUM(B7:B8,B10:B11)</f>
        <v>3.0087333619594574</v>
      </c>
      <c r="C42" s="40">
        <f t="shared" ref="C42:BE42" si="2">SUM(C7:C8,C10:C11)</f>
        <v>4.3211899399757385</v>
      </c>
      <c r="D42" s="40">
        <f t="shared" si="2"/>
        <v>7.5100915431976318</v>
      </c>
      <c r="E42" s="40">
        <f t="shared" si="2"/>
        <v>7.8560731410980225</v>
      </c>
      <c r="F42" s="40">
        <f t="shared" si="2"/>
        <v>4.8117987513542175</v>
      </c>
      <c r="G42" s="40">
        <f t="shared" si="2"/>
        <v>3.8721939325332642</v>
      </c>
      <c r="H42" s="40">
        <f t="shared" si="2"/>
        <v>2.0186952548101544E-2</v>
      </c>
      <c r="I42" s="40">
        <f t="shared" si="2"/>
        <v>1.9780946895480156E-2</v>
      </c>
      <c r="J42" s="40">
        <f t="shared" si="2"/>
        <v>1.9925113068893552E-2</v>
      </c>
      <c r="K42" s="40">
        <f t="shared" si="2"/>
        <v>4.1676575317978859E-2</v>
      </c>
      <c r="L42" s="40">
        <f t="shared" si="2"/>
        <v>6.9845221936702728E-2</v>
      </c>
      <c r="M42" s="40">
        <f t="shared" si="2"/>
        <v>0.11723216623067856</v>
      </c>
      <c r="N42" s="40">
        <f t="shared" si="2"/>
        <v>0.13956961035728455</v>
      </c>
      <c r="O42" s="40">
        <f t="shared" si="2"/>
        <v>0.16404831781983376</v>
      </c>
      <c r="P42" s="40">
        <f t="shared" si="2"/>
        <v>0.20721472427248955</v>
      </c>
      <c r="Q42" s="40">
        <f t="shared" si="2"/>
        <v>0.24011270701885223</v>
      </c>
      <c r="R42" s="40">
        <f t="shared" si="2"/>
        <v>0.29765646159648895</v>
      </c>
      <c r="S42" s="40">
        <f t="shared" si="2"/>
        <v>0.62384778261184692</v>
      </c>
      <c r="T42" s="40">
        <f t="shared" si="2"/>
        <v>0.71980361640453339</v>
      </c>
      <c r="U42" s="40">
        <f t="shared" si="2"/>
        <v>0.80327682197093964</v>
      </c>
      <c r="V42" s="40">
        <f t="shared" si="2"/>
        <v>0.8100840300321579</v>
      </c>
      <c r="W42" s="40">
        <f t="shared" si="2"/>
        <v>0.57469359785318375</v>
      </c>
      <c r="X42" s="40">
        <f t="shared" si="2"/>
        <v>0.65013226121664047</v>
      </c>
      <c r="Y42" s="40">
        <f t="shared" si="2"/>
        <v>0.71931489557027817</v>
      </c>
      <c r="Z42" s="40">
        <f t="shared" si="2"/>
        <v>0.73869481682777405</v>
      </c>
      <c r="AA42" s="40">
        <f t="shared" si="2"/>
        <v>0.49465405941009521</v>
      </c>
      <c r="AB42" s="40">
        <f t="shared" si="2"/>
        <v>0.54261058568954468</v>
      </c>
      <c r="AC42" s="40">
        <f t="shared" si="2"/>
        <v>0.55807696282863617</v>
      </c>
      <c r="AD42" s="40">
        <f t="shared" si="2"/>
        <v>0.34533128514885902</v>
      </c>
      <c r="AE42" s="40">
        <f t="shared" si="2"/>
        <v>0.39509285241365433</v>
      </c>
      <c r="AF42" s="40">
        <f t="shared" si="2"/>
        <v>0.43131806701421738</v>
      </c>
      <c r="AG42" s="40">
        <f t="shared" si="2"/>
        <v>0.44138247892260551</v>
      </c>
      <c r="AH42" s="40">
        <f t="shared" si="2"/>
        <v>0.27265783026814461</v>
      </c>
      <c r="AI42" s="40">
        <f t="shared" si="2"/>
        <v>0.30929596349596977</v>
      </c>
      <c r="AJ42" s="40">
        <f t="shared" si="2"/>
        <v>0.32788257673382759</v>
      </c>
      <c r="AK42" s="40">
        <f t="shared" si="2"/>
        <v>0.34855276346206665</v>
      </c>
      <c r="AL42" s="40">
        <f t="shared" si="2"/>
        <v>0.35873549059033394</v>
      </c>
      <c r="AM42" s="40">
        <f t="shared" si="2"/>
        <v>0.37062483280897141</v>
      </c>
      <c r="AN42" s="40">
        <f t="shared" si="2"/>
        <v>0.23576768115162849</v>
      </c>
      <c r="AO42" s="40">
        <f t="shared" si="2"/>
        <v>0.25152943283319473</v>
      </c>
      <c r="AP42" s="40">
        <f t="shared" si="2"/>
        <v>0.26020359992980957</v>
      </c>
      <c r="AQ42" s="40">
        <f t="shared" si="2"/>
        <v>0.28605857491493225</v>
      </c>
      <c r="AR42" s="40">
        <f t="shared" si="2"/>
        <v>0.28641730174422264</v>
      </c>
      <c r="AS42" s="40">
        <f t="shared" si="2"/>
        <v>0.19133356027305126</v>
      </c>
      <c r="AT42" s="40">
        <f t="shared" si="2"/>
        <v>0.19520882144570351</v>
      </c>
      <c r="AU42" s="40">
        <f t="shared" si="2"/>
        <v>0.21545141935348511</v>
      </c>
      <c r="AV42" s="40">
        <f t="shared" si="2"/>
        <v>0.22755596041679382</v>
      </c>
      <c r="AW42" s="40">
        <f t="shared" si="2"/>
        <v>0.23918789625167847</v>
      </c>
      <c r="AX42" s="40">
        <f t="shared" si="2"/>
        <v>0.21780300885438919</v>
      </c>
      <c r="AY42" s="40">
        <f t="shared" si="2"/>
        <v>5.2120265550911427E-2</v>
      </c>
      <c r="AZ42" s="40">
        <f t="shared" si="2"/>
        <v>8.6574605666100979E-2</v>
      </c>
      <c r="BA42" s="40">
        <f t="shared" si="2"/>
        <v>9.041020181030035E-2</v>
      </c>
      <c r="BB42" s="40">
        <f t="shared" si="2"/>
        <v>0.10383028816431761</v>
      </c>
      <c r="BC42" s="40">
        <f t="shared" si="2"/>
        <v>0.1795768029987812</v>
      </c>
      <c r="BD42" s="40">
        <f t="shared" si="2"/>
        <v>0.19247553311288357</v>
      </c>
      <c r="BE42" s="40">
        <f t="shared" si="2"/>
        <v>0.20485035330057144</v>
      </c>
      <c r="BF42" s="40"/>
      <c r="BG42" s="40"/>
      <c r="BH42" s="40"/>
      <c r="BI42" s="40"/>
    </row>
    <row r="43" spans="1:61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</row>
    <row r="44" spans="1:61"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</row>
    <row r="45" spans="1:61">
      <c r="A45" s="69" t="s">
        <v>66</v>
      </c>
      <c r="B45" s="10">
        <v>7941.8899999999994</v>
      </c>
      <c r="C45" s="10">
        <v>8169</v>
      </c>
      <c r="D45" s="10">
        <v>8472.2999999999993</v>
      </c>
      <c r="E45" s="10">
        <v>8744.8420000000006</v>
      </c>
      <c r="F45" s="10">
        <v>8902.3549999999996</v>
      </c>
      <c r="G45" s="10">
        <v>8921.25</v>
      </c>
      <c r="H45" s="10">
        <v>8913.5400000000009</v>
      </c>
      <c r="I45" s="10">
        <v>8948.9920000000002</v>
      </c>
      <c r="J45" s="10">
        <v>9015.9680000000008</v>
      </c>
      <c r="K45" s="10">
        <v>9112.8739999999998</v>
      </c>
      <c r="L45" s="10">
        <v>9242.7350000000006</v>
      </c>
      <c r="M45" s="10">
        <v>9324.8739999999998</v>
      </c>
      <c r="N45" s="10">
        <v>9428.7209999999995</v>
      </c>
      <c r="O45" s="10">
        <v>9521.5679999999993</v>
      </c>
      <c r="P45" s="10">
        <v>9594.6560000000009</v>
      </c>
      <c r="Q45" s="10">
        <v>9692.348</v>
      </c>
      <c r="R45" s="10">
        <v>9783.1970000000001</v>
      </c>
      <c r="S45" s="10">
        <v>9847.9230000000007</v>
      </c>
      <c r="T45" s="10">
        <v>9930.16</v>
      </c>
      <c r="U45" s="10">
        <v>10011.709999999999</v>
      </c>
      <c r="V45" s="10">
        <v>10086.779719999999</v>
      </c>
      <c r="W45" s="10">
        <v>10161.849439999998</v>
      </c>
      <c r="X45" s="10">
        <v>10236.919159999998</v>
      </c>
      <c r="Y45" s="10">
        <v>10311.988879999997</v>
      </c>
      <c r="Z45" s="10">
        <v>10387.058599999997</v>
      </c>
      <c r="AA45" s="10">
        <v>10453.787239999996</v>
      </c>
      <c r="AB45" s="10">
        <v>10520.515879999995</v>
      </c>
      <c r="AC45" s="10">
        <v>10587.244519999995</v>
      </c>
      <c r="AD45" s="10">
        <v>10653.973159999994</v>
      </c>
      <c r="AE45" s="10">
        <v>10720.701799999993</v>
      </c>
      <c r="AF45" s="10">
        <v>10779.089359999993</v>
      </c>
      <c r="AG45" s="10">
        <v>10837.476919999992</v>
      </c>
      <c r="AH45" s="10">
        <v>10895.864479999991</v>
      </c>
      <c r="AI45" s="10">
        <v>10954.25203999999</v>
      </c>
      <c r="AJ45" s="10">
        <v>10994.49203999999</v>
      </c>
      <c r="AK45" s="10">
        <v>11034.73203999999</v>
      </c>
      <c r="AL45" s="10">
        <v>11074.97203999999</v>
      </c>
      <c r="AM45" s="10">
        <v>11115.212039999989</v>
      </c>
      <c r="AN45" s="10">
        <v>11155.452039999989</v>
      </c>
      <c r="AO45" s="10">
        <v>11195.692039999989</v>
      </c>
      <c r="AP45" s="10">
        <v>11235.932039999989</v>
      </c>
      <c r="AQ45" s="10">
        <v>11276.172039999989</v>
      </c>
      <c r="AR45" s="10">
        <v>11316.412039999988</v>
      </c>
      <c r="AS45" s="10">
        <v>11356.652039999988</v>
      </c>
      <c r="AT45" s="10">
        <v>11396.892039999988</v>
      </c>
      <c r="AU45" s="10">
        <v>11437.132039999988</v>
      </c>
      <c r="AV45" s="10">
        <v>11477.372039999987</v>
      </c>
      <c r="AW45" s="10">
        <v>11517.612039999987</v>
      </c>
      <c r="AX45" s="10">
        <v>11557.852039999987</v>
      </c>
      <c r="AY45" s="10">
        <v>11598.092039999987</v>
      </c>
      <c r="AZ45" s="10">
        <v>11638.332039999987</v>
      </c>
      <c r="BA45" s="10">
        <v>11678.572039999986</v>
      </c>
      <c r="BB45" s="10">
        <v>11718.812039999986</v>
      </c>
      <c r="BC45" s="10">
        <v>11759.052039999986</v>
      </c>
      <c r="BD45" s="10">
        <v>11799.292039999986</v>
      </c>
      <c r="BE45" s="10">
        <v>11839.532039999985</v>
      </c>
    </row>
    <row r="46" spans="1:61">
      <c r="A46" s="10" t="s">
        <v>67</v>
      </c>
      <c r="B46" s="44">
        <v>0.1</v>
      </c>
      <c r="C46" s="44">
        <v>0.4</v>
      </c>
      <c r="D46" s="44">
        <v>0.3</v>
      </c>
      <c r="E46" s="159">
        <v>0.3</v>
      </c>
      <c r="F46" s="159">
        <v>3.5</v>
      </c>
      <c r="G46" s="159">
        <v>3.8</v>
      </c>
      <c r="H46" s="45">
        <v>0</v>
      </c>
      <c r="I46" s="45">
        <v>0</v>
      </c>
      <c r="J46" s="45">
        <v>0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0</v>
      </c>
      <c r="R46" s="45">
        <v>0</v>
      </c>
      <c r="S46" s="45">
        <v>0</v>
      </c>
      <c r="T46" s="45">
        <v>0</v>
      </c>
      <c r="U46" s="45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6">
        <v>0</v>
      </c>
      <c r="AD46" s="46">
        <v>0</v>
      </c>
      <c r="AE46" s="46">
        <v>0</v>
      </c>
      <c r="AF46" s="46">
        <v>0</v>
      </c>
      <c r="AG46" s="46">
        <v>0</v>
      </c>
      <c r="AH46" s="46">
        <v>0</v>
      </c>
      <c r="AI46" s="46">
        <v>0</v>
      </c>
      <c r="AJ46" s="46">
        <v>0</v>
      </c>
      <c r="AK46" s="46">
        <v>0</v>
      </c>
      <c r="AL46" s="46">
        <v>0</v>
      </c>
      <c r="AM46" s="46">
        <v>0</v>
      </c>
      <c r="AN46" s="46">
        <v>0</v>
      </c>
      <c r="AO46" s="46">
        <v>0</v>
      </c>
      <c r="AP46" s="46">
        <v>0</v>
      </c>
      <c r="AQ46" s="46">
        <v>0</v>
      </c>
      <c r="AR46" s="46">
        <v>0</v>
      </c>
      <c r="AS46" s="46">
        <v>0</v>
      </c>
      <c r="AT46" s="46">
        <v>0</v>
      </c>
      <c r="AU46" s="46">
        <v>0</v>
      </c>
      <c r="AV46" s="46">
        <v>0</v>
      </c>
      <c r="AW46" s="46">
        <v>0</v>
      </c>
      <c r="AX46" s="46">
        <v>0</v>
      </c>
      <c r="AY46" s="46">
        <v>0</v>
      </c>
      <c r="AZ46" s="46">
        <v>0</v>
      </c>
      <c r="BA46" s="46">
        <v>0</v>
      </c>
      <c r="BB46" s="46">
        <v>0</v>
      </c>
      <c r="BC46" s="46">
        <v>0</v>
      </c>
      <c r="BD46" s="46">
        <v>0</v>
      </c>
      <c r="BE46" s="46">
        <v>0</v>
      </c>
      <c r="BF46" s="46">
        <v>0</v>
      </c>
    </row>
    <row r="47" spans="1:61">
      <c r="A47" s="10" t="s">
        <v>68</v>
      </c>
      <c r="B47" s="160">
        <v>7941.8899999999994</v>
      </c>
      <c r="C47" s="160">
        <v>8169</v>
      </c>
      <c r="D47" s="160">
        <v>8472.2999999999993</v>
      </c>
      <c r="E47" s="161">
        <v>8744.8420000000006</v>
      </c>
      <c r="F47" s="161">
        <v>8902.3549999999996</v>
      </c>
      <c r="G47" s="161">
        <v>8921.25</v>
      </c>
      <c r="H47" s="161">
        <v>8913.5400000000009</v>
      </c>
      <c r="I47" s="161">
        <v>8948.9920000000002</v>
      </c>
      <c r="J47" s="161">
        <v>9015.9680000000008</v>
      </c>
      <c r="K47" s="161">
        <v>9112.8739999999998</v>
      </c>
      <c r="L47" s="161">
        <v>9242.7350000000006</v>
      </c>
      <c r="M47" s="161">
        <v>9324.8739999999998</v>
      </c>
      <c r="N47" s="161">
        <v>9428.7209999999995</v>
      </c>
      <c r="O47" s="161">
        <v>9521.5679999999993</v>
      </c>
      <c r="P47" s="161">
        <v>9594.6560000000009</v>
      </c>
      <c r="Q47" s="161">
        <v>9692.348</v>
      </c>
      <c r="R47" s="161">
        <v>9783.1970000000001</v>
      </c>
      <c r="S47" s="161">
        <v>9847.9230000000007</v>
      </c>
      <c r="T47" s="161">
        <v>9930.16</v>
      </c>
      <c r="U47" s="161">
        <v>10011.709999999999</v>
      </c>
      <c r="V47" s="162">
        <v>10086.779719999999</v>
      </c>
      <c r="W47" s="162">
        <v>10161.849439999998</v>
      </c>
      <c r="X47" s="162">
        <v>10236.919159999998</v>
      </c>
      <c r="Y47" s="162">
        <v>10311.988879999997</v>
      </c>
      <c r="Z47" s="162">
        <v>10387.058599999997</v>
      </c>
      <c r="AA47" s="162">
        <v>10453.787239999996</v>
      </c>
      <c r="AB47" s="162">
        <v>10520.515879999995</v>
      </c>
      <c r="AC47" s="162">
        <v>10587.244519999995</v>
      </c>
      <c r="AD47" s="162">
        <v>10653.973159999994</v>
      </c>
      <c r="AE47" s="162">
        <v>10720.701799999993</v>
      </c>
      <c r="AF47" s="162">
        <v>10779.089359999993</v>
      </c>
      <c r="AG47" s="162">
        <v>10837.476919999992</v>
      </c>
      <c r="AH47" s="162">
        <v>10895.864479999991</v>
      </c>
      <c r="AI47" s="162">
        <v>10954.25203999999</v>
      </c>
      <c r="AJ47" s="162">
        <v>10994.49203999999</v>
      </c>
      <c r="AK47" s="162">
        <v>11034.73203999999</v>
      </c>
      <c r="AL47" s="162">
        <v>11074.97203999999</v>
      </c>
      <c r="AM47" s="162">
        <v>11115.212039999989</v>
      </c>
      <c r="AN47" s="162">
        <v>11155.452039999989</v>
      </c>
      <c r="AO47" s="162">
        <v>11195.692039999989</v>
      </c>
      <c r="AP47" s="162">
        <v>11235.932039999989</v>
      </c>
      <c r="AQ47" s="162">
        <v>11276.172039999989</v>
      </c>
      <c r="AR47" s="162">
        <v>11316.412039999988</v>
      </c>
      <c r="AS47" s="162">
        <v>11356.652039999988</v>
      </c>
      <c r="AT47" s="162">
        <v>11396.892039999988</v>
      </c>
      <c r="AU47" s="162">
        <v>11437.132039999988</v>
      </c>
      <c r="AV47" s="162">
        <v>11477.372039999987</v>
      </c>
      <c r="AW47" s="162">
        <v>11517.612039999987</v>
      </c>
      <c r="AX47" s="162">
        <v>11557.852039999987</v>
      </c>
      <c r="AY47" s="162">
        <v>11598.092039999987</v>
      </c>
      <c r="AZ47" s="162">
        <v>11638.332039999987</v>
      </c>
      <c r="BA47" s="162">
        <v>11678.572039999986</v>
      </c>
      <c r="BB47" s="162">
        <v>11718.812039999986</v>
      </c>
      <c r="BC47" s="162">
        <v>11759.052039999986</v>
      </c>
      <c r="BD47" s="162">
        <v>11799.292039999986</v>
      </c>
      <c r="BE47" s="162">
        <v>11839.532039999985</v>
      </c>
      <c r="BF47" s="162">
        <v>11879.772039999985</v>
      </c>
      <c r="BG47" s="47"/>
      <c r="BH47" s="47"/>
      <c r="BI47" s="47"/>
    </row>
    <row r="49" spans="1:61">
      <c r="A49" s="10" t="s">
        <v>69</v>
      </c>
      <c r="B49" s="40">
        <f>+B40</f>
        <v>1057.3028036355972</v>
      </c>
      <c r="C49" s="40">
        <f t="shared" ref="C49:BE49" si="3">+C40</f>
        <v>1387.4994155168533</v>
      </c>
      <c r="D49" s="40">
        <f t="shared" si="3"/>
        <v>1688.5072827935219</v>
      </c>
      <c r="E49" s="40">
        <f t="shared" si="3"/>
        <v>1710.6690930724144</v>
      </c>
      <c r="F49" s="40">
        <f t="shared" si="3"/>
        <v>1869.8577411472797</v>
      </c>
      <c r="G49" s="40">
        <f t="shared" si="3"/>
        <v>2279.0483313798904</v>
      </c>
      <c r="H49" s="40">
        <f t="shared" si="3"/>
        <v>2487.6653939730022</v>
      </c>
      <c r="I49" s="40">
        <f t="shared" si="3"/>
        <v>2163.1170506728813</v>
      </c>
      <c r="J49" s="40">
        <f t="shared" si="3"/>
        <v>2230.0924806494731</v>
      </c>
      <c r="K49" s="40">
        <f t="shared" si="3"/>
        <v>2326.9936641659588</v>
      </c>
      <c r="L49" s="40">
        <f t="shared" si="3"/>
        <v>2456.8498931229115</v>
      </c>
      <c r="M49" s="40">
        <f t="shared" si="3"/>
        <v>2538.983298972249</v>
      </c>
      <c r="N49" s="40">
        <f t="shared" si="3"/>
        <v>2642.8271407727152</v>
      </c>
      <c r="O49" s="40">
        <f t="shared" si="3"/>
        <v>2735.6670399140567</v>
      </c>
      <c r="P49" s="40">
        <f t="shared" si="3"/>
        <v>2808.730446588248</v>
      </c>
      <c r="Q49" s="40">
        <f t="shared" si="3"/>
        <v>2906.4118018224835</v>
      </c>
      <c r="R49" s="40">
        <f t="shared" si="3"/>
        <v>3049.6597112193704</v>
      </c>
      <c r="S49" s="40">
        <f t="shared" si="3"/>
        <v>3251.0704207420349</v>
      </c>
      <c r="T49" s="40">
        <f t="shared" si="3"/>
        <v>3333.2815771102905</v>
      </c>
      <c r="U49" s="40">
        <f t="shared" si="3"/>
        <v>3414.7996331602335</v>
      </c>
      <c r="V49" s="40">
        <f t="shared" si="3"/>
        <v>3489.8711945563555</v>
      </c>
      <c r="W49" s="40">
        <f t="shared" si="3"/>
        <v>3564.9925943538547</v>
      </c>
      <c r="X49" s="40">
        <f t="shared" si="3"/>
        <v>3640.0358633175492</v>
      </c>
      <c r="Y49" s="40">
        <f t="shared" si="3"/>
        <v>3715.0782385095954</v>
      </c>
      <c r="Z49" s="40">
        <f t="shared" si="3"/>
        <v>3790.1485673934221</v>
      </c>
      <c r="AA49" s="40">
        <f t="shared" si="3"/>
        <v>3856.9261192530394</v>
      </c>
      <c r="AB49" s="40">
        <f t="shared" si="3"/>
        <v>3923.6329016685486</v>
      </c>
      <c r="AC49" s="40">
        <f t="shared" si="3"/>
        <v>3990.3551029413939</v>
      </c>
      <c r="AD49" s="40">
        <f t="shared" si="3"/>
        <v>4057.1406244151294</v>
      </c>
      <c r="AE49" s="40">
        <f t="shared" si="3"/>
        <v>4123.8443788141012</v>
      </c>
      <c r="AF49" s="40">
        <f t="shared" si="3"/>
        <v>4182.2133800908923</v>
      </c>
      <c r="AG49" s="40">
        <f t="shared" si="3"/>
        <v>4240.5955101214349</v>
      </c>
      <c r="AH49" s="40">
        <f t="shared" si="3"/>
        <v>4299.0345432125032</v>
      </c>
      <c r="AI49" s="40">
        <f t="shared" si="3"/>
        <v>4357.4006615616381</v>
      </c>
      <c r="AJ49" s="40">
        <f t="shared" si="3"/>
        <v>4397.630371298641</v>
      </c>
      <c r="AK49" s="40">
        <f t="shared" si="3"/>
        <v>4437.8589000925422</v>
      </c>
      <c r="AL49" s="40">
        <f t="shared" si="3"/>
        <v>4478.0927110947669</v>
      </c>
      <c r="AM49" s="40">
        <f t="shared" si="3"/>
        <v>4518.3255782276392</v>
      </c>
      <c r="AN49" s="40">
        <f t="shared" si="3"/>
        <v>4558.6133243329823</v>
      </c>
      <c r="AO49" s="40">
        <f t="shared" si="3"/>
        <v>4598.8421115428209</v>
      </c>
      <c r="AP49" s="40">
        <f t="shared" si="3"/>
        <v>4639.0776196941733</v>
      </c>
      <c r="AQ49" s="40">
        <f t="shared" si="3"/>
        <v>4679.2994343414903</v>
      </c>
      <c r="AR49" s="40">
        <f t="shared" si="3"/>
        <v>4719.541955884546</v>
      </c>
      <c r="AS49" s="40">
        <f t="shared" si="3"/>
        <v>4759.8183414246887</v>
      </c>
      <c r="AT49" s="40">
        <f t="shared" si="3"/>
        <v>4800.0527488328516</v>
      </c>
      <c r="AU49" s="40">
        <f t="shared" si="3"/>
        <v>4840.2799457982183</v>
      </c>
      <c r="AV49" s="40">
        <f t="shared" si="3"/>
        <v>4880.5108421891928</v>
      </c>
      <c r="AW49" s="40">
        <f t="shared" si="3"/>
        <v>4920.7398450225592</v>
      </c>
      <c r="AX49" s="40">
        <f t="shared" si="3"/>
        <v>4960.9931763336062</v>
      </c>
      <c r="AY49" s="40">
        <f t="shared" si="3"/>
        <v>5001.2876671580598</v>
      </c>
      <c r="AZ49" s="40">
        <f t="shared" si="3"/>
        <v>5041.5084216492251</v>
      </c>
      <c r="BA49" s="40">
        <f t="shared" si="3"/>
        <v>5081.7426588861272</v>
      </c>
      <c r="BB49" s="40">
        <f t="shared" si="3"/>
        <v>5121.970234929584</v>
      </c>
      <c r="BC49" s="40">
        <f t="shared" si="3"/>
        <v>5162.1626987755299</v>
      </c>
      <c r="BD49" s="40">
        <f t="shared" si="3"/>
        <v>5202.3919287528843</v>
      </c>
      <c r="BE49" s="40">
        <f t="shared" si="3"/>
        <v>5242.6210146769881</v>
      </c>
      <c r="BF49" s="40"/>
      <c r="BG49" s="40"/>
      <c r="BH49" s="40"/>
      <c r="BI49" s="40"/>
    </row>
    <row r="50" spans="1:61">
      <c r="A50" s="10" t="s">
        <v>70</v>
      </c>
      <c r="B50" s="70">
        <v>6884.6691856384277</v>
      </c>
      <c r="C50" s="70">
        <v>6781.8546161651611</v>
      </c>
      <c r="D50" s="70">
        <v>6783.9535007476807</v>
      </c>
      <c r="E50" s="70">
        <v>7034.2544574737549</v>
      </c>
      <c r="F50" s="70">
        <v>7035.8534498214722</v>
      </c>
      <c r="G50" s="70">
        <v>6645.8532657623291</v>
      </c>
      <c r="H50" s="70">
        <v>6425.8544025421143</v>
      </c>
      <c r="I50" s="70">
        <v>6785.8528156280518</v>
      </c>
      <c r="J50" s="70">
        <v>6785.8527097702026</v>
      </c>
      <c r="K50" s="70">
        <v>6785.8537845611572</v>
      </c>
      <c r="L50" s="70">
        <v>6785.8532276153564</v>
      </c>
      <c r="M50" s="70">
        <v>6785.8546009063721</v>
      </c>
      <c r="N50" s="70">
        <v>6785.8533735275269</v>
      </c>
      <c r="O50" s="70">
        <v>6785.854211807251</v>
      </c>
      <c r="P50" s="70">
        <v>6785.8541965484619</v>
      </c>
      <c r="Q50" s="70">
        <v>6785.8543262481689</v>
      </c>
      <c r="R50" s="70">
        <v>6733.4420881271362</v>
      </c>
      <c r="S50" s="70">
        <v>6596.6444034576416</v>
      </c>
      <c r="T50" s="70">
        <v>6596.6438770294189</v>
      </c>
      <c r="U50" s="70">
        <v>6596.6441059112549</v>
      </c>
      <c r="V50" s="70">
        <v>6596.6433210372925</v>
      </c>
      <c r="W50" s="70">
        <v>6596.6434497833252</v>
      </c>
      <c r="X50" s="70">
        <v>6596.6441822052002</v>
      </c>
      <c r="Y50" s="70">
        <v>6596.6437091827393</v>
      </c>
      <c r="Z50" s="70">
        <v>6596.6440229415894</v>
      </c>
      <c r="AA50" s="70">
        <v>6596.6453342437744</v>
      </c>
      <c r="AB50" s="70">
        <v>6596.6447467803955</v>
      </c>
      <c r="AC50" s="70">
        <v>6596.6441211700439</v>
      </c>
      <c r="AD50" s="70">
        <v>6596.6443357467651</v>
      </c>
      <c r="AE50" s="70">
        <v>6596.6427555084229</v>
      </c>
      <c r="AF50" s="70">
        <v>6596.644136428833</v>
      </c>
      <c r="AG50" s="70">
        <v>6596.6433429718018</v>
      </c>
      <c r="AH50" s="70">
        <v>6596.6431760787964</v>
      </c>
      <c r="AI50" s="70">
        <v>6596.6439151763916</v>
      </c>
      <c r="AJ50" s="70">
        <v>6596.644380569458</v>
      </c>
      <c r="AK50" s="70">
        <v>6596.6425495147705</v>
      </c>
      <c r="AL50" s="70">
        <v>6596.6431531906128</v>
      </c>
      <c r="AM50" s="70">
        <v>6596.6436786651611</v>
      </c>
      <c r="AN50" s="70">
        <v>6596.6432819366455</v>
      </c>
      <c r="AO50" s="70">
        <v>6596.6441669464111</v>
      </c>
      <c r="AP50" s="70">
        <v>6596.6431608200073</v>
      </c>
      <c r="AQ50" s="70">
        <v>6596.6443653106689</v>
      </c>
      <c r="AR50" s="70">
        <v>6596.6429462432861</v>
      </c>
      <c r="AS50" s="70">
        <v>6596.6441211700439</v>
      </c>
      <c r="AT50" s="70">
        <v>6596.6442518234253</v>
      </c>
      <c r="AU50" s="70">
        <v>6596.6442127227783</v>
      </c>
      <c r="AV50" s="70">
        <v>6596.6439990997314</v>
      </c>
      <c r="AW50" s="70">
        <v>6596.6441974639893</v>
      </c>
      <c r="AX50" s="70">
        <v>6596.6438322067261</v>
      </c>
      <c r="AY50" s="70">
        <v>6596.643648147583</v>
      </c>
      <c r="AZ50" s="70">
        <v>6596.6447238922119</v>
      </c>
      <c r="BA50" s="70">
        <v>6596.6439609527588</v>
      </c>
      <c r="BB50" s="70">
        <v>6596.6426267623901</v>
      </c>
      <c r="BC50" s="70">
        <v>6596.6436710357666</v>
      </c>
      <c r="BD50" s="70">
        <v>6596.6443042755127</v>
      </c>
      <c r="BE50" s="70">
        <v>6596.6435565948486</v>
      </c>
      <c r="BF50" s="70"/>
      <c r="BG50" s="70"/>
      <c r="BH50" s="70"/>
      <c r="BI50" s="70"/>
    </row>
    <row r="51" spans="1:61">
      <c r="A51" s="10" t="s">
        <v>71</v>
      </c>
      <c r="B51" s="70">
        <v>1.8862206488847733E-2</v>
      </c>
      <c r="C51" s="70">
        <v>4.7910641878843307E-2</v>
      </c>
      <c r="D51" s="70">
        <v>0.1396053284406662</v>
      </c>
      <c r="E51" s="70">
        <v>0.21879599988460541</v>
      </c>
      <c r="F51" s="70">
        <v>0.14541931450366974</v>
      </c>
      <c r="G51" s="70">
        <v>0.14979584515094757</v>
      </c>
      <c r="H51" s="70">
        <v>2.2139038890600204E-2</v>
      </c>
      <c r="I51" s="70">
        <v>2.2916136309504509E-2</v>
      </c>
      <c r="J51" s="70">
        <v>2.3432251065969467E-2</v>
      </c>
      <c r="K51" s="70">
        <v>2.7472652494907379E-2</v>
      </c>
      <c r="L51" s="70">
        <v>3.3552918583154678E-2</v>
      </c>
      <c r="M51" s="70">
        <v>3.8049161434173584E-2</v>
      </c>
      <c r="N51" s="70">
        <v>4.204341396689415E-2</v>
      </c>
      <c r="O51" s="70">
        <v>4.8639465123414993E-2</v>
      </c>
      <c r="P51" s="70">
        <v>7.3276720941066742E-2</v>
      </c>
      <c r="Q51" s="70">
        <v>8.2922950387001038E-2</v>
      </c>
      <c r="R51" s="70">
        <v>9.7519263625144958E-2</v>
      </c>
      <c r="S51" s="70">
        <v>0.20983822643756866</v>
      </c>
      <c r="T51" s="70">
        <v>0.23624247312545776</v>
      </c>
      <c r="U51" s="70">
        <v>0.26770371198654175</v>
      </c>
      <c r="V51" s="70">
        <v>0.26634374260902405</v>
      </c>
      <c r="W51" s="70">
        <v>0.21461521089076996</v>
      </c>
      <c r="X51" s="70">
        <v>0.24008579552173615</v>
      </c>
      <c r="Y51" s="70">
        <v>0.26863250136375427</v>
      </c>
      <c r="Z51" s="70">
        <v>0.26799127459526062</v>
      </c>
      <c r="AA51" s="70">
        <v>0.21778528392314911</v>
      </c>
      <c r="AB51" s="70">
        <v>0.23969756066799164</v>
      </c>
      <c r="AC51" s="70">
        <v>0.246715247631073</v>
      </c>
      <c r="AD51" s="70">
        <v>0.19121728837490082</v>
      </c>
      <c r="AE51" s="70">
        <v>0.21622669696807861</v>
      </c>
      <c r="AF51" s="70">
        <v>0.2343585193157196</v>
      </c>
      <c r="AG51" s="70">
        <v>0.2386401891708374</v>
      </c>
      <c r="AH51" s="70">
        <v>0.18825674057006836</v>
      </c>
      <c r="AI51" s="70">
        <v>0.20869740843772888</v>
      </c>
      <c r="AJ51" s="70">
        <v>0.21990831196308136</v>
      </c>
      <c r="AK51" s="70">
        <v>0.23190660774707794</v>
      </c>
      <c r="AL51" s="70">
        <v>0.23761874437332153</v>
      </c>
      <c r="AM51" s="70">
        <v>0.24344190955162048</v>
      </c>
      <c r="AN51" s="70">
        <v>0.19747023284435272</v>
      </c>
      <c r="AO51" s="70">
        <v>0.20724982023239136</v>
      </c>
      <c r="AP51" s="70">
        <v>0.21232211589813232</v>
      </c>
      <c r="AQ51" s="70">
        <v>0.22886137664318085</v>
      </c>
      <c r="AR51" s="70">
        <v>0.22846467792987823</v>
      </c>
      <c r="AS51" s="70">
        <v>0.19145573675632477</v>
      </c>
      <c r="AT51" s="70">
        <v>0.19589900970458984</v>
      </c>
      <c r="AU51" s="70">
        <v>0.20916222035884857</v>
      </c>
      <c r="AV51" s="70">
        <v>0.21896490454673767</v>
      </c>
      <c r="AW51" s="70">
        <v>0.22946280241012573</v>
      </c>
      <c r="AX51" s="70">
        <v>0.21631360054016113</v>
      </c>
      <c r="AY51" s="70">
        <v>0.16175316274166107</v>
      </c>
      <c r="AZ51" s="70">
        <v>0.18090613186359406</v>
      </c>
      <c r="BA51" s="70">
        <v>0.18694210052490234</v>
      </c>
      <c r="BB51" s="70">
        <v>0.19946233928203583</v>
      </c>
      <c r="BC51" s="70">
        <v>0.24649351835250854</v>
      </c>
      <c r="BD51" s="70">
        <v>0.25757324695587158</v>
      </c>
      <c r="BE51" s="70">
        <v>0.26939168572425842</v>
      </c>
      <c r="BF51" s="70"/>
      <c r="BG51" s="70"/>
      <c r="BH51" s="70"/>
      <c r="BI51" s="70"/>
    </row>
    <row r="52" spans="1:61">
      <c r="B52" s="70">
        <f>+B49+B50+B51</f>
        <v>7941.9908514805138</v>
      </c>
      <c r="C52" s="70">
        <f t="shared" ref="C52:BE52" si="4">+C49+C50+C51</f>
        <v>8169.4019423238933</v>
      </c>
      <c r="D52" s="70">
        <f t="shared" si="4"/>
        <v>8472.6003888696432</v>
      </c>
      <c r="E52" s="70">
        <f t="shared" si="4"/>
        <v>8745.1423465460539</v>
      </c>
      <c r="F52" s="70">
        <f t="shared" si="4"/>
        <v>8905.8566102832556</v>
      </c>
      <c r="G52" s="70">
        <f t="shared" si="4"/>
        <v>8925.0513929873705</v>
      </c>
      <c r="H52" s="70">
        <f t="shared" si="4"/>
        <v>8913.5419355540071</v>
      </c>
      <c r="I52" s="70">
        <f t="shared" si="4"/>
        <v>8948.9927824372426</v>
      </c>
      <c r="J52" s="70">
        <f t="shared" si="4"/>
        <v>9015.9686226707418</v>
      </c>
      <c r="K52" s="70">
        <f t="shared" si="4"/>
        <v>9112.8749213796109</v>
      </c>
      <c r="L52" s="70">
        <f t="shared" si="4"/>
        <v>9242.7366736568511</v>
      </c>
      <c r="M52" s="70">
        <f t="shared" si="4"/>
        <v>9324.8759490400553</v>
      </c>
      <c r="N52" s="70">
        <f t="shared" si="4"/>
        <v>9428.722557714209</v>
      </c>
      <c r="O52" s="70">
        <f t="shared" si="4"/>
        <v>9521.5698911864311</v>
      </c>
      <c r="P52" s="70">
        <f t="shared" si="4"/>
        <v>9594.657919857651</v>
      </c>
      <c r="Q52" s="70">
        <f t="shared" si="4"/>
        <v>9692.3490510210395</v>
      </c>
      <c r="R52" s="70">
        <f t="shared" si="4"/>
        <v>9783.1993186101317</v>
      </c>
      <c r="S52" s="70">
        <f t="shared" si="4"/>
        <v>9847.9246624261141</v>
      </c>
      <c r="T52" s="70">
        <f t="shared" si="4"/>
        <v>9930.1616966128349</v>
      </c>
      <c r="U52" s="70">
        <f t="shared" si="4"/>
        <v>10011.711442783475</v>
      </c>
      <c r="V52" s="70">
        <f t="shared" si="4"/>
        <v>10086.780859336257</v>
      </c>
      <c r="W52" s="70">
        <f t="shared" si="4"/>
        <v>10161.850659348071</v>
      </c>
      <c r="X52" s="70">
        <f t="shared" si="4"/>
        <v>10236.920131318271</v>
      </c>
      <c r="Y52" s="70">
        <f t="shared" si="4"/>
        <v>10311.990580193698</v>
      </c>
      <c r="Z52" s="70">
        <f t="shared" si="4"/>
        <v>10387.060581609607</v>
      </c>
      <c r="AA52" s="70">
        <f t="shared" si="4"/>
        <v>10453.789238780737</v>
      </c>
      <c r="AB52" s="70">
        <f t="shared" si="4"/>
        <v>10520.517346009612</v>
      </c>
      <c r="AC52" s="70">
        <f t="shared" si="4"/>
        <v>10587.245939359069</v>
      </c>
      <c r="AD52" s="70">
        <f t="shared" si="4"/>
        <v>10653.976177450269</v>
      </c>
      <c r="AE52" s="70">
        <f t="shared" si="4"/>
        <v>10720.703361019492</v>
      </c>
      <c r="AF52" s="70">
        <f t="shared" si="4"/>
        <v>10779.091875039041</v>
      </c>
      <c r="AG52" s="70">
        <f t="shared" si="4"/>
        <v>10837.477493282408</v>
      </c>
      <c r="AH52" s="70">
        <f t="shared" si="4"/>
        <v>10895.86597603187</v>
      </c>
      <c r="AI52" s="70">
        <f t="shared" si="4"/>
        <v>10954.253274146467</v>
      </c>
      <c r="AJ52" s="70">
        <f t="shared" si="4"/>
        <v>10994.494660180062</v>
      </c>
      <c r="AK52" s="70">
        <f t="shared" si="4"/>
        <v>11034.73335621506</v>
      </c>
      <c r="AL52" s="70">
        <f t="shared" si="4"/>
        <v>11074.973483029753</v>
      </c>
      <c r="AM52" s="70">
        <f t="shared" si="4"/>
        <v>11115.212698802352</v>
      </c>
      <c r="AN52" s="70">
        <f t="shared" si="4"/>
        <v>11155.454076502472</v>
      </c>
      <c r="AO52" s="70">
        <f t="shared" si="4"/>
        <v>11195.693528309464</v>
      </c>
      <c r="AP52" s="70">
        <f t="shared" si="4"/>
        <v>11235.933102630079</v>
      </c>
      <c r="AQ52" s="70">
        <f t="shared" si="4"/>
        <v>11276.172661028802</v>
      </c>
      <c r="AR52" s="70">
        <f t="shared" si="4"/>
        <v>11316.413366805762</v>
      </c>
      <c r="AS52" s="70">
        <f t="shared" si="4"/>
        <v>11356.653918331489</v>
      </c>
      <c r="AT52" s="70">
        <f t="shared" si="4"/>
        <v>11396.892899665982</v>
      </c>
      <c r="AU52" s="70">
        <f t="shared" si="4"/>
        <v>11437.133320741355</v>
      </c>
      <c r="AV52" s="70">
        <f t="shared" si="4"/>
        <v>11477.373806193471</v>
      </c>
      <c r="AW52" s="70">
        <f t="shared" si="4"/>
        <v>11517.613505288959</v>
      </c>
      <c r="AX52" s="70">
        <f t="shared" si="4"/>
        <v>11557.853322140872</v>
      </c>
      <c r="AY52" s="70">
        <f t="shared" si="4"/>
        <v>11598.093068468384</v>
      </c>
      <c r="AZ52" s="70">
        <f t="shared" si="4"/>
        <v>11638.334051673301</v>
      </c>
      <c r="BA52" s="70">
        <f t="shared" si="4"/>
        <v>11678.573561939411</v>
      </c>
      <c r="BB52" s="70">
        <f t="shared" si="4"/>
        <v>11718.812324031256</v>
      </c>
      <c r="BC52" s="70">
        <f t="shared" si="4"/>
        <v>11759.052863329649</v>
      </c>
      <c r="BD52" s="70">
        <f t="shared" si="4"/>
        <v>11799.293806275353</v>
      </c>
      <c r="BE52" s="70">
        <f t="shared" si="4"/>
        <v>11839.533962957561</v>
      </c>
      <c r="BF52" s="70"/>
      <c r="BG52" s="70"/>
      <c r="BH52" s="70"/>
      <c r="BI52" s="70"/>
    </row>
    <row r="54" spans="1:61">
      <c r="A54" s="10" t="s">
        <v>39</v>
      </c>
      <c r="B54" s="40">
        <f>+B47+B46-B52</f>
        <v>-8.5148051402939018E-4</v>
      </c>
      <c r="C54" s="40">
        <f t="shared" ref="C54:BE54" si="5">+C47+C46-C52</f>
        <v>-1.9423238936724374E-3</v>
      </c>
      <c r="D54" s="40">
        <f t="shared" si="5"/>
        <v>-3.8886964466655627E-4</v>
      </c>
      <c r="E54" s="40">
        <f t="shared" si="5"/>
        <v>-3.4654605406103656E-4</v>
      </c>
      <c r="F54" s="40">
        <f t="shared" si="5"/>
        <v>-1.6102832560136449E-3</v>
      </c>
      <c r="G54" s="40">
        <f t="shared" si="5"/>
        <v>-1.3929873712186236E-3</v>
      </c>
      <c r="H54" s="40">
        <f t="shared" si="5"/>
        <v>-1.9355540061951615E-3</v>
      </c>
      <c r="I54" s="40">
        <f t="shared" si="5"/>
        <v>-7.8243724237836432E-4</v>
      </c>
      <c r="J54" s="40">
        <f t="shared" si="5"/>
        <v>-6.2267074099509045E-4</v>
      </c>
      <c r="K54" s="40">
        <f t="shared" si="5"/>
        <v>-9.2137961109983735E-4</v>
      </c>
      <c r="L54" s="40">
        <f t="shared" si="5"/>
        <v>-1.6736568504711613E-3</v>
      </c>
      <c r="M54" s="40">
        <f t="shared" si="5"/>
        <v>-1.9490400554786902E-3</v>
      </c>
      <c r="N54" s="40">
        <f t="shared" si="5"/>
        <v>-1.5577142094116425E-3</v>
      </c>
      <c r="O54" s="40">
        <f t="shared" si="5"/>
        <v>-1.8911864317487925E-3</v>
      </c>
      <c r="P54" s="40">
        <f t="shared" si="5"/>
        <v>-1.9198576501366915E-3</v>
      </c>
      <c r="Q54" s="40">
        <f t="shared" si="5"/>
        <v>-1.0510210395295871E-3</v>
      </c>
      <c r="R54" s="40">
        <f t="shared" si="5"/>
        <v>-2.3186101316241547E-3</v>
      </c>
      <c r="S54" s="40">
        <f t="shared" si="5"/>
        <v>-1.6624261133983964E-3</v>
      </c>
      <c r="T54" s="40">
        <f t="shared" si="5"/>
        <v>-1.6966128350759391E-3</v>
      </c>
      <c r="U54" s="40">
        <f t="shared" si="5"/>
        <v>-1.4427834757952951E-3</v>
      </c>
      <c r="V54" s="40">
        <f t="shared" si="5"/>
        <v>-1.1393362583476119E-3</v>
      </c>
      <c r="W54" s="40">
        <f t="shared" si="5"/>
        <v>-1.2193480724818073E-3</v>
      </c>
      <c r="X54" s="40">
        <f t="shared" si="5"/>
        <v>-9.7131827351404354E-4</v>
      </c>
      <c r="Y54" s="40">
        <f t="shared" si="5"/>
        <v>-1.7001937012537383E-3</v>
      </c>
      <c r="Z54" s="40">
        <f t="shared" si="5"/>
        <v>-1.9816096100839786E-3</v>
      </c>
      <c r="AA54" s="40">
        <f t="shared" si="5"/>
        <v>-1.9987807409052039E-3</v>
      </c>
      <c r="AB54" s="40">
        <f t="shared" si="5"/>
        <v>-1.4660096167062875E-3</v>
      </c>
      <c r="AC54" s="40">
        <f t="shared" si="5"/>
        <v>-1.4193590741342632E-3</v>
      </c>
      <c r="AD54" s="40">
        <f t="shared" si="5"/>
        <v>-3.0174502753652632E-3</v>
      </c>
      <c r="AE54" s="40">
        <f t="shared" si="5"/>
        <v>-1.5610194986948045E-3</v>
      </c>
      <c r="AF54" s="40">
        <f t="shared" si="5"/>
        <v>-2.5150390483759111E-3</v>
      </c>
      <c r="AG54" s="40">
        <f t="shared" si="5"/>
        <v>-5.7328241564391647E-4</v>
      </c>
      <c r="AH54" s="40">
        <f t="shared" si="5"/>
        <v>-1.4960318785597337E-3</v>
      </c>
      <c r="AI54" s="40">
        <f t="shared" si="5"/>
        <v>-1.2341464771452593E-3</v>
      </c>
      <c r="AJ54" s="40">
        <f t="shared" si="5"/>
        <v>-2.6201800719718449E-3</v>
      </c>
      <c r="AK54" s="40">
        <f t="shared" si="5"/>
        <v>-1.3162150698917685E-3</v>
      </c>
      <c r="AL54" s="40">
        <f t="shared" si="5"/>
        <v>-1.4430297633225564E-3</v>
      </c>
      <c r="AM54" s="40">
        <f t="shared" si="5"/>
        <v>-6.5880236252269242E-4</v>
      </c>
      <c r="AN54" s="40">
        <f t="shared" si="5"/>
        <v>-2.0365024829516187E-3</v>
      </c>
      <c r="AO54" s="40">
        <f t="shared" si="5"/>
        <v>-1.4883094754623016E-3</v>
      </c>
      <c r="AP54" s="40">
        <f t="shared" si="5"/>
        <v>-1.0626300900185015E-3</v>
      </c>
      <c r="AQ54" s="40">
        <f t="shared" si="5"/>
        <v>-6.2102881383907516E-4</v>
      </c>
      <c r="AR54" s="40">
        <f t="shared" si="5"/>
        <v>-1.326805773715023E-3</v>
      </c>
      <c r="AS54" s="40">
        <f t="shared" si="5"/>
        <v>-1.8783315008477075E-3</v>
      </c>
      <c r="AT54" s="40">
        <f t="shared" si="5"/>
        <v>-8.5966599363018759E-4</v>
      </c>
      <c r="AU54" s="40">
        <f t="shared" si="5"/>
        <v>-1.2807413677364821E-3</v>
      </c>
      <c r="AV54" s="40">
        <f t="shared" si="5"/>
        <v>-1.7661934834904969E-3</v>
      </c>
      <c r="AW54" s="40">
        <f t="shared" si="5"/>
        <v>-1.4652889713033801E-3</v>
      </c>
      <c r="AX54" s="40">
        <f t="shared" si="5"/>
        <v>-1.2821408854506444E-3</v>
      </c>
      <c r="AY54" s="40">
        <f t="shared" si="5"/>
        <v>-1.0284683976351516E-3</v>
      </c>
      <c r="AZ54" s="40">
        <f t="shared" si="5"/>
        <v>-2.0116733139730059E-3</v>
      </c>
      <c r="BA54" s="40">
        <f t="shared" si="5"/>
        <v>-1.5219394244923024E-3</v>
      </c>
      <c r="BB54" s="40">
        <f t="shared" si="5"/>
        <v>-2.8403126998455264E-4</v>
      </c>
      <c r="BC54" s="40">
        <f t="shared" si="5"/>
        <v>-8.2332966303511057E-4</v>
      </c>
      <c r="BD54" s="40">
        <f t="shared" si="5"/>
        <v>-1.7662753671174869E-3</v>
      </c>
      <c r="BE54" s="40">
        <f t="shared" si="5"/>
        <v>-1.9229575755161932E-3</v>
      </c>
      <c r="BF54" s="40"/>
      <c r="BG54" s="40"/>
      <c r="BH54" s="40"/>
      <c r="BI54" s="40"/>
    </row>
    <row r="58" spans="1:61">
      <c r="A58" s="10" t="s">
        <v>72</v>
      </c>
      <c r="B58" s="40">
        <v>15.177250000000001</v>
      </c>
      <c r="C58" s="40">
        <v>22.61544</v>
      </c>
      <c r="D58" s="40">
        <v>39.049610000000001</v>
      </c>
      <c r="E58" s="40">
        <v>41.956270000000004</v>
      </c>
      <c r="F58" s="40">
        <v>51.851140000000001</v>
      </c>
      <c r="G58" s="40">
        <v>41.259700000000002</v>
      </c>
      <c r="H58" s="40">
        <v>0.2300884</v>
      </c>
      <c r="I58" s="40">
        <v>0.2252979</v>
      </c>
      <c r="J58" s="40">
        <v>0.2260385</v>
      </c>
      <c r="K58" s="40">
        <v>0.3976228</v>
      </c>
      <c r="L58" s="40">
        <v>0.63615080000000002</v>
      </c>
      <c r="M58" s="40">
        <v>0.92506829999999995</v>
      </c>
      <c r="N58" s="40">
        <v>1.064894</v>
      </c>
      <c r="O58" s="40">
        <v>1.247765</v>
      </c>
      <c r="P58" s="40">
        <v>1.312298</v>
      </c>
      <c r="Q58" s="40">
        <v>1.7552049999999999</v>
      </c>
      <c r="R58" s="40">
        <v>2.673435</v>
      </c>
      <c r="S58" s="40">
        <v>4.280697</v>
      </c>
      <c r="T58" s="40">
        <v>5.1872639999999999</v>
      </c>
      <c r="U58" s="40">
        <v>6.0378379999999998</v>
      </c>
      <c r="V58" s="40">
        <v>6.8188170000000001</v>
      </c>
      <c r="W58" s="40">
        <v>8.3751650000000009</v>
      </c>
      <c r="X58" s="40">
        <v>9.3314330000000005</v>
      </c>
      <c r="Y58" s="40">
        <v>10.24555</v>
      </c>
      <c r="Z58" s="40">
        <v>11.30214</v>
      </c>
      <c r="AA58" s="40">
        <v>12.870900000000001</v>
      </c>
      <c r="AB58" s="40">
        <v>13.73695</v>
      </c>
      <c r="AC58" s="40">
        <v>14.671379999999999</v>
      </c>
      <c r="AD58" s="40">
        <v>16.066109999999998</v>
      </c>
      <c r="AE58" s="40">
        <v>17.245760000000001</v>
      </c>
      <c r="AF58" s="40">
        <v>18.08924</v>
      </c>
      <c r="AG58" s="40">
        <v>19.004390000000001</v>
      </c>
      <c r="AH58" s="40">
        <v>20.164840000000002</v>
      </c>
      <c r="AI58" s="40">
        <v>21.507100000000001</v>
      </c>
      <c r="AJ58" s="40">
        <v>22.440560000000001</v>
      </c>
      <c r="AK58" s="40">
        <v>23.43862</v>
      </c>
      <c r="AL58" s="40">
        <v>24.382020000000001</v>
      </c>
      <c r="AM58" s="40">
        <v>25.673459999999999</v>
      </c>
      <c r="AN58" s="40">
        <v>26.9024</v>
      </c>
      <c r="AO58" s="40">
        <v>28.101739999999999</v>
      </c>
      <c r="AP58" s="40">
        <v>29.147919999999999</v>
      </c>
      <c r="AQ58" s="40">
        <v>30.705310000000001</v>
      </c>
      <c r="AR58" s="40">
        <v>32.13223</v>
      </c>
      <c r="AS58" s="40">
        <v>33.405259999999998</v>
      </c>
      <c r="AT58" s="40">
        <v>34.419699999999999</v>
      </c>
      <c r="AU58" s="40">
        <v>36.432029999999997</v>
      </c>
      <c r="AV58" s="40">
        <v>37.928629999999998</v>
      </c>
      <c r="AW58" s="40">
        <v>39.430320000000002</v>
      </c>
      <c r="AX58" s="40">
        <v>40.187550000000002</v>
      </c>
      <c r="AY58" s="40">
        <v>39.70655</v>
      </c>
      <c r="AZ58" s="40">
        <v>41.265340000000002</v>
      </c>
      <c r="BA58" s="40">
        <v>42.856209999999997</v>
      </c>
      <c r="BB58" s="40">
        <v>43.727699999999999</v>
      </c>
      <c r="BC58" s="40">
        <v>46.115470000000002</v>
      </c>
      <c r="BD58" s="40">
        <v>47.812220000000003</v>
      </c>
      <c r="BE58" s="40">
        <v>49.555869999999999</v>
      </c>
    </row>
    <row r="60" spans="1:61">
      <c r="A60" s="10" t="s">
        <v>73</v>
      </c>
      <c r="B60" s="40">
        <f>+B40-B5-B13-B14-B15-B38-B39</f>
        <v>7.2512632608413696</v>
      </c>
      <c r="C60" s="40">
        <f t="shared" ref="C60:BE60" si="6">+C40-C5-C13-C14-C15-C38-C39</f>
        <v>10.795954823493958</v>
      </c>
      <c r="D60" s="40">
        <f t="shared" si="6"/>
        <v>18.628677904605865</v>
      </c>
      <c r="E60" s="40">
        <f t="shared" si="6"/>
        <v>20.217192590236664</v>
      </c>
      <c r="F60" s="40">
        <f t="shared" si="6"/>
        <v>28.569243222475052</v>
      </c>
      <c r="G60" s="40">
        <f t="shared" si="6"/>
        <v>1142.5314551591873</v>
      </c>
      <c r="H60" s="40">
        <f t="shared" si="6"/>
        <v>2435.7852880379651</v>
      </c>
      <c r="I60" s="40">
        <f t="shared" si="6"/>
        <v>2111.2445479733869</v>
      </c>
      <c r="J60" s="40">
        <f t="shared" si="6"/>
        <v>2178.0748093102593</v>
      </c>
      <c r="K60" s="40">
        <f t="shared" si="6"/>
        <v>2275.2830595485866</v>
      </c>
      <c r="L60" s="40">
        <f t="shared" si="6"/>
        <v>2405.2199073135853</v>
      </c>
      <c r="M60" s="40">
        <f t="shared" si="6"/>
        <v>2534.5982872992754</v>
      </c>
      <c r="N60" s="40">
        <f t="shared" si="6"/>
        <v>2642.8271407727152</v>
      </c>
      <c r="O60" s="40">
        <f t="shared" si="6"/>
        <v>2735.6670399140567</v>
      </c>
      <c r="P60" s="40">
        <f t="shared" si="6"/>
        <v>2808.730446588248</v>
      </c>
      <c r="Q60" s="40">
        <f t="shared" si="6"/>
        <v>2906.4118018224835</v>
      </c>
      <c r="R60" s="40">
        <f t="shared" si="6"/>
        <v>3049.6597112193704</v>
      </c>
      <c r="S60" s="40">
        <f t="shared" si="6"/>
        <v>3251.0704207420349</v>
      </c>
      <c r="T60" s="40">
        <f t="shared" si="6"/>
        <v>3333.2815771102905</v>
      </c>
      <c r="U60" s="40">
        <f t="shared" si="6"/>
        <v>3414.7996331602335</v>
      </c>
      <c r="V60" s="40">
        <f t="shared" si="6"/>
        <v>3489.8711945563555</v>
      </c>
      <c r="W60" s="40">
        <f t="shared" si="6"/>
        <v>3564.9925943538547</v>
      </c>
      <c r="X60" s="40">
        <f t="shared" si="6"/>
        <v>3640.0358633175492</v>
      </c>
      <c r="Y60" s="40">
        <f t="shared" si="6"/>
        <v>3715.0782385095954</v>
      </c>
      <c r="Z60" s="40">
        <f t="shared" si="6"/>
        <v>3790.1485673934221</v>
      </c>
      <c r="AA60" s="40">
        <f t="shared" si="6"/>
        <v>3856.9261192530394</v>
      </c>
      <c r="AB60" s="40">
        <f t="shared" si="6"/>
        <v>3923.6329016685486</v>
      </c>
      <c r="AC60" s="40">
        <f t="shared" si="6"/>
        <v>3990.3551029413939</v>
      </c>
      <c r="AD60" s="40">
        <f>+AD40-AD5-AD13-AD14-AD15-AD38-AD39</f>
        <v>4057.1406244151294</v>
      </c>
      <c r="AE60" s="40">
        <f t="shared" si="6"/>
        <v>4123.8443788141012</v>
      </c>
      <c r="AF60" s="40">
        <f t="shared" si="6"/>
        <v>4182.2133800908923</v>
      </c>
      <c r="AG60" s="40">
        <f t="shared" si="6"/>
        <v>4240.5955101214349</v>
      </c>
      <c r="AH60" s="40">
        <f t="shared" si="6"/>
        <v>4299.0345432125032</v>
      </c>
      <c r="AI60" s="40">
        <f t="shared" si="6"/>
        <v>4357.4006615616381</v>
      </c>
      <c r="AJ60" s="40">
        <f t="shared" si="6"/>
        <v>4397.630371298641</v>
      </c>
      <c r="AK60" s="40">
        <f t="shared" si="6"/>
        <v>4437.8589000925422</v>
      </c>
      <c r="AL60" s="40">
        <f t="shared" si="6"/>
        <v>4478.0927110947669</v>
      </c>
      <c r="AM60" s="40">
        <f t="shared" si="6"/>
        <v>4518.3255782276392</v>
      </c>
      <c r="AN60" s="40">
        <f t="shared" si="6"/>
        <v>4558.6133243329823</v>
      </c>
      <c r="AO60" s="40">
        <f t="shared" si="6"/>
        <v>4598.8421115428209</v>
      </c>
      <c r="AP60" s="40">
        <f t="shared" si="6"/>
        <v>4639.0776196941733</v>
      </c>
      <c r="AQ60" s="40">
        <f t="shared" si="6"/>
        <v>4679.2994343414903</v>
      </c>
      <c r="AR60" s="40">
        <f t="shared" si="6"/>
        <v>4719.541955884546</v>
      </c>
      <c r="AS60" s="40">
        <f t="shared" si="6"/>
        <v>4759.8183414246887</v>
      </c>
      <c r="AT60" s="40">
        <f t="shared" si="6"/>
        <v>4800.0527488328516</v>
      </c>
      <c r="AU60" s="40">
        <f t="shared" si="6"/>
        <v>4840.2799457982183</v>
      </c>
      <c r="AV60" s="40">
        <f t="shared" si="6"/>
        <v>4880.5108421891928</v>
      </c>
      <c r="AW60" s="40">
        <f t="shared" si="6"/>
        <v>4920.7398450225592</v>
      </c>
      <c r="AX60" s="40">
        <f t="shared" si="6"/>
        <v>4958.2116802856326</v>
      </c>
      <c r="AY60" s="40">
        <f t="shared" si="6"/>
        <v>4981.1900757579133</v>
      </c>
      <c r="AZ60" s="40">
        <f t="shared" si="6"/>
        <v>5020.7070205109194</v>
      </c>
      <c r="BA60" s="40">
        <f t="shared" si="6"/>
        <v>5060.2160189477727</v>
      </c>
      <c r="BB60" s="40">
        <f t="shared" si="6"/>
        <v>5100.0445967307314</v>
      </c>
      <c r="BC60" s="40">
        <f t="shared" si="6"/>
        <v>5139.1826744377613</v>
      </c>
      <c r="BD60" s="40">
        <f t="shared" si="6"/>
        <v>5178.6496954765171</v>
      </c>
      <c r="BE60" s="40">
        <f t="shared" si="6"/>
        <v>5218.1153288707137</v>
      </c>
      <c r="BF60" s="40"/>
      <c r="BG60" s="40"/>
      <c r="BH60" s="40"/>
      <c r="BI60" s="40"/>
    </row>
    <row r="62" spans="1:61">
      <c r="A62" s="10" t="s">
        <v>74</v>
      </c>
      <c r="B62" s="71">
        <f>+B60/B58*1000</f>
        <v>477.77187967789746</v>
      </c>
      <c r="C62" s="71">
        <f t="shared" ref="C62:BE62" si="7">+C60/C58*1000</f>
        <v>477.37098298746156</v>
      </c>
      <c r="D62" s="71">
        <f t="shared" si="7"/>
        <v>477.05157374442064</v>
      </c>
      <c r="E62" s="71">
        <f t="shared" si="7"/>
        <v>481.86343996348251</v>
      </c>
      <c r="F62" s="71">
        <f t="shared" si="7"/>
        <v>550.98582639600693</v>
      </c>
      <c r="G62" s="71">
        <f t="shared" si="7"/>
        <v>27691.220613799596</v>
      </c>
      <c r="H62" s="71">
        <f t="shared" si="7"/>
        <v>10586301.995398138</v>
      </c>
      <c r="I62" s="71">
        <f t="shared" si="7"/>
        <v>9370902.0278191101</v>
      </c>
      <c r="J62" s="71">
        <f t="shared" si="7"/>
        <v>9635857.6495166048</v>
      </c>
      <c r="K62" s="71">
        <f t="shared" si="7"/>
        <v>5722214.7712570466</v>
      </c>
      <c r="L62" s="71">
        <f t="shared" si="7"/>
        <v>3780895.8305382705</v>
      </c>
      <c r="M62" s="71">
        <f t="shared" si="7"/>
        <v>2739903.9479563567</v>
      </c>
      <c r="N62" s="71">
        <f t="shared" si="7"/>
        <v>2481774.8440433652</v>
      </c>
      <c r="O62" s="71">
        <f t="shared" si="7"/>
        <v>2192453.7392169656</v>
      </c>
      <c r="P62" s="71">
        <f t="shared" si="7"/>
        <v>2140314.5067570386</v>
      </c>
      <c r="Q62" s="71">
        <f t="shared" si="7"/>
        <v>1655881.6786771254</v>
      </c>
      <c r="R62" s="71">
        <f t="shared" si="7"/>
        <v>1140727.0837777506</v>
      </c>
      <c r="S62" s="71">
        <f t="shared" si="7"/>
        <v>759472.2122920719</v>
      </c>
      <c r="T62" s="71">
        <f t="shared" si="7"/>
        <v>642589.53797421732</v>
      </c>
      <c r="U62" s="71">
        <f t="shared" si="7"/>
        <v>565566.62056190206</v>
      </c>
      <c r="V62" s="71">
        <f t="shared" si="7"/>
        <v>511800.09590466431</v>
      </c>
      <c r="W62" s="71">
        <f t="shared" si="7"/>
        <v>425662.37135075603</v>
      </c>
      <c r="X62" s="71">
        <f t="shared" si="7"/>
        <v>390083.26623762381</v>
      </c>
      <c r="Y62" s="71">
        <f t="shared" si="7"/>
        <v>362604.08065058442</v>
      </c>
      <c r="Z62" s="71">
        <f t="shared" si="7"/>
        <v>335347.86928788904</v>
      </c>
      <c r="AA62" s="71">
        <f t="shared" si="7"/>
        <v>299662.50372957904</v>
      </c>
      <c r="AB62" s="71">
        <f t="shared" si="7"/>
        <v>285626.20535625075</v>
      </c>
      <c r="AC62" s="71">
        <f t="shared" si="7"/>
        <v>271982.26090125088</v>
      </c>
      <c r="AD62" s="71">
        <f t="shared" si="7"/>
        <v>252527.8754107329</v>
      </c>
      <c r="AE62" s="71">
        <f t="shared" si="7"/>
        <v>239122.21779811973</v>
      </c>
      <c r="AF62" s="71">
        <f t="shared" si="7"/>
        <v>231198.95474275824</v>
      </c>
      <c r="AG62" s="71">
        <f t="shared" si="7"/>
        <v>223137.680826453</v>
      </c>
      <c r="AH62" s="71">
        <f t="shared" si="7"/>
        <v>213194.57745325542</v>
      </c>
      <c r="AI62" s="71">
        <f t="shared" si="7"/>
        <v>202602.89214081108</v>
      </c>
      <c r="AJ62" s="71">
        <f t="shared" si="7"/>
        <v>195967.94247998449</v>
      </c>
      <c r="AK62" s="71">
        <f t="shared" si="7"/>
        <v>189339.59849566835</v>
      </c>
      <c r="AL62" s="71">
        <f t="shared" si="7"/>
        <v>183663.7288909929</v>
      </c>
      <c r="AM62" s="71">
        <f t="shared" si="7"/>
        <v>175992.0781315662</v>
      </c>
      <c r="AN62" s="71">
        <f t="shared" si="7"/>
        <v>169450.0611221669</v>
      </c>
      <c r="AO62" s="71">
        <f t="shared" si="7"/>
        <v>163649.7281500299</v>
      </c>
      <c r="AP62" s="71">
        <f t="shared" si="7"/>
        <v>159156.38644864448</v>
      </c>
      <c r="AQ62" s="71">
        <f t="shared" si="7"/>
        <v>152393.81834417206</v>
      </c>
      <c r="AR62" s="71">
        <f t="shared" si="7"/>
        <v>146878.75556363646</v>
      </c>
      <c r="AS62" s="71">
        <f t="shared" si="7"/>
        <v>142487.09159649373</v>
      </c>
      <c r="AT62" s="71">
        <f t="shared" si="7"/>
        <v>139456.55391629945</v>
      </c>
      <c r="AU62" s="71">
        <f t="shared" si="7"/>
        <v>132857.81620728294</v>
      </c>
      <c r="AV62" s="71">
        <f t="shared" si="7"/>
        <v>128676.17001165592</v>
      </c>
      <c r="AW62" s="71">
        <f t="shared" si="7"/>
        <v>124795.83845686667</v>
      </c>
      <c r="AX62" s="71">
        <f t="shared" si="7"/>
        <v>123376.80899397033</v>
      </c>
      <c r="AY62" s="71">
        <f t="shared" si="7"/>
        <v>125450.08508062054</v>
      </c>
      <c r="AZ62" s="71">
        <f t="shared" si="7"/>
        <v>121668.86351865559</v>
      </c>
      <c r="BA62" s="71">
        <f t="shared" si="7"/>
        <v>118074.27719221493</v>
      </c>
      <c r="BB62" s="71">
        <f t="shared" si="7"/>
        <v>116631.89686927809</v>
      </c>
      <c r="BC62" s="71">
        <f t="shared" si="7"/>
        <v>111441.61979565125</v>
      </c>
      <c r="BD62" s="71">
        <f t="shared" si="7"/>
        <v>108312.26191706883</v>
      </c>
      <c r="BE62" s="71">
        <f t="shared" si="7"/>
        <v>105297.62324565614</v>
      </c>
      <c r="BF62" s="71"/>
      <c r="BG62" s="71"/>
      <c r="BH62" s="71"/>
      <c r="BI62" s="71"/>
    </row>
    <row r="64" spans="1:61">
      <c r="A64" s="148" t="s">
        <v>65</v>
      </c>
      <c r="B64" s="158">
        <f>B40</f>
        <v>1057.3028036355972</v>
      </c>
      <c r="C64" s="158">
        <f t="shared" ref="C64:BE64" si="8">C40</f>
        <v>1387.4994155168533</v>
      </c>
      <c r="D64" s="158">
        <f t="shared" si="8"/>
        <v>1688.5072827935219</v>
      </c>
      <c r="E64" s="158">
        <f t="shared" si="8"/>
        <v>1710.6690930724144</v>
      </c>
      <c r="F64" s="158">
        <f t="shared" si="8"/>
        <v>1869.8577411472797</v>
      </c>
      <c r="G64" s="158">
        <f t="shared" si="8"/>
        <v>2279.0483313798904</v>
      </c>
      <c r="H64" s="158">
        <f t="shared" si="8"/>
        <v>2487.6653939730022</v>
      </c>
      <c r="I64" s="158">
        <f t="shared" si="8"/>
        <v>2163.1170506728813</v>
      </c>
      <c r="J64" s="158">
        <f t="shared" si="8"/>
        <v>2230.0924806494731</v>
      </c>
      <c r="K64" s="158">
        <f t="shared" si="8"/>
        <v>2326.9936641659588</v>
      </c>
      <c r="L64" s="158">
        <f t="shared" si="8"/>
        <v>2456.8498931229115</v>
      </c>
      <c r="M64" s="158">
        <f t="shared" si="8"/>
        <v>2538.983298972249</v>
      </c>
      <c r="N64" s="158">
        <f t="shared" si="8"/>
        <v>2642.8271407727152</v>
      </c>
      <c r="O64" s="158">
        <f t="shared" si="8"/>
        <v>2735.6670399140567</v>
      </c>
      <c r="P64" s="158">
        <f t="shared" si="8"/>
        <v>2808.730446588248</v>
      </c>
      <c r="Q64" s="158">
        <f t="shared" si="8"/>
        <v>2906.4118018224835</v>
      </c>
      <c r="R64" s="158">
        <f t="shared" si="8"/>
        <v>3049.6597112193704</v>
      </c>
      <c r="S64" s="158">
        <f t="shared" si="8"/>
        <v>3251.0704207420349</v>
      </c>
      <c r="T64" s="158">
        <f t="shared" si="8"/>
        <v>3333.2815771102905</v>
      </c>
      <c r="U64" s="158">
        <f t="shared" si="8"/>
        <v>3414.7996331602335</v>
      </c>
      <c r="V64" s="158">
        <f t="shared" si="8"/>
        <v>3489.8711945563555</v>
      </c>
      <c r="W64" s="158">
        <f t="shared" si="8"/>
        <v>3564.9925943538547</v>
      </c>
      <c r="X64" s="158">
        <f t="shared" si="8"/>
        <v>3640.0358633175492</v>
      </c>
      <c r="Y64" s="158">
        <f t="shared" si="8"/>
        <v>3715.0782385095954</v>
      </c>
      <c r="Z64" s="158">
        <f t="shared" si="8"/>
        <v>3790.1485673934221</v>
      </c>
      <c r="AA64" s="158">
        <f t="shared" si="8"/>
        <v>3856.9261192530394</v>
      </c>
      <c r="AB64" s="158">
        <f t="shared" si="8"/>
        <v>3923.6329016685486</v>
      </c>
      <c r="AC64" s="158">
        <f t="shared" si="8"/>
        <v>3990.3551029413939</v>
      </c>
      <c r="AD64" s="158">
        <f t="shared" si="8"/>
        <v>4057.1406244151294</v>
      </c>
      <c r="AE64" s="158">
        <f t="shared" si="8"/>
        <v>4123.8443788141012</v>
      </c>
      <c r="AF64" s="158">
        <f t="shared" si="8"/>
        <v>4182.2133800908923</v>
      </c>
      <c r="AG64" s="158">
        <f t="shared" si="8"/>
        <v>4240.5955101214349</v>
      </c>
      <c r="AH64" s="158">
        <f t="shared" si="8"/>
        <v>4299.0345432125032</v>
      </c>
      <c r="AI64" s="158">
        <f t="shared" si="8"/>
        <v>4357.4006615616381</v>
      </c>
      <c r="AJ64" s="158">
        <f t="shared" si="8"/>
        <v>4397.630371298641</v>
      </c>
      <c r="AK64" s="158">
        <f t="shared" si="8"/>
        <v>4437.8589000925422</v>
      </c>
      <c r="AL64" s="158">
        <f t="shared" si="8"/>
        <v>4478.0927110947669</v>
      </c>
      <c r="AM64" s="158">
        <f t="shared" si="8"/>
        <v>4518.3255782276392</v>
      </c>
      <c r="AN64" s="158">
        <f t="shared" si="8"/>
        <v>4558.6133243329823</v>
      </c>
      <c r="AO64" s="158">
        <f t="shared" si="8"/>
        <v>4598.8421115428209</v>
      </c>
      <c r="AP64" s="158">
        <f t="shared" si="8"/>
        <v>4639.0776196941733</v>
      </c>
      <c r="AQ64" s="158">
        <f t="shared" si="8"/>
        <v>4679.2994343414903</v>
      </c>
      <c r="AR64" s="158">
        <f t="shared" si="8"/>
        <v>4719.541955884546</v>
      </c>
      <c r="AS64" s="158">
        <f t="shared" si="8"/>
        <v>4759.8183414246887</v>
      </c>
      <c r="AT64" s="158">
        <f t="shared" si="8"/>
        <v>4800.0527488328516</v>
      </c>
      <c r="AU64" s="158">
        <f t="shared" si="8"/>
        <v>4840.2799457982183</v>
      </c>
      <c r="AV64" s="158">
        <f t="shared" si="8"/>
        <v>4880.5108421891928</v>
      </c>
      <c r="AW64" s="158">
        <f t="shared" si="8"/>
        <v>4920.7398450225592</v>
      </c>
      <c r="AX64" s="158">
        <f t="shared" si="8"/>
        <v>4960.9931763336062</v>
      </c>
      <c r="AY64" s="158">
        <f t="shared" si="8"/>
        <v>5001.2876671580598</v>
      </c>
      <c r="AZ64" s="158">
        <f t="shared" si="8"/>
        <v>5041.5084216492251</v>
      </c>
      <c r="BA64" s="158">
        <f t="shared" si="8"/>
        <v>5081.7426588861272</v>
      </c>
      <c r="BB64" s="158">
        <f t="shared" si="8"/>
        <v>5121.970234929584</v>
      </c>
      <c r="BC64" s="158">
        <f t="shared" si="8"/>
        <v>5162.1626987755299</v>
      </c>
      <c r="BD64" s="158">
        <f t="shared" si="8"/>
        <v>5202.3919287528843</v>
      </c>
      <c r="BE64" s="158">
        <f t="shared" si="8"/>
        <v>5242.6210146769881</v>
      </c>
    </row>
    <row r="65" spans="1:57">
      <c r="A65" s="148" t="s">
        <v>249</v>
      </c>
      <c r="B65" s="40">
        <f>-B5</f>
        <v>-49.320869445800781</v>
      </c>
      <c r="C65" s="40">
        <f t="shared" ref="C65:BE65" si="9">-C5</f>
        <v>-51.630496978759766</v>
      </c>
      <c r="D65" s="40">
        <f t="shared" si="9"/>
        <v>-51.630496978759766</v>
      </c>
      <c r="E65" s="40">
        <f t="shared" si="9"/>
        <v>-51.630496978759766</v>
      </c>
      <c r="F65" s="40">
        <f t="shared" si="9"/>
        <v>-51.772796630859375</v>
      </c>
      <c r="G65" s="40">
        <f t="shared" si="9"/>
        <v>-51.630233764648438</v>
      </c>
      <c r="H65" s="40">
        <f t="shared" si="9"/>
        <v>-51.629985809326172</v>
      </c>
      <c r="I65" s="40">
        <f t="shared" si="9"/>
        <v>-51.629985809326172</v>
      </c>
      <c r="J65" s="40">
        <f t="shared" si="9"/>
        <v>-51.771438598632813</v>
      </c>
      <c r="K65" s="40">
        <f t="shared" si="9"/>
        <v>-51.629978179931641</v>
      </c>
      <c r="L65" s="40">
        <f t="shared" si="9"/>
        <v>-51.629985809326172</v>
      </c>
      <c r="M65" s="40">
        <f t="shared" si="9"/>
        <v>-4.3850116729736328</v>
      </c>
      <c r="N65" s="40">
        <f t="shared" si="9"/>
        <v>0</v>
      </c>
      <c r="O65" s="40">
        <f t="shared" si="9"/>
        <v>0</v>
      </c>
      <c r="P65" s="40">
        <f t="shared" si="9"/>
        <v>0</v>
      </c>
      <c r="Q65" s="40">
        <f t="shared" si="9"/>
        <v>0</v>
      </c>
      <c r="R65" s="40">
        <f t="shared" si="9"/>
        <v>0</v>
      </c>
      <c r="S65" s="40">
        <f t="shared" si="9"/>
        <v>0</v>
      </c>
      <c r="T65" s="40">
        <f t="shared" si="9"/>
        <v>0</v>
      </c>
      <c r="U65" s="40">
        <f t="shared" si="9"/>
        <v>0</v>
      </c>
      <c r="V65" s="40">
        <f t="shared" si="9"/>
        <v>0</v>
      </c>
      <c r="W65" s="40">
        <f t="shared" si="9"/>
        <v>0</v>
      </c>
      <c r="X65" s="40">
        <f t="shared" si="9"/>
        <v>0</v>
      </c>
      <c r="Y65" s="40">
        <f t="shared" si="9"/>
        <v>0</v>
      </c>
      <c r="Z65" s="40">
        <f t="shared" si="9"/>
        <v>0</v>
      </c>
      <c r="AA65" s="40">
        <f t="shared" si="9"/>
        <v>0</v>
      </c>
      <c r="AB65" s="40">
        <f t="shared" si="9"/>
        <v>0</v>
      </c>
      <c r="AC65" s="40">
        <f t="shared" si="9"/>
        <v>0</v>
      </c>
      <c r="AD65" s="40">
        <f t="shared" si="9"/>
        <v>0</v>
      </c>
      <c r="AE65" s="40">
        <f t="shared" si="9"/>
        <v>0</v>
      </c>
      <c r="AF65" s="40">
        <f t="shared" si="9"/>
        <v>0</v>
      </c>
      <c r="AG65" s="40">
        <f t="shared" si="9"/>
        <v>0</v>
      </c>
      <c r="AH65" s="40">
        <f t="shared" si="9"/>
        <v>0</v>
      </c>
      <c r="AI65" s="40">
        <f t="shared" si="9"/>
        <v>0</v>
      </c>
      <c r="AJ65" s="40">
        <f t="shared" si="9"/>
        <v>0</v>
      </c>
      <c r="AK65" s="40">
        <f t="shared" si="9"/>
        <v>0</v>
      </c>
      <c r="AL65" s="40">
        <f t="shared" si="9"/>
        <v>0</v>
      </c>
      <c r="AM65" s="40">
        <f t="shared" si="9"/>
        <v>0</v>
      </c>
      <c r="AN65" s="40">
        <f t="shared" si="9"/>
        <v>0</v>
      </c>
      <c r="AO65" s="40">
        <f t="shared" si="9"/>
        <v>0</v>
      </c>
      <c r="AP65" s="40">
        <f t="shared" si="9"/>
        <v>0</v>
      </c>
      <c r="AQ65" s="40">
        <f t="shared" si="9"/>
        <v>0</v>
      </c>
      <c r="AR65" s="40">
        <f t="shared" si="9"/>
        <v>0</v>
      </c>
      <c r="AS65" s="40">
        <f t="shared" si="9"/>
        <v>0</v>
      </c>
      <c r="AT65" s="40">
        <f t="shared" si="9"/>
        <v>0</v>
      </c>
      <c r="AU65" s="40">
        <f t="shared" si="9"/>
        <v>0</v>
      </c>
      <c r="AV65" s="40">
        <f t="shared" si="9"/>
        <v>0</v>
      </c>
      <c r="AW65" s="40">
        <f t="shared" si="9"/>
        <v>0</v>
      </c>
      <c r="AX65" s="40">
        <f t="shared" si="9"/>
        <v>0</v>
      </c>
      <c r="AY65" s="40">
        <f t="shared" si="9"/>
        <v>0</v>
      </c>
      <c r="AZ65" s="40">
        <f t="shared" si="9"/>
        <v>0</v>
      </c>
      <c r="BA65" s="40">
        <f t="shared" si="9"/>
        <v>0</v>
      </c>
      <c r="BB65" s="40">
        <f t="shared" si="9"/>
        <v>0</v>
      </c>
      <c r="BC65" s="40">
        <f t="shared" si="9"/>
        <v>0</v>
      </c>
      <c r="BD65" s="40">
        <f t="shared" si="9"/>
        <v>0</v>
      </c>
      <c r="BE65" s="40">
        <f t="shared" si="9"/>
        <v>0</v>
      </c>
    </row>
    <row r="66" spans="1:57">
      <c r="A66" s="148" t="s">
        <v>252</v>
      </c>
      <c r="B66" s="40">
        <f>SUM(B33:B34)*-1</f>
        <v>0</v>
      </c>
      <c r="C66" s="40">
        <f t="shared" ref="C66:BE66" si="10">SUM(C33:C34)*-1</f>
        <v>0</v>
      </c>
      <c r="D66" s="40">
        <f t="shared" si="10"/>
        <v>0</v>
      </c>
      <c r="E66" s="40">
        <f t="shared" si="10"/>
        <v>0</v>
      </c>
      <c r="F66" s="40">
        <f t="shared" si="10"/>
        <v>0</v>
      </c>
      <c r="G66" s="40">
        <f t="shared" si="10"/>
        <v>-1119.9076232910156</v>
      </c>
      <c r="H66" s="40">
        <f t="shared" si="10"/>
        <v>-2435.66796875</v>
      </c>
      <c r="I66" s="40">
        <f t="shared" si="10"/>
        <v>-2111.129638671875</v>
      </c>
      <c r="J66" s="40">
        <f t="shared" si="10"/>
        <v>-2177.9595336914063</v>
      </c>
      <c r="K66" s="40">
        <f t="shared" si="10"/>
        <v>-2275.085205078125</v>
      </c>
      <c r="L66" s="40">
        <f t="shared" si="10"/>
        <v>-2404.9034423828125</v>
      </c>
      <c r="M66" s="40">
        <f t="shared" si="10"/>
        <v>-2534.1415405273438</v>
      </c>
      <c r="N66" s="40">
        <f t="shared" si="10"/>
        <v>-2642.3027954101563</v>
      </c>
      <c r="O66" s="40">
        <f t="shared" si="10"/>
        <v>-2735.0505981445313</v>
      </c>
      <c r="P66" s="40">
        <f t="shared" si="10"/>
        <v>-2808.0665893554688</v>
      </c>
      <c r="Q66" s="40">
        <f t="shared" si="10"/>
        <v>-2905.495849609375</v>
      </c>
      <c r="R66" s="40">
        <f t="shared" si="10"/>
        <v>-3048.2132568359375</v>
      </c>
      <c r="S66" s="40">
        <f t="shared" si="10"/>
        <v>-3248.64794921875</v>
      </c>
      <c r="T66" s="40">
        <f t="shared" si="10"/>
        <v>-3330.3319702148438</v>
      </c>
      <c r="U66" s="40">
        <f t="shared" si="10"/>
        <v>-3411.3540649414063</v>
      </c>
      <c r="V66" s="40">
        <f t="shared" si="10"/>
        <v>-3485.9461059570313</v>
      </c>
      <c r="W66" s="40">
        <f t="shared" si="10"/>
        <v>-3560.0211181640625</v>
      </c>
      <c r="X66" s="40">
        <f t="shared" si="10"/>
        <v>-3634.499755859375</v>
      </c>
      <c r="Y66" s="40">
        <f t="shared" si="10"/>
        <v>-3709.0017700195313</v>
      </c>
      <c r="Z66" s="40">
        <f t="shared" si="10"/>
        <v>-3783.4265747070313</v>
      </c>
      <c r="AA66" s="40">
        <f t="shared" si="10"/>
        <v>-3849.1511840820313</v>
      </c>
      <c r="AB66" s="40">
        <f t="shared" si="10"/>
        <v>-3915.3399047851563</v>
      </c>
      <c r="AC66" s="40">
        <f t="shared" si="10"/>
        <v>-3981.4905395507813</v>
      </c>
      <c r="AD66" s="40">
        <f t="shared" si="10"/>
        <v>-4047.3416137695313</v>
      </c>
      <c r="AE66" s="40">
        <f t="shared" si="10"/>
        <v>-4113.3345336914063</v>
      </c>
      <c r="AF66" s="40">
        <f t="shared" si="10"/>
        <v>-4171.195556640625</v>
      </c>
      <c r="AG66" s="40">
        <f t="shared" si="10"/>
        <v>-4229.016357421875</v>
      </c>
      <c r="AH66" s="40">
        <f t="shared" si="10"/>
        <v>-4286.6800537109375</v>
      </c>
      <c r="AI66" s="40">
        <f t="shared" si="10"/>
        <v>-4344.2303466796875</v>
      </c>
      <c r="AJ66" s="40">
        <f t="shared" si="10"/>
        <v>-4383.890380859375</v>
      </c>
      <c r="AK66" s="40">
        <f t="shared" si="10"/>
        <v>-4423.510009765625</v>
      </c>
      <c r="AL66" s="40">
        <f t="shared" si="10"/>
        <v>-4463.1651611328125</v>
      </c>
      <c r="AM66" s="40">
        <f t="shared" si="10"/>
        <v>-4502.6048583984375</v>
      </c>
      <c r="AN66" s="40">
        <f t="shared" si="10"/>
        <v>-4542.0863037109375</v>
      </c>
      <c r="AO66" s="40">
        <f t="shared" si="10"/>
        <v>-4581.5802001953125</v>
      </c>
      <c r="AP66" s="40">
        <f t="shared" si="10"/>
        <v>-4621.1728515625</v>
      </c>
      <c r="AQ66" s="40">
        <f t="shared" si="10"/>
        <v>-4660.442138671875</v>
      </c>
      <c r="AR66" s="40">
        <f t="shared" si="10"/>
        <v>-4699.8038330078125</v>
      </c>
      <c r="AS66" s="40">
        <f t="shared" si="10"/>
        <v>-4739.2607421875</v>
      </c>
      <c r="AT66" s="40">
        <f t="shared" si="10"/>
        <v>-4778.8702392578125</v>
      </c>
      <c r="AU66" s="40">
        <f t="shared" si="10"/>
        <v>-4817.862060546875</v>
      </c>
      <c r="AV66" s="40">
        <f t="shared" si="10"/>
        <v>-4857.1732177734375</v>
      </c>
      <c r="AW66" s="40">
        <f t="shared" si="10"/>
        <v>-4896.479248046875</v>
      </c>
      <c r="AX66" s="40">
        <f t="shared" si="10"/>
        <v>-4935.767578125</v>
      </c>
      <c r="AY66" s="40">
        <f t="shared" si="10"/>
        <v>-4973.529052734375</v>
      </c>
      <c r="AZ66" s="40">
        <f t="shared" si="10"/>
        <v>-5012.6990966796875</v>
      </c>
      <c r="BA66" s="40">
        <f t="shared" si="10"/>
        <v>-5051.8470458984375</v>
      </c>
      <c r="BB66" s="40">
        <f t="shared" si="10"/>
        <v>-5091.4632568359375</v>
      </c>
      <c r="BC66" s="40">
        <f t="shared" si="10"/>
        <v>-5130.06005859375</v>
      </c>
      <c r="BD66" s="40">
        <f t="shared" si="10"/>
        <v>-5169.1177978515625</v>
      </c>
      <c r="BE66" s="40">
        <f t="shared" si="10"/>
        <v>-5208.145751953125</v>
      </c>
    </row>
    <row r="67" spans="1:57">
      <c r="A67" s="148" t="s">
        <v>250</v>
      </c>
      <c r="B67" s="40">
        <f>SUM(B64:B66)</f>
        <v>1007.9819341897964</v>
      </c>
      <c r="C67" s="40">
        <f t="shared" ref="C67:BE67" si="11">SUM(C64:C66)</f>
        <v>1335.8689185380936</v>
      </c>
      <c r="D67" s="40">
        <f t="shared" si="11"/>
        <v>1636.8767858147621</v>
      </c>
      <c r="E67" s="40">
        <f t="shared" si="11"/>
        <v>1659.0385960936546</v>
      </c>
      <c r="F67" s="40">
        <f t="shared" si="11"/>
        <v>1818.0849445164204</v>
      </c>
      <c r="G67" s="40">
        <f t="shared" si="11"/>
        <v>1107.5104743242264</v>
      </c>
      <c r="H67" s="40">
        <f t="shared" si="11"/>
        <v>0.36743941367603838</v>
      </c>
      <c r="I67" s="40">
        <f t="shared" si="11"/>
        <v>0.35742619168013334</v>
      </c>
      <c r="J67" s="40">
        <f t="shared" si="11"/>
        <v>0.3615083594340831</v>
      </c>
      <c r="K67" s="40">
        <f t="shared" si="11"/>
        <v>0.27848090790212154</v>
      </c>
      <c r="L67" s="40">
        <f t="shared" si="11"/>
        <v>0.31646493077278137</v>
      </c>
      <c r="M67" s="40">
        <f t="shared" si="11"/>
        <v>0.45674677193164825</v>
      </c>
      <c r="N67" s="40">
        <f t="shared" si="11"/>
        <v>0.52434536255896091</v>
      </c>
      <c r="O67" s="40">
        <f t="shared" si="11"/>
        <v>0.61644176952540874</v>
      </c>
      <c r="P67" s="40">
        <f t="shared" si="11"/>
        <v>0.66385723277926445</v>
      </c>
      <c r="Q67" s="40">
        <f t="shared" si="11"/>
        <v>0.91595221310853958</v>
      </c>
      <c r="R67" s="40">
        <f t="shared" si="11"/>
        <v>1.4464543834328651</v>
      </c>
      <c r="S67" s="40">
        <f t="shared" si="11"/>
        <v>2.4224715232849121</v>
      </c>
      <c r="T67" s="40">
        <f t="shared" si="11"/>
        <v>2.9496068954467773</v>
      </c>
      <c r="U67" s="40">
        <f t="shared" si="11"/>
        <v>3.4455682188272476</v>
      </c>
      <c r="V67" s="40">
        <f t="shared" si="11"/>
        <v>3.9250885993242264</v>
      </c>
      <c r="W67" s="40">
        <f t="shared" si="11"/>
        <v>4.9714761897921562</v>
      </c>
      <c r="X67" s="40">
        <f t="shared" si="11"/>
        <v>5.5361074581742287</v>
      </c>
      <c r="Y67" s="40">
        <f t="shared" si="11"/>
        <v>6.0764684900641441</v>
      </c>
      <c r="Z67" s="40">
        <f t="shared" si="11"/>
        <v>6.7219926863908768</v>
      </c>
      <c r="AA67" s="40">
        <f t="shared" si="11"/>
        <v>7.77493517100811</v>
      </c>
      <c r="AB67" s="40">
        <f t="shared" si="11"/>
        <v>8.292996883392334</v>
      </c>
      <c r="AC67" s="40">
        <f t="shared" si="11"/>
        <v>8.8645633906126022</v>
      </c>
      <c r="AD67" s="40">
        <f t="shared" si="11"/>
        <v>9.7990106455981731</v>
      </c>
      <c r="AE67" s="40">
        <f t="shared" si="11"/>
        <v>10.509845122694969</v>
      </c>
      <c r="AF67" s="40">
        <f t="shared" si="11"/>
        <v>11.017823450267315</v>
      </c>
      <c r="AG67" s="40">
        <f t="shared" si="11"/>
        <v>11.579152699559927</v>
      </c>
      <c r="AH67" s="40">
        <f t="shared" si="11"/>
        <v>12.354489501565695</v>
      </c>
      <c r="AI67" s="40">
        <f t="shared" si="11"/>
        <v>13.170314881950617</v>
      </c>
      <c r="AJ67" s="40">
        <f t="shared" si="11"/>
        <v>13.739990439265966</v>
      </c>
      <c r="AK67" s="40">
        <f t="shared" si="11"/>
        <v>14.348890326917171</v>
      </c>
      <c r="AL67" s="40">
        <f t="shared" si="11"/>
        <v>14.927549961954355</v>
      </c>
      <c r="AM67" s="40">
        <f t="shared" si="11"/>
        <v>15.720719829201698</v>
      </c>
      <c r="AN67" s="40">
        <f t="shared" si="11"/>
        <v>16.527020622044802</v>
      </c>
      <c r="AO67" s="40">
        <f t="shared" si="11"/>
        <v>17.26191134750843</v>
      </c>
      <c r="AP67" s="40">
        <f t="shared" si="11"/>
        <v>17.904768131673336</v>
      </c>
      <c r="AQ67" s="40">
        <f t="shared" si="11"/>
        <v>18.857295669615269</v>
      </c>
      <c r="AR67" s="40">
        <f t="shared" si="11"/>
        <v>19.738122876733541</v>
      </c>
      <c r="AS67" s="40">
        <f t="shared" si="11"/>
        <v>20.557599237188697</v>
      </c>
      <c r="AT67" s="40">
        <f t="shared" si="11"/>
        <v>21.182509575039148</v>
      </c>
      <c r="AU67" s="40">
        <f t="shared" si="11"/>
        <v>22.41788525134325</v>
      </c>
      <c r="AV67" s="40">
        <f t="shared" si="11"/>
        <v>23.337624415755272</v>
      </c>
      <c r="AW67" s="40">
        <f t="shared" si="11"/>
        <v>24.260596975684166</v>
      </c>
      <c r="AX67" s="40">
        <f t="shared" si="11"/>
        <v>25.225598208606243</v>
      </c>
      <c r="AY67" s="40">
        <f t="shared" si="11"/>
        <v>27.758614423684776</v>
      </c>
      <c r="AZ67" s="40">
        <f t="shared" si="11"/>
        <v>28.809324969537556</v>
      </c>
      <c r="BA67" s="40">
        <f t="shared" si="11"/>
        <v>29.895612987689674</v>
      </c>
      <c r="BB67" s="40">
        <f t="shared" si="11"/>
        <v>30.506978093646467</v>
      </c>
      <c r="BC67" s="40">
        <f t="shared" si="11"/>
        <v>32.102640181779861</v>
      </c>
      <c r="BD67" s="40">
        <f t="shared" si="11"/>
        <v>33.274130901321769</v>
      </c>
      <c r="BE67" s="40">
        <f t="shared" si="11"/>
        <v>34.475262723863125</v>
      </c>
    </row>
  </sheetData>
  <sheetProtection password="EEDF" sheet="1" objects="1" scenarios="1"/>
  <pageMargins left="0.75" right="0.75" top="1" bottom="1" header="0.5" footer="0.5"/>
  <pageSetup scale="79" orientation="landscape" r:id="rId1"/>
  <headerFooter alignWithMargins="0">
    <oddFooter>&amp;L&amp;F&amp;R&amp;D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BE45"/>
  <sheetViews>
    <sheetView workbookViewId="0">
      <selection activeCell="A2" sqref="A2"/>
    </sheetView>
  </sheetViews>
  <sheetFormatPr defaultRowHeight="12.75"/>
  <cols>
    <col min="1" max="1" width="15.7109375" style="10" customWidth="1"/>
    <col min="2" max="8" width="10.7109375" style="10" bestFit="1" customWidth="1"/>
    <col min="9" max="21" width="9.5703125" style="10" bestFit="1" customWidth="1"/>
    <col min="22" max="256" width="9.140625" style="10"/>
    <col min="257" max="257" width="15.7109375" style="10" customWidth="1"/>
    <col min="258" max="264" width="10.7109375" style="10" bestFit="1" customWidth="1"/>
    <col min="265" max="277" width="9.5703125" style="10" bestFit="1" customWidth="1"/>
    <col min="278" max="512" width="9.140625" style="10"/>
    <col min="513" max="513" width="15.7109375" style="10" customWidth="1"/>
    <col min="514" max="520" width="10.7109375" style="10" bestFit="1" customWidth="1"/>
    <col min="521" max="533" width="9.5703125" style="10" bestFit="1" customWidth="1"/>
    <col min="534" max="768" width="9.140625" style="10"/>
    <col min="769" max="769" width="15.7109375" style="10" customWidth="1"/>
    <col min="770" max="776" width="10.7109375" style="10" bestFit="1" customWidth="1"/>
    <col min="777" max="789" width="9.5703125" style="10" bestFit="1" customWidth="1"/>
    <col min="790" max="1024" width="9.140625" style="10"/>
    <col min="1025" max="1025" width="15.7109375" style="10" customWidth="1"/>
    <col min="1026" max="1032" width="10.7109375" style="10" bestFit="1" customWidth="1"/>
    <col min="1033" max="1045" width="9.5703125" style="10" bestFit="1" customWidth="1"/>
    <col min="1046" max="1280" width="9.140625" style="10"/>
    <col min="1281" max="1281" width="15.7109375" style="10" customWidth="1"/>
    <col min="1282" max="1288" width="10.7109375" style="10" bestFit="1" customWidth="1"/>
    <col min="1289" max="1301" width="9.5703125" style="10" bestFit="1" customWidth="1"/>
    <col min="1302" max="1536" width="9.140625" style="10"/>
    <col min="1537" max="1537" width="15.7109375" style="10" customWidth="1"/>
    <col min="1538" max="1544" width="10.7109375" style="10" bestFit="1" customWidth="1"/>
    <col min="1545" max="1557" width="9.5703125" style="10" bestFit="1" customWidth="1"/>
    <col min="1558" max="1792" width="9.140625" style="10"/>
    <col min="1793" max="1793" width="15.7109375" style="10" customWidth="1"/>
    <col min="1794" max="1800" width="10.7109375" style="10" bestFit="1" customWidth="1"/>
    <col min="1801" max="1813" width="9.5703125" style="10" bestFit="1" customWidth="1"/>
    <col min="1814" max="2048" width="9.140625" style="10"/>
    <col min="2049" max="2049" width="15.7109375" style="10" customWidth="1"/>
    <col min="2050" max="2056" width="10.7109375" style="10" bestFit="1" customWidth="1"/>
    <col min="2057" max="2069" width="9.5703125" style="10" bestFit="1" customWidth="1"/>
    <col min="2070" max="2304" width="9.140625" style="10"/>
    <col min="2305" max="2305" width="15.7109375" style="10" customWidth="1"/>
    <col min="2306" max="2312" width="10.7109375" style="10" bestFit="1" customWidth="1"/>
    <col min="2313" max="2325" width="9.5703125" style="10" bestFit="1" customWidth="1"/>
    <col min="2326" max="2560" width="9.140625" style="10"/>
    <col min="2561" max="2561" width="15.7109375" style="10" customWidth="1"/>
    <col min="2562" max="2568" width="10.7109375" style="10" bestFit="1" customWidth="1"/>
    <col min="2569" max="2581" width="9.5703125" style="10" bestFit="1" customWidth="1"/>
    <col min="2582" max="2816" width="9.140625" style="10"/>
    <col min="2817" max="2817" width="15.7109375" style="10" customWidth="1"/>
    <col min="2818" max="2824" width="10.7109375" style="10" bestFit="1" customWidth="1"/>
    <col min="2825" max="2837" width="9.5703125" style="10" bestFit="1" customWidth="1"/>
    <col min="2838" max="3072" width="9.140625" style="10"/>
    <col min="3073" max="3073" width="15.7109375" style="10" customWidth="1"/>
    <col min="3074" max="3080" width="10.7109375" style="10" bestFit="1" customWidth="1"/>
    <col min="3081" max="3093" width="9.5703125" style="10" bestFit="1" customWidth="1"/>
    <col min="3094" max="3328" width="9.140625" style="10"/>
    <col min="3329" max="3329" width="15.7109375" style="10" customWidth="1"/>
    <col min="3330" max="3336" width="10.7109375" style="10" bestFit="1" customWidth="1"/>
    <col min="3337" max="3349" width="9.5703125" style="10" bestFit="1" customWidth="1"/>
    <col min="3350" max="3584" width="9.140625" style="10"/>
    <col min="3585" max="3585" width="15.7109375" style="10" customWidth="1"/>
    <col min="3586" max="3592" width="10.7109375" style="10" bestFit="1" customWidth="1"/>
    <col min="3593" max="3605" width="9.5703125" style="10" bestFit="1" customWidth="1"/>
    <col min="3606" max="3840" width="9.140625" style="10"/>
    <col min="3841" max="3841" width="15.7109375" style="10" customWidth="1"/>
    <col min="3842" max="3848" width="10.7109375" style="10" bestFit="1" customWidth="1"/>
    <col min="3849" max="3861" width="9.5703125" style="10" bestFit="1" customWidth="1"/>
    <col min="3862" max="4096" width="9.140625" style="10"/>
    <col min="4097" max="4097" width="15.7109375" style="10" customWidth="1"/>
    <col min="4098" max="4104" width="10.7109375" style="10" bestFit="1" customWidth="1"/>
    <col min="4105" max="4117" width="9.5703125" style="10" bestFit="1" customWidth="1"/>
    <col min="4118" max="4352" width="9.140625" style="10"/>
    <col min="4353" max="4353" width="15.7109375" style="10" customWidth="1"/>
    <col min="4354" max="4360" width="10.7109375" style="10" bestFit="1" customWidth="1"/>
    <col min="4361" max="4373" width="9.5703125" style="10" bestFit="1" customWidth="1"/>
    <col min="4374" max="4608" width="9.140625" style="10"/>
    <col min="4609" max="4609" width="15.7109375" style="10" customWidth="1"/>
    <col min="4610" max="4616" width="10.7109375" style="10" bestFit="1" customWidth="1"/>
    <col min="4617" max="4629" width="9.5703125" style="10" bestFit="1" customWidth="1"/>
    <col min="4630" max="4864" width="9.140625" style="10"/>
    <col min="4865" max="4865" width="15.7109375" style="10" customWidth="1"/>
    <col min="4866" max="4872" width="10.7109375" style="10" bestFit="1" customWidth="1"/>
    <col min="4873" max="4885" width="9.5703125" style="10" bestFit="1" customWidth="1"/>
    <col min="4886" max="5120" width="9.140625" style="10"/>
    <col min="5121" max="5121" width="15.7109375" style="10" customWidth="1"/>
    <col min="5122" max="5128" width="10.7109375" style="10" bestFit="1" customWidth="1"/>
    <col min="5129" max="5141" width="9.5703125" style="10" bestFit="1" customWidth="1"/>
    <col min="5142" max="5376" width="9.140625" style="10"/>
    <col min="5377" max="5377" width="15.7109375" style="10" customWidth="1"/>
    <col min="5378" max="5384" width="10.7109375" style="10" bestFit="1" customWidth="1"/>
    <col min="5385" max="5397" width="9.5703125" style="10" bestFit="1" customWidth="1"/>
    <col min="5398" max="5632" width="9.140625" style="10"/>
    <col min="5633" max="5633" width="15.7109375" style="10" customWidth="1"/>
    <col min="5634" max="5640" width="10.7109375" style="10" bestFit="1" customWidth="1"/>
    <col min="5641" max="5653" width="9.5703125" style="10" bestFit="1" customWidth="1"/>
    <col min="5654" max="5888" width="9.140625" style="10"/>
    <col min="5889" max="5889" width="15.7109375" style="10" customWidth="1"/>
    <col min="5890" max="5896" width="10.7109375" style="10" bestFit="1" customWidth="1"/>
    <col min="5897" max="5909" width="9.5703125" style="10" bestFit="1" customWidth="1"/>
    <col min="5910" max="6144" width="9.140625" style="10"/>
    <col min="6145" max="6145" width="15.7109375" style="10" customWidth="1"/>
    <col min="6146" max="6152" width="10.7109375" style="10" bestFit="1" customWidth="1"/>
    <col min="6153" max="6165" width="9.5703125" style="10" bestFit="1" customWidth="1"/>
    <col min="6166" max="6400" width="9.140625" style="10"/>
    <col min="6401" max="6401" width="15.7109375" style="10" customWidth="1"/>
    <col min="6402" max="6408" width="10.7109375" style="10" bestFit="1" customWidth="1"/>
    <col min="6409" max="6421" width="9.5703125" style="10" bestFit="1" customWidth="1"/>
    <col min="6422" max="6656" width="9.140625" style="10"/>
    <col min="6657" max="6657" width="15.7109375" style="10" customWidth="1"/>
    <col min="6658" max="6664" width="10.7109375" style="10" bestFit="1" customWidth="1"/>
    <col min="6665" max="6677" width="9.5703125" style="10" bestFit="1" customWidth="1"/>
    <col min="6678" max="6912" width="9.140625" style="10"/>
    <col min="6913" max="6913" width="15.7109375" style="10" customWidth="1"/>
    <col min="6914" max="6920" width="10.7109375" style="10" bestFit="1" customWidth="1"/>
    <col min="6921" max="6933" width="9.5703125" style="10" bestFit="1" customWidth="1"/>
    <col min="6934" max="7168" width="9.140625" style="10"/>
    <col min="7169" max="7169" width="15.7109375" style="10" customWidth="1"/>
    <col min="7170" max="7176" width="10.7109375" style="10" bestFit="1" customWidth="1"/>
    <col min="7177" max="7189" width="9.5703125" style="10" bestFit="1" customWidth="1"/>
    <col min="7190" max="7424" width="9.140625" style="10"/>
    <col min="7425" max="7425" width="15.7109375" style="10" customWidth="1"/>
    <col min="7426" max="7432" width="10.7109375" style="10" bestFit="1" customWidth="1"/>
    <col min="7433" max="7445" width="9.5703125" style="10" bestFit="1" customWidth="1"/>
    <col min="7446" max="7680" width="9.140625" style="10"/>
    <col min="7681" max="7681" width="15.7109375" style="10" customWidth="1"/>
    <col min="7682" max="7688" width="10.7109375" style="10" bestFit="1" customWidth="1"/>
    <col min="7689" max="7701" width="9.5703125" style="10" bestFit="1" customWidth="1"/>
    <col min="7702" max="7936" width="9.140625" style="10"/>
    <col min="7937" max="7937" width="15.7109375" style="10" customWidth="1"/>
    <col min="7938" max="7944" width="10.7109375" style="10" bestFit="1" customWidth="1"/>
    <col min="7945" max="7957" width="9.5703125" style="10" bestFit="1" customWidth="1"/>
    <col min="7958" max="8192" width="9.140625" style="10"/>
    <col min="8193" max="8193" width="15.7109375" style="10" customWidth="1"/>
    <col min="8194" max="8200" width="10.7109375" style="10" bestFit="1" customWidth="1"/>
    <col min="8201" max="8213" width="9.5703125" style="10" bestFit="1" customWidth="1"/>
    <col min="8214" max="8448" width="9.140625" style="10"/>
    <col min="8449" max="8449" width="15.7109375" style="10" customWidth="1"/>
    <col min="8450" max="8456" width="10.7109375" style="10" bestFit="1" customWidth="1"/>
    <col min="8457" max="8469" width="9.5703125" style="10" bestFit="1" customWidth="1"/>
    <col min="8470" max="8704" width="9.140625" style="10"/>
    <col min="8705" max="8705" width="15.7109375" style="10" customWidth="1"/>
    <col min="8706" max="8712" width="10.7109375" style="10" bestFit="1" customWidth="1"/>
    <col min="8713" max="8725" width="9.5703125" style="10" bestFit="1" customWidth="1"/>
    <col min="8726" max="8960" width="9.140625" style="10"/>
    <col min="8961" max="8961" width="15.7109375" style="10" customWidth="1"/>
    <col min="8962" max="8968" width="10.7109375" style="10" bestFit="1" customWidth="1"/>
    <col min="8969" max="8981" width="9.5703125" style="10" bestFit="1" customWidth="1"/>
    <col min="8982" max="9216" width="9.140625" style="10"/>
    <col min="9217" max="9217" width="15.7109375" style="10" customWidth="1"/>
    <col min="9218" max="9224" width="10.7109375" style="10" bestFit="1" customWidth="1"/>
    <col min="9225" max="9237" width="9.5703125" style="10" bestFit="1" customWidth="1"/>
    <col min="9238" max="9472" width="9.140625" style="10"/>
    <col min="9473" max="9473" width="15.7109375" style="10" customWidth="1"/>
    <col min="9474" max="9480" width="10.7109375" style="10" bestFit="1" customWidth="1"/>
    <col min="9481" max="9493" width="9.5703125" style="10" bestFit="1" customWidth="1"/>
    <col min="9494" max="9728" width="9.140625" style="10"/>
    <col min="9729" max="9729" width="15.7109375" style="10" customWidth="1"/>
    <col min="9730" max="9736" width="10.7109375" style="10" bestFit="1" customWidth="1"/>
    <col min="9737" max="9749" width="9.5703125" style="10" bestFit="1" customWidth="1"/>
    <col min="9750" max="9984" width="9.140625" style="10"/>
    <col min="9985" max="9985" width="15.7109375" style="10" customWidth="1"/>
    <col min="9986" max="9992" width="10.7109375" style="10" bestFit="1" customWidth="1"/>
    <col min="9993" max="10005" width="9.5703125" style="10" bestFit="1" customWidth="1"/>
    <col min="10006" max="10240" width="9.140625" style="10"/>
    <col min="10241" max="10241" width="15.7109375" style="10" customWidth="1"/>
    <col min="10242" max="10248" width="10.7109375" style="10" bestFit="1" customWidth="1"/>
    <col min="10249" max="10261" width="9.5703125" style="10" bestFit="1" customWidth="1"/>
    <col min="10262" max="10496" width="9.140625" style="10"/>
    <col min="10497" max="10497" width="15.7109375" style="10" customWidth="1"/>
    <col min="10498" max="10504" width="10.7109375" style="10" bestFit="1" customWidth="1"/>
    <col min="10505" max="10517" width="9.5703125" style="10" bestFit="1" customWidth="1"/>
    <col min="10518" max="10752" width="9.140625" style="10"/>
    <col min="10753" max="10753" width="15.7109375" style="10" customWidth="1"/>
    <col min="10754" max="10760" width="10.7109375" style="10" bestFit="1" customWidth="1"/>
    <col min="10761" max="10773" width="9.5703125" style="10" bestFit="1" customWidth="1"/>
    <col min="10774" max="11008" width="9.140625" style="10"/>
    <col min="11009" max="11009" width="15.7109375" style="10" customWidth="1"/>
    <col min="11010" max="11016" width="10.7109375" style="10" bestFit="1" customWidth="1"/>
    <col min="11017" max="11029" width="9.5703125" style="10" bestFit="1" customWidth="1"/>
    <col min="11030" max="11264" width="9.140625" style="10"/>
    <col min="11265" max="11265" width="15.7109375" style="10" customWidth="1"/>
    <col min="11266" max="11272" width="10.7109375" style="10" bestFit="1" customWidth="1"/>
    <col min="11273" max="11285" width="9.5703125" style="10" bestFit="1" customWidth="1"/>
    <col min="11286" max="11520" width="9.140625" style="10"/>
    <col min="11521" max="11521" width="15.7109375" style="10" customWidth="1"/>
    <col min="11522" max="11528" width="10.7109375" style="10" bestFit="1" customWidth="1"/>
    <col min="11529" max="11541" width="9.5703125" style="10" bestFit="1" customWidth="1"/>
    <col min="11542" max="11776" width="9.140625" style="10"/>
    <col min="11777" max="11777" width="15.7109375" style="10" customWidth="1"/>
    <col min="11778" max="11784" width="10.7109375" style="10" bestFit="1" customWidth="1"/>
    <col min="11785" max="11797" width="9.5703125" style="10" bestFit="1" customWidth="1"/>
    <col min="11798" max="12032" width="9.140625" style="10"/>
    <col min="12033" max="12033" width="15.7109375" style="10" customWidth="1"/>
    <col min="12034" max="12040" width="10.7109375" style="10" bestFit="1" customWidth="1"/>
    <col min="12041" max="12053" width="9.5703125" style="10" bestFit="1" customWidth="1"/>
    <col min="12054" max="12288" width="9.140625" style="10"/>
    <col min="12289" max="12289" width="15.7109375" style="10" customWidth="1"/>
    <col min="12290" max="12296" width="10.7109375" style="10" bestFit="1" customWidth="1"/>
    <col min="12297" max="12309" width="9.5703125" style="10" bestFit="1" customWidth="1"/>
    <col min="12310" max="12544" width="9.140625" style="10"/>
    <col min="12545" max="12545" width="15.7109375" style="10" customWidth="1"/>
    <col min="12546" max="12552" width="10.7109375" style="10" bestFit="1" customWidth="1"/>
    <col min="12553" max="12565" width="9.5703125" style="10" bestFit="1" customWidth="1"/>
    <col min="12566" max="12800" width="9.140625" style="10"/>
    <col min="12801" max="12801" width="15.7109375" style="10" customWidth="1"/>
    <col min="12802" max="12808" width="10.7109375" style="10" bestFit="1" customWidth="1"/>
    <col min="12809" max="12821" width="9.5703125" style="10" bestFit="1" customWidth="1"/>
    <col min="12822" max="13056" width="9.140625" style="10"/>
    <col min="13057" max="13057" width="15.7109375" style="10" customWidth="1"/>
    <col min="13058" max="13064" width="10.7109375" style="10" bestFit="1" customWidth="1"/>
    <col min="13065" max="13077" width="9.5703125" style="10" bestFit="1" customWidth="1"/>
    <col min="13078" max="13312" width="9.140625" style="10"/>
    <col min="13313" max="13313" width="15.7109375" style="10" customWidth="1"/>
    <col min="13314" max="13320" width="10.7109375" style="10" bestFit="1" customWidth="1"/>
    <col min="13321" max="13333" width="9.5703125" style="10" bestFit="1" customWidth="1"/>
    <col min="13334" max="13568" width="9.140625" style="10"/>
    <col min="13569" max="13569" width="15.7109375" style="10" customWidth="1"/>
    <col min="13570" max="13576" width="10.7109375" style="10" bestFit="1" customWidth="1"/>
    <col min="13577" max="13589" width="9.5703125" style="10" bestFit="1" customWidth="1"/>
    <col min="13590" max="13824" width="9.140625" style="10"/>
    <col min="13825" max="13825" width="15.7109375" style="10" customWidth="1"/>
    <col min="13826" max="13832" width="10.7109375" style="10" bestFit="1" customWidth="1"/>
    <col min="13833" max="13845" width="9.5703125" style="10" bestFit="1" customWidth="1"/>
    <col min="13846" max="14080" width="9.140625" style="10"/>
    <col min="14081" max="14081" width="15.7109375" style="10" customWidth="1"/>
    <col min="14082" max="14088" width="10.7109375" style="10" bestFit="1" customWidth="1"/>
    <col min="14089" max="14101" width="9.5703125" style="10" bestFit="1" customWidth="1"/>
    <col min="14102" max="14336" width="9.140625" style="10"/>
    <col min="14337" max="14337" width="15.7109375" style="10" customWidth="1"/>
    <col min="14338" max="14344" width="10.7109375" style="10" bestFit="1" customWidth="1"/>
    <col min="14345" max="14357" width="9.5703125" style="10" bestFit="1" customWidth="1"/>
    <col min="14358" max="14592" width="9.140625" style="10"/>
    <col min="14593" max="14593" width="15.7109375" style="10" customWidth="1"/>
    <col min="14594" max="14600" width="10.7109375" style="10" bestFit="1" customWidth="1"/>
    <col min="14601" max="14613" width="9.5703125" style="10" bestFit="1" customWidth="1"/>
    <col min="14614" max="14848" width="9.140625" style="10"/>
    <col min="14849" max="14849" width="15.7109375" style="10" customWidth="1"/>
    <col min="14850" max="14856" width="10.7109375" style="10" bestFit="1" customWidth="1"/>
    <col min="14857" max="14869" width="9.5703125" style="10" bestFit="1" customWidth="1"/>
    <col min="14870" max="15104" width="9.140625" style="10"/>
    <col min="15105" max="15105" width="15.7109375" style="10" customWidth="1"/>
    <col min="15106" max="15112" width="10.7109375" style="10" bestFit="1" customWidth="1"/>
    <col min="15113" max="15125" width="9.5703125" style="10" bestFit="1" customWidth="1"/>
    <col min="15126" max="15360" width="9.140625" style="10"/>
    <col min="15361" max="15361" width="15.7109375" style="10" customWidth="1"/>
    <col min="15362" max="15368" width="10.7109375" style="10" bestFit="1" customWidth="1"/>
    <col min="15369" max="15381" width="9.5703125" style="10" bestFit="1" customWidth="1"/>
    <col min="15382" max="15616" width="9.140625" style="10"/>
    <col min="15617" max="15617" width="15.7109375" style="10" customWidth="1"/>
    <col min="15618" max="15624" width="10.7109375" style="10" bestFit="1" customWidth="1"/>
    <col min="15625" max="15637" width="9.5703125" style="10" bestFit="1" customWidth="1"/>
    <col min="15638" max="15872" width="9.140625" style="10"/>
    <col min="15873" max="15873" width="15.7109375" style="10" customWidth="1"/>
    <col min="15874" max="15880" width="10.7109375" style="10" bestFit="1" customWidth="1"/>
    <col min="15881" max="15893" width="9.5703125" style="10" bestFit="1" customWidth="1"/>
    <col min="15894" max="16128" width="9.140625" style="10"/>
    <col min="16129" max="16129" width="15.7109375" style="10" customWidth="1"/>
    <col min="16130" max="16136" width="10.7109375" style="10" bestFit="1" customWidth="1"/>
    <col min="16137" max="16149" width="9.5703125" style="10" bestFit="1" customWidth="1"/>
    <col min="16150" max="16384" width="9.140625" style="10"/>
  </cols>
  <sheetData>
    <row r="1" spans="1:57">
      <c r="A1" s="56" t="s">
        <v>75</v>
      </c>
    </row>
    <row r="2" spans="1:57">
      <c r="A2" s="56"/>
    </row>
    <row r="4" spans="1:57">
      <c r="A4" s="57" t="s">
        <v>76</v>
      </c>
      <c r="B4" s="57">
        <v>2012</v>
      </c>
      <c r="C4" s="58">
        <f>+B4+1</f>
        <v>2013</v>
      </c>
      <c r="D4" s="58">
        <f t="shared" ref="D4:BE4" si="0">+C4+1</f>
        <v>2014</v>
      </c>
      <c r="E4" s="58">
        <f t="shared" si="0"/>
        <v>2015</v>
      </c>
      <c r="F4" s="58">
        <f t="shared" si="0"/>
        <v>2016</v>
      </c>
      <c r="G4" s="58">
        <f t="shared" si="0"/>
        <v>2017</v>
      </c>
      <c r="H4" s="58">
        <f t="shared" si="0"/>
        <v>2018</v>
      </c>
      <c r="I4" s="58">
        <f t="shared" si="0"/>
        <v>2019</v>
      </c>
      <c r="J4" s="58">
        <f t="shared" si="0"/>
        <v>2020</v>
      </c>
      <c r="K4" s="58">
        <f t="shared" si="0"/>
        <v>2021</v>
      </c>
      <c r="L4" s="58">
        <f t="shared" si="0"/>
        <v>2022</v>
      </c>
      <c r="M4" s="58">
        <f t="shared" si="0"/>
        <v>2023</v>
      </c>
      <c r="N4" s="58">
        <f t="shared" si="0"/>
        <v>2024</v>
      </c>
      <c r="O4" s="58">
        <f t="shared" si="0"/>
        <v>2025</v>
      </c>
      <c r="P4" s="58">
        <f t="shared" si="0"/>
        <v>2026</v>
      </c>
      <c r="Q4" s="58">
        <f t="shared" si="0"/>
        <v>2027</v>
      </c>
      <c r="R4" s="58">
        <f t="shared" si="0"/>
        <v>2028</v>
      </c>
      <c r="S4" s="58">
        <f t="shared" si="0"/>
        <v>2029</v>
      </c>
      <c r="T4" s="58">
        <f t="shared" si="0"/>
        <v>2030</v>
      </c>
      <c r="U4" s="58">
        <f t="shared" si="0"/>
        <v>2031</v>
      </c>
      <c r="V4" s="58">
        <f t="shared" si="0"/>
        <v>2032</v>
      </c>
      <c r="W4" s="58">
        <f t="shared" si="0"/>
        <v>2033</v>
      </c>
      <c r="X4" s="58">
        <f t="shared" si="0"/>
        <v>2034</v>
      </c>
      <c r="Y4" s="58">
        <f t="shared" si="0"/>
        <v>2035</v>
      </c>
      <c r="Z4" s="58">
        <f t="shared" si="0"/>
        <v>2036</v>
      </c>
      <c r="AA4" s="58">
        <f t="shared" si="0"/>
        <v>2037</v>
      </c>
      <c r="AB4" s="58">
        <f t="shared" si="0"/>
        <v>2038</v>
      </c>
      <c r="AC4" s="58">
        <f t="shared" si="0"/>
        <v>2039</v>
      </c>
      <c r="AD4" s="58">
        <f t="shared" si="0"/>
        <v>2040</v>
      </c>
      <c r="AE4" s="58">
        <f t="shared" si="0"/>
        <v>2041</v>
      </c>
      <c r="AF4" s="58">
        <f t="shared" si="0"/>
        <v>2042</v>
      </c>
      <c r="AG4" s="58">
        <f t="shared" si="0"/>
        <v>2043</v>
      </c>
      <c r="AH4" s="58">
        <f t="shared" si="0"/>
        <v>2044</v>
      </c>
      <c r="AI4" s="58">
        <f t="shared" si="0"/>
        <v>2045</v>
      </c>
      <c r="AJ4" s="58">
        <f t="shared" si="0"/>
        <v>2046</v>
      </c>
      <c r="AK4" s="58">
        <f t="shared" si="0"/>
        <v>2047</v>
      </c>
      <c r="AL4" s="58">
        <f t="shared" si="0"/>
        <v>2048</v>
      </c>
      <c r="AM4" s="58">
        <f t="shared" si="0"/>
        <v>2049</v>
      </c>
      <c r="AN4" s="58">
        <f t="shared" si="0"/>
        <v>2050</v>
      </c>
      <c r="AO4" s="58">
        <f t="shared" si="0"/>
        <v>2051</v>
      </c>
      <c r="AP4" s="58">
        <f t="shared" si="0"/>
        <v>2052</v>
      </c>
      <c r="AQ4" s="58">
        <f t="shared" si="0"/>
        <v>2053</v>
      </c>
      <c r="AR4" s="58">
        <f t="shared" si="0"/>
        <v>2054</v>
      </c>
      <c r="AS4" s="58">
        <f t="shared" si="0"/>
        <v>2055</v>
      </c>
      <c r="AT4" s="58">
        <f t="shared" si="0"/>
        <v>2056</v>
      </c>
      <c r="AU4" s="58">
        <f t="shared" si="0"/>
        <v>2057</v>
      </c>
      <c r="AV4" s="58">
        <f t="shared" si="0"/>
        <v>2058</v>
      </c>
      <c r="AW4" s="58">
        <f t="shared" si="0"/>
        <v>2059</v>
      </c>
      <c r="AX4" s="58">
        <f t="shared" si="0"/>
        <v>2060</v>
      </c>
      <c r="AY4" s="58">
        <f t="shared" si="0"/>
        <v>2061</v>
      </c>
      <c r="AZ4" s="58">
        <f t="shared" si="0"/>
        <v>2062</v>
      </c>
      <c r="BA4" s="58">
        <f t="shared" si="0"/>
        <v>2063</v>
      </c>
      <c r="BB4" s="58">
        <f t="shared" si="0"/>
        <v>2064</v>
      </c>
      <c r="BC4" s="58">
        <f t="shared" si="0"/>
        <v>2065</v>
      </c>
      <c r="BD4" s="58">
        <f t="shared" si="0"/>
        <v>2066</v>
      </c>
      <c r="BE4" s="58">
        <f t="shared" si="0"/>
        <v>2067</v>
      </c>
    </row>
    <row r="5" spans="1:57">
      <c r="A5" s="57" t="s">
        <v>77</v>
      </c>
      <c r="B5" s="60">
        <v>376.93997192382813</v>
      </c>
      <c r="C5" s="61">
        <v>368.217041015625</v>
      </c>
      <c r="D5" s="61">
        <v>368.21710205078125</v>
      </c>
      <c r="E5" s="61">
        <v>368.21710205078125</v>
      </c>
      <c r="F5" s="61">
        <v>368.21707153320313</v>
      </c>
      <c r="G5" s="61">
        <v>368.21685791015625</v>
      </c>
      <c r="H5" s="61">
        <v>368.2171630859375</v>
      </c>
      <c r="I5" s="61">
        <v>368.2171630859375</v>
      </c>
      <c r="J5" s="61">
        <v>368.21697998046875</v>
      </c>
      <c r="K5" s="61">
        <v>368.216796875</v>
      </c>
      <c r="L5" s="61">
        <v>368.21688842773438</v>
      </c>
      <c r="M5" s="61">
        <v>368.21719360351563</v>
      </c>
      <c r="N5" s="61">
        <v>368.217041015625</v>
      </c>
      <c r="O5" s="61">
        <v>368.21701049804688</v>
      </c>
      <c r="P5" s="61">
        <v>368.21725463867188</v>
      </c>
      <c r="Q5" s="61">
        <v>368.21737670898438</v>
      </c>
      <c r="R5" s="61">
        <v>368.21710205078125</v>
      </c>
      <c r="S5" s="61">
        <v>368.2171630859375</v>
      </c>
      <c r="T5" s="61">
        <v>368.21713256835938</v>
      </c>
      <c r="U5" s="61">
        <v>368.21731567382813</v>
      </c>
      <c r="V5" s="61">
        <v>368.21701049804688</v>
      </c>
      <c r="W5" s="61">
        <v>368.21697998046875</v>
      </c>
      <c r="X5" s="61">
        <v>368.21728515625</v>
      </c>
      <c r="Y5" s="61">
        <v>368.2169189453125</v>
      </c>
      <c r="Z5" s="61">
        <v>368.216796875</v>
      </c>
      <c r="AA5" s="61">
        <v>368.21719360351563</v>
      </c>
      <c r="AB5" s="61">
        <v>368.21694946289063</v>
      </c>
      <c r="AC5" s="61">
        <v>368.21685791015625</v>
      </c>
      <c r="AD5" s="61">
        <v>368.2169189453125</v>
      </c>
      <c r="AE5" s="61">
        <v>368.21673583984375</v>
      </c>
      <c r="AF5" s="61">
        <v>368.21713256835938</v>
      </c>
      <c r="AG5" s="61">
        <v>368.21697998046875</v>
      </c>
      <c r="AH5" s="61">
        <v>368.21697998046875</v>
      </c>
      <c r="AI5" s="61">
        <v>368.21707153320313</v>
      </c>
      <c r="AJ5" s="61">
        <v>368.21710205078125</v>
      </c>
      <c r="AK5" s="61">
        <v>368.21710205078125</v>
      </c>
      <c r="AL5" s="61">
        <v>368.217041015625</v>
      </c>
      <c r="AM5" s="61">
        <v>368.216796875</v>
      </c>
      <c r="AN5" s="61">
        <v>368.217041015625</v>
      </c>
      <c r="AO5" s="61">
        <v>368.21719360351563</v>
      </c>
      <c r="AP5" s="61">
        <v>368.21682739257813</v>
      </c>
      <c r="AQ5" s="61">
        <v>368.21710205078125</v>
      </c>
      <c r="AR5" s="61">
        <v>368.21719360351563</v>
      </c>
      <c r="AS5" s="61">
        <v>368.21688842773438</v>
      </c>
      <c r="AT5" s="61">
        <v>368.217041015625</v>
      </c>
      <c r="AU5" s="61">
        <v>368.21713256835938</v>
      </c>
      <c r="AV5" s="61">
        <v>368.216796875</v>
      </c>
      <c r="AW5" s="61">
        <v>368.21719360351563</v>
      </c>
      <c r="AX5" s="61">
        <v>368.21697998046875</v>
      </c>
      <c r="AY5" s="61">
        <v>368.21719360351563</v>
      </c>
      <c r="AZ5" s="61">
        <v>368.21713256835938</v>
      </c>
      <c r="BA5" s="61">
        <v>368.2171630859375</v>
      </c>
      <c r="BB5" s="61">
        <v>368.21676635742188</v>
      </c>
      <c r="BC5" s="61">
        <v>368.216796875</v>
      </c>
      <c r="BD5" s="61">
        <v>368.21701049804688</v>
      </c>
      <c r="BE5" s="62">
        <v>368.21719360351563</v>
      </c>
    </row>
    <row r="6" spans="1:57">
      <c r="A6" s="63" t="s">
        <v>78</v>
      </c>
      <c r="B6" s="64">
        <v>376.94027709960938</v>
      </c>
      <c r="C6" s="40">
        <v>368.21731567382813</v>
      </c>
      <c r="D6" s="40">
        <v>368.21676635742188</v>
      </c>
      <c r="E6" s="40">
        <v>368.2171630859375</v>
      </c>
      <c r="F6" s="40">
        <v>368.2171630859375</v>
      </c>
      <c r="G6" s="40">
        <v>368.21707153320313</v>
      </c>
      <c r="H6" s="40">
        <v>368.21719360351563</v>
      </c>
      <c r="I6" s="40">
        <v>368.217041015625</v>
      </c>
      <c r="J6" s="40">
        <v>368.21697998046875</v>
      </c>
      <c r="K6" s="40">
        <v>368.21713256835938</v>
      </c>
      <c r="L6" s="40">
        <v>368.217041015625</v>
      </c>
      <c r="M6" s="40">
        <v>368.21710205078125</v>
      </c>
      <c r="N6" s="40">
        <v>368.21713256835938</v>
      </c>
      <c r="O6" s="40">
        <v>368.21731567382813</v>
      </c>
      <c r="P6" s="40">
        <v>368.21701049804688</v>
      </c>
      <c r="Q6" s="40">
        <v>368.21719360351563</v>
      </c>
      <c r="R6" s="40">
        <v>368.21697998046875</v>
      </c>
      <c r="S6" s="40">
        <v>368.2169189453125</v>
      </c>
      <c r="T6" s="40">
        <v>368.21725463867188</v>
      </c>
      <c r="U6" s="40">
        <v>368.21694946289063</v>
      </c>
      <c r="V6" s="40">
        <v>368.21701049804688</v>
      </c>
      <c r="W6" s="40">
        <v>368.217041015625</v>
      </c>
      <c r="X6" s="40">
        <v>368.21728515625</v>
      </c>
      <c r="Y6" s="40">
        <v>368.21743774414063</v>
      </c>
      <c r="Z6" s="40">
        <v>368.21728515625</v>
      </c>
      <c r="AA6" s="40">
        <v>368.2174072265625</v>
      </c>
      <c r="AB6" s="40">
        <v>368.217041015625</v>
      </c>
      <c r="AC6" s="40">
        <v>368.21713256835938</v>
      </c>
      <c r="AD6" s="40">
        <v>368.21707153320313</v>
      </c>
      <c r="AE6" s="40">
        <v>368.21731567382813</v>
      </c>
      <c r="AF6" s="40">
        <v>368.21710205078125</v>
      </c>
      <c r="AG6" s="40">
        <v>368.21728515625</v>
      </c>
      <c r="AH6" s="40">
        <v>368.21713256835938</v>
      </c>
      <c r="AI6" s="40">
        <v>368.21701049804688</v>
      </c>
      <c r="AJ6" s="40">
        <v>368.21722412109375</v>
      </c>
      <c r="AK6" s="40">
        <v>368.21676635742188</v>
      </c>
      <c r="AL6" s="40">
        <v>368.21710205078125</v>
      </c>
      <c r="AM6" s="40">
        <v>368.21710205078125</v>
      </c>
      <c r="AN6" s="40">
        <v>368.21713256835938</v>
      </c>
      <c r="AO6" s="40">
        <v>368.217041015625</v>
      </c>
      <c r="AP6" s="40">
        <v>368.21664428710938</v>
      </c>
      <c r="AQ6" s="40">
        <v>368.21719360351563</v>
      </c>
      <c r="AR6" s="40">
        <v>368.21688842773438</v>
      </c>
      <c r="AS6" s="40">
        <v>368.21719360351563</v>
      </c>
      <c r="AT6" s="40">
        <v>368.21719360351563</v>
      </c>
      <c r="AU6" s="40">
        <v>368.2171630859375</v>
      </c>
      <c r="AV6" s="40">
        <v>368.21713256835938</v>
      </c>
      <c r="AW6" s="40">
        <v>368.216796875</v>
      </c>
      <c r="AX6" s="40">
        <v>368.2169189453125</v>
      </c>
      <c r="AY6" s="40">
        <v>368.21694946289063</v>
      </c>
      <c r="AZ6" s="40">
        <v>368.21694946289063</v>
      </c>
      <c r="BA6" s="40">
        <v>368.21682739257813</v>
      </c>
      <c r="BB6" s="40">
        <v>368.216552734375</v>
      </c>
      <c r="BC6" s="40">
        <v>368.21664428710938</v>
      </c>
      <c r="BD6" s="40">
        <v>368.21673583984375</v>
      </c>
      <c r="BE6" s="41">
        <v>368.21701049804688</v>
      </c>
    </row>
    <row r="7" spans="1:57">
      <c r="A7" s="63" t="s">
        <v>79</v>
      </c>
      <c r="B7" s="64">
        <v>128.70745849609375</v>
      </c>
      <c r="C7" s="40">
        <v>128.70747375488281</v>
      </c>
      <c r="D7" s="40">
        <v>128.70747375488281</v>
      </c>
      <c r="E7" s="40">
        <v>128.70747375488281</v>
      </c>
      <c r="F7" s="40">
        <v>128.70747375488281</v>
      </c>
      <c r="G7" s="40">
        <v>128.70747375488281</v>
      </c>
      <c r="H7" s="40">
        <v>128.70747375488281</v>
      </c>
      <c r="I7" s="40">
        <v>128.70747375488281</v>
      </c>
      <c r="J7" s="40">
        <v>128.70747375488281</v>
      </c>
      <c r="K7" s="40">
        <v>128.70747375488281</v>
      </c>
      <c r="L7" s="40">
        <v>128.70747375488281</v>
      </c>
      <c r="M7" s="40">
        <v>128.70747375488281</v>
      </c>
      <c r="N7" s="40">
        <v>128.70747375488281</v>
      </c>
      <c r="O7" s="40">
        <v>128.70747375488281</v>
      </c>
      <c r="P7" s="40">
        <v>128.70747375488281</v>
      </c>
      <c r="Q7" s="40">
        <v>128.70747375488281</v>
      </c>
      <c r="R7" s="40">
        <v>128.70747375488281</v>
      </c>
      <c r="S7" s="40">
        <v>128.70747375488281</v>
      </c>
      <c r="T7" s="40">
        <v>128.70747375488281</v>
      </c>
      <c r="U7" s="40">
        <v>128.70747375488281</v>
      </c>
      <c r="V7" s="40">
        <v>128.70747375488281</v>
      </c>
      <c r="W7" s="40">
        <v>128.70747375488281</v>
      </c>
      <c r="X7" s="40">
        <v>128.70747375488281</v>
      </c>
      <c r="Y7" s="40">
        <v>128.70747375488281</v>
      </c>
      <c r="Z7" s="40">
        <v>128.70747375488281</v>
      </c>
      <c r="AA7" s="40">
        <v>128.70747375488281</v>
      </c>
      <c r="AB7" s="40">
        <v>128.70747375488281</v>
      </c>
      <c r="AC7" s="40">
        <v>128.70747375488281</v>
      </c>
      <c r="AD7" s="40">
        <v>128.70747375488281</v>
      </c>
      <c r="AE7" s="40">
        <v>128.70747375488281</v>
      </c>
      <c r="AF7" s="40">
        <v>128.70747375488281</v>
      </c>
      <c r="AG7" s="40">
        <v>128.70747375488281</v>
      </c>
      <c r="AH7" s="40">
        <v>128.70747375488281</v>
      </c>
      <c r="AI7" s="40">
        <v>128.70747375488281</v>
      </c>
      <c r="AJ7" s="40">
        <v>128.70747375488281</v>
      </c>
      <c r="AK7" s="40">
        <v>128.70747375488281</v>
      </c>
      <c r="AL7" s="40">
        <v>128.70747375488281</v>
      </c>
      <c r="AM7" s="40">
        <v>128.70747375488281</v>
      </c>
      <c r="AN7" s="40">
        <v>128.70747375488281</v>
      </c>
      <c r="AO7" s="40">
        <v>128.70747375488281</v>
      </c>
      <c r="AP7" s="40">
        <v>128.70747375488281</v>
      </c>
      <c r="AQ7" s="40">
        <v>128.70747375488281</v>
      </c>
      <c r="AR7" s="40">
        <v>128.70747375488281</v>
      </c>
      <c r="AS7" s="40">
        <v>128.70747375488281</v>
      </c>
      <c r="AT7" s="40">
        <v>128.70747375488281</v>
      </c>
      <c r="AU7" s="40">
        <v>128.70747375488281</v>
      </c>
      <c r="AV7" s="40">
        <v>128.70747375488281</v>
      </c>
      <c r="AW7" s="40">
        <v>128.70747375488281</v>
      </c>
      <c r="AX7" s="40">
        <v>128.70747375488281</v>
      </c>
      <c r="AY7" s="40">
        <v>128.70747375488281</v>
      </c>
      <c r="AZ7" s="40">
        <v>128.70747375488281</v>
      </c>
      <c r="BA7" s="40">
        <v>128.70747375488281</v>
      </c>
      <c r="BB7" s="40">
        <v>128.70747375488281</v>
      </c>
      <c r="BC7" s="40">
        <v>128.70747375488281</v>
      </c>
      <c r="BD7" s="40">
        <v>128.70747375488281</v>
      </c>
      <c r="BE7" s="41">
        <v>128.70747375488281</v>
      </c>
    </row>
    <row r="8" spans="1:57">
      <c r="A8" s="63" t="s">
        <v>80</v>
      </c>
      <c r="B8" s="64">
        <v>128.70745849609375</v>
      </c>
      <c r="C8" s="40">
        <v>128.70747375488281</v>
      </c>
      <c r="D8" s="40">
        <v>128.70747375488281</v>
      </c>
      <c r="E8" s="40">
        <v>128.70747375488281</v>
      </c>
      <c r="F8" s="40">
        <v>128.70747375488281</v>
      </c>
      <c r="G8" s="40">
        <v>128.70747375488281</v>
      </c>
      <c r="H8" s="40">
        <v>128.70747375488281</v>
      </c>
      <c r="I8" s="40">
        <v>128.70747375488281</v>
      </c>
      <c r="J8" s="40">
        <v>128.70747375488281</v>
      </c>
      <c r="K8" s="40">
        <v>128.70747375488281</v>
      </c>
      <c r="L8" s="40">
        <v>128.70747375488281</v>
      </c>
      <c r="M8" s="40">
        <v>128.70747375488281</v>
      </c>
      <c r="N8" s="40">
        <v>128.70747375488281</v>
      </c>
      <c r="O8" s="40">
        <v>128.70747375488281</v>
      </c>
      <c r="P8" s="40">
        <v>128.70747375488281</v>
      </c>
      <c r="Q8" s="40">
        <v>128.70747375488281</v>
      </c>
      <c r="R8" s="40">
        <v>128.70747375488281</v>
      </c>
      <c r="S8" s="40">
        <v>128.70747375488281</v>
      </c>
      <c r="T8" s="40">
        <v>128.70747375488281</v>
      </c>
      <c r="U8" s="40">
        <v>128.70747375488281</v>
      </c>
      <c r="V8" s="40">
        <v>128.70747375488281</v>
      </c>
      <c r="W8" s="40">
        <v>128.70747375488281</v>
      </c>
      <c r="X8" s="40">
        <v>128.70747375488281</v>
      </c>
      <c r="Y8" s="40">
        <v>128.70747375488281</v>
      </c>
      <c r="Z8" s="40">
        <v>128.70747375488281</v>
      </c>
      <c r="AA8" s="40">
        <v>128.70747375488281</v>
      </c>
      <c r="AB8" s="40">
        <v>128.70747375488281</v>
      </c>
      <c r="AC8" s="40">
        <v>128.70747375488281</v>
      </c>
      <c r="AD8" s="40">
        <v>128.70747375488281</v>
      </c>
      <c r="AE8" s="40">
        <v>128.70747375488281</v>
      </c>
      <c r="AF8" s="40">
        <v>128.70747375488281</v>
      </c>
      <c r="AG8" s="40">
        <v>128.70747375488281</v>
      </c>
      <c r="AH8" s="40">
        <v>128.70747375488281</v>
      </c>
      <c r="AI8" s="40">
        <v>128.70747375488281</v>
      </c>
      <c r="AJ8" s="40">
        <v>128.70747375488281</v>
      </c>
      <c r="AK8" s="40">
        <v>128.70747375488281</v>
      </c>
      <c r="AL8" s="40">
        <v>128.70747375488281</v>
      </c>
      <c r="AM8" s="40">
        <v>128.70747375488281</v>
      </c>
      <c r="AN8" s="40">
        <v>128.70747375488281</v>
      </c>
      <c r="AO8" s="40">
        <v>128.70747375488281</v>
      </c>
      <c r="AP8" s="40">
        <v>128.70747375488281</v>
      </c>
      <c r="AQ8" s="40">
        <v>128.70747375488281</v>
      </c>
      <c r="AR8" s="40">
        <v>128.70747375488281</v>
      </c>
      <c r="AS8" s="40">
        <v>128.70747375488281</v>
      </c>
      <c r="AT8" s="40">
        <v>128.70747375488281</v>
      </c>
      <c r="AU8" s="40">
        <v>128.70747375488281</v>
      </c>
      <c r="AV8" s="40">
        <v>128.70747375488281</v>
      </c>
      <c r="AW8" s="40">
        <v>128.70747375488281</v>
      </c>
      <c r="AX8" s="40">
        <v>128.70747375488281</v>
      </c>
      <c r="AY8" s="40">
        <v>128.70747375488281</v>
      </c>
      <c r="AZ8" s="40">
        <v>128.70747375488281</v>
      </c>
      <c r="BA8" s="40">
        <v>128.70747375488281</v>
      </c>
      <c r="BB8" s="40">
        <v>128.70747375488281</v>
      </c>
      <c r="BC8" s="40">
        <v>128.70747375488281</v>
      </c>
      <c r="BD8" s="40">
        <v>128.70747375488281</v>
      </c>
      <c r="BE8" s="41">
        <v>128.70747375488281</v>
      </c>
    </row>
    <row r="9" spans="1:57">
      <c r="A9" s="63" t="s">
        <v>81</v>
      </c>
      <c r="B9" s="64">
        <v>84.846244812011719</v>
      </c>
      <c r="C9" s="40">
        <v>84.846321105957031</v>
      </c>
      <c r="D9" s="40">
        <v>84.846321105957031</v>
      </c>
      <c r="E9" s="40">
        <v>84.846321105957031</v>
      </c>
      <c r="F9" s="40">
        <v>84.846321105957031</v>
      </c>
      <c r="G9" s="40">
        <v>84.846321105957031</v>
      </c>
      <c r="H9" s="40">
        <v>84.846321105957031</v>
      </c>
      <c r="I9" s="40">
        <v>84.846321105957031</v>
      </c>
      <c r="J9" s="40">
        <v>84.846321105957031</v>
      </c>
      <c r="K9" s="40">
        <v>84.846321105957031</v>
      </c>
      <c r="L9" s="40">
        <v>84.846321105957031</v>
      </c>
      <c r="M9" s="40">
        <v>84.846321105957031</v>
      </c>
      <c r="N9" s="40">
        <v>84.846321105957031</v>
      </c>
      <c r="O9" s="40">
        <v>84.846321105957031</v>
      </c>
      <c r="P9" s="40">
        <v>84.846321105957031</v>
      </c>
      <c r="Q9" s="40">
        <v>84.846321105957031</v>
      </c>
      <c r="R9" s="40">
        <v>84.846321105957031</v>
      </c>
      <c r="S9" s="40">
        <v>84.846321105957031</v>
      </c>
      <c r="T9" s="40">
        <v>84.846321105957031</v>
      </c>
      <c r="U9" s="40">
        <v>84.846321105957031</v>
      </c>
      <c r="V9" s="40">
        <v>84.846321105957031</v>
      </c>
      <c r="W9" s="40">
        <v>84.846321105957031</v>
      </c>
      <c r="X9" s="40">
        <v>84.846321105957031</v>
      </c>
      <c r="Y9" s="40">
        <v>84.846321105957031</v>
      </c>
      <c r="Z9" s="40">
        <v>84.846321105957031</v>
      </c>
      <c r="AA9" s="40">
        <v>84.846321105957031</v>
      </c>
      <c r="AB9" s="40">
        <v>84.846321105957031</v>
      </c>
      <c r="AC9" s="40">
        <v>84.846321105957031</v>
      </c>
      <c r="AD9" s="40">
        <v>84.846321105957031</v>
      </c>
      <c r="AE9" s="40">
        <v>84.846321105957031</v>
      </c>
      <c r="AF9" s="40">
        <v>84.846321105957031</v>
      </c>
      <c r="AG9" s="40">
        <v>84.846321105957031</v>
      </c>
      <c r="AH9" s="40">
        <v>84.846321105957031</v>
      </c>
      <c r="AI9" s="40">
        <v>84.846321105957031</v>
      </c>
      <c r="AJ9" s="40">
        <v>84.846321105957031</v>
      </c>
      <c r="AK9" s="40">
        <v>84.846321105957031</v>
      </c>
      <c r="AL9" s="40">
        <v>84.846321105957031</v>
      </c>
      <c r="AM9" s="40">
        <v>84.846321105957031</v>
      </c>
      <c r="AN9" s="40">
        <v>84.846321105957031</v>
      </c>
      <c r="AO9" s="40">
        <v>84.846321105957031</v>
      </c>
      <c r="AP9" s="40">
        <v>84.846321105957031</v>
      </c>
      <c r="AQ9" s="40">
        <v>84.846321105957031</v>
      </c>
      <c r="AR9" s="40">
        <v>84.846321105957031</v>
      </c>
      <c r="AS9" s="40">
        <v>84.846321105957031</v>
      </c>
      <c r="AT9" s="40">
        <v>84.846321105957031</v>
      </c>
      <c r="AU9" s="40">
        <v>84.846321105957031</v>
      </c>
      <c r="AV9" s="40">
        <v>84.846321105957031</v>
      </c>
      <c r="AW9" s="40">
        <v>84.846321105957031</v>
      </c>
      <c r="AX9" s="40">
        <v>84.846321105957031</v>
      </c>
      <c r="AY9" s="40">
        <v>84.846321105957031</v>
      </c>
      <c r="AZ9" s="40">
        <v>84.846321105957031</v>
      </c>
      <c r="BA9" s="40">
        <v>84.846321105957031</v>
      </c>
      <c r="BB9" s="40">
        <v>84.846321105957031</v>
      </c>
      <c r="BC9" s="40">
        <v>84.846321105957031</v>
      </c>
      <c r="BD9" s="40">
        <v>84.846321105957031</v>
      </c>
      <c r="BE9" s="41">
        <v>84.846321105957031</v>
      </c>
    </row>
    <row r="10" spans="1:57">
      <c r="A10" s="63" t="s">
        <v>82</v>
      </c>
      <c r="B10" s="64">
        <v>84.846244812011719</v>
      </c>
      <c r="C10" s="40">
        <v>84.846321105957031</v>
      </c>
      <c r="D10" s="40">
        <v>84.846321105957031</v>
      </c>
      <c r="E10" s="40">
        <v>84.846321105957031</v>
      </c>
      <c r="F10" s="40">
        <v>84.846321105957031</v>
      </c>
      <c r="G10" s="40">
        <v>84.846321105957031</v>
      </c>
      <c r="H10" s="40">
        <v>84.846321105957031</v>
      </c>
      <c r="I10" s="40">
        <v>84.846321105957031</v>
      </c>
      <c r="J10" s="40">
        <v>84.846321105957031</v>
      </c>
      <c r="K10" s="40">
        <v>84.846321105957031</v>
      </c>
      <c r="L10" s="40">
        <v>84.846321105957031</v>
      </c>
      <c r="M10" s="40">
        <v>84.846321105957031</v>
      </c>
      <c r="N10" s="40">
        <v>84.846321105957031</v>
      </c>
      <c r="O10" s="40">
        <v>84.846321105957031</v>
      </c>
      <c r="P10" s="40">
        <v>84.846321105957031</v>
      </c>
      <c r="Q10" s="40">
        <v>84.846321105957031</v>
      </c>
      <c r="R10" s="40">
        <v>84.846321105957031</v>
      </c>
      <c r="S10" s="40">
        <v>84.846321105957031</v>
      </c>
      <c r="T10" s="40">
        <v>84.846321105957031</v>
      </c>
      <c r="U10" s="40">
        <v>84.846321105957031</v>
      </c>
      <c r="V10" s="40">
        <v>84.846321105957031</v>
      </c>
      <c r="W10" s="40">
        <v>84.846321105957031</v>
      </c>
      <c r="X10" s="40">
        <v>84.846321105957031</v>
      </c>
      <c r="Y10" s="40">
        <v>84.846321105957031</v>
      </c>
      <c r="Z10" s="40">
        <v>84.846321105957031</v>
      </c>
      <c r="AA10" s="40">
        <v>84.846321105957031</v>
      </c>
      <c r="AB10" s="40">
        <v>84.846321105957031</v>
      </c>
      <c r="AC10" s="40">
        <v>84.846321105957031</v>
      </c>
      <c r="AD10" s="40">
        <v>84.846321105957031</v>
      </c>
      <c r="AE10" s="40">
        <v>84.846321105957031</v>
      </c>
      <c r="AF10" s="40">
        <v>84.846321105957031</v>
      </c>
      <c r="AG10" s="40">
        <v>84.846321105957031</v>
      </c>
      <c r="AH10" s="40">
        <v>84.846321105957031</v>
      </c>
      <c r="AI10" s="40">
        <v>84.846321105957031</v>
      </c>
      <c r="AJ10" s="40">
        <v>84.846321105957031</v>
      </c>
      <c r="AK10" s="40">
        <v>84.846321105957031</v>
      </c>
      <c r="AL10" s="40">
        <v>84.846321105957031</v>
      </c>
      <c r="AM10" s="40">
        <v>84.846321105957031</v>
      </c>
      <c r="AN10" s="40">
        <v>84.846321105957031</v>
      </c>
      <c r="AO10" s="40">
        <v>84.846321105957031</v>
      </c>
      <c r="AP10" s="40">
        <v>84.846321105957031</v>
      </c>
      <c r="AQ10" s="40">
        <v>84.846321105957031</v>
      </c>
      <c r="AR10" s="40">
        <v>84.846321105957031</v>
      </c>
      <c r="AS10" s="40">
        <v>84.846321105957031</v>
      </c>
      <c r="AT10" s="40">
        <v>84.846321105957031</v>
      </c>
      <c r="AU10" s="40">
        <v>84.846321105957031</v>
      </c>
      <c r="AV10" s="40">
        <v>84.846321105957031</v>
      </c>
      <c r="AW10" s="40">
        <v>84.846321105957031</v>
      </c>
      <c r="AX10" s="40">
        <v>84.846321105957031</v>
      </c>
      <c r="AY10" s="40">
        <v>84.846321105957031</v>
      </c>
      <c r="AZ10" s="40">
        <v>84.846321105957031</v>
      </c>
      <c r="BA10" s="40">
        <v>84.846321105957031</v>
      </c>
      <c r="BB10" s="40">
        <v>84.846321105957031</v>
      </c>
      <c r="BC10" s="40">
        <v>84.846321105957031</v>
      </c>
      <c r="BD10" s="40">
        <v>84.846321105957031</v>
      </c>
      <c r="BE10" s="41">
        <v>84.846321105957031</v>
      </c>
    </row>
    <row r="11" spans="1:57">
      <c r="A11" s="63" t="s">
        <v>83</v>
      </c>
      <c r="B11" s="64">
        <v>84.846244812011719</v>
      </c>
      <c r="C11" s="40">
        <v>84.846321105957031</v>
      </c>
      <c r="D11" s="40">
        <v>84.846321105957031</v>
      </c>
      <c r="E11" s="40">
        <v>84.846321105957031</v>
      </c>
      <c r="F11" s="40">
        <v>84.846321105957031</v>
      </c>
      <c r="G11" s="40">
        <v>84.846321105957031</v>
      </c>
      <c r="H11" s="40">
        <v>84.846321105957031</v>
      </c>
      <c r="I11" s="40">
        <v>84.846321105957031</v>
      </c>
      <c r="J11" s="40">
        <v>84.846321105957031</v>
      </c>
      <c r="K11" s="40">
        <v>84.846321105957031</v>
      </c>
      <c r="L11" s="40">
        <v>84.846321105957031</v>
      </c>
      <c r="M11" s="40">
        <v>84.846321105957031</v>
      </c>
      <c r="N11" s="40">
        <v>84.846321105957031</v>
      </c>
      <c r="O11" s="40">
        <v>84.846321105957031</v>
      </c>
      <c r="P11" s="40">
        <v>84.846321105957031</v>
      </c>
      <c r="Q11" s="40">
        <v>84.846321105957031</v>
      </c>
      <c r="R11" s="40">
        <v>84.846321105957031</v>
      </c>
      <c r="S11" s="40">
        <v>84.846321105957031</v>
      </c>
      <c r="T11" s="40">
        <v>84.846321105957031</v>
      </c>
      <c r="U11" s="40">
        <v>84.846321105957031</v>
      </c>
      <c r="V11" s="40">
        <v>84.846321105957031</v>
      </c>
      <c r="W11" s="40">
        <v>84.846321105957031</v>
      </c>
      <c r="X11" s="40">
        <v>84.846321105957031</v>
      </c>
      <c r="Y11" s="40">
        <v>84.846321105957031</v>
      </c>
      <c r="Z11" s="40">
        <v>84.846321105957031</v>
      </c>
      <c r="AA11" s="40">
        <v>84.846321105957031</v>
      </c>
      <c r="AB11" s="40">
        <v>84.846321105957031</v>
      </c>
      <c r="AC11" s="40">
        <v>84.846321105957031</v>
      </c>
      <c r="AD11" s="40">
        <v>84.846321105957031</v>
      </c>
      <c r="AE11" s="40">
        <v>84.846321105957031</v>
      </c>
      <c r="AF11" s="40">
        <v>84.846321105957031</v>
      </c>
      <c r="AG11" s="40">
        <v>84.846321105957031</v>
      </c>
      <c r="AH11" s="40">
        <v>84.846321105957031</v>
      </c>
      <c r="AI11" s="40">
        <v>84.846321105957031</v>
      </c>
      <c r="AJ11" s="40">
        <v>84.846321105957031</v>
      </c>
      <c r="AK11" s="40">
        <v>84.846321105957031</v>
      </c>
      <c r="AL11" s="40">
        <v>84.846321105957031</v>
      </c>
      <c r="AM11" s="40">
        <v>84.846321105957031</v>
      </c>
      <c r="AN11" s="40">
        <v>84.846321105957031</v>
      </c>
      <c r="AO11" s="40">
        <v>84.846321105957031</v>
      </c>
      <c r="AP11" s="40">
        <v>84.846321105957031</v>
      </c>
      <c r="AQ11" s="40">
        <v>84.846321105957031</v>
      </c>
      <c r="AR11" s="40">
        <v>84.846321105957031</v>
      </c>
      <c r="AS11" s="40">
        <v>84.846321105957031</v>
      </c>
      <c r="AT11" s="40">
        <v>84.846321105957031</v>
      </c>
      <c r="AU11" s="40">
        <v>84.846321105957031</v>
      </c>
      <c r="AV11" s="40">
        <v>84.846321105957031</v>
      </c>
      <c r="AW11" s="40">
        <v>84.846321105957031</v>
      </c>
      <c r="AX11" s="40">
        <v>84.846321105957031</v>
      </c>
      <c r="AY11" s="40">
        <v>84.846321105957031</v>
      </c>
      <c r="AZ11" s="40">
        <v>84.846321105957031</v>
      </c>
      <c r="BA11" s="40">
        <v>84.846321105957031</v>
      </c>
      <c r="BB11" s="40">
        <v>84.846321105957031</v>
      </c>
      <c r="BC11" s="40">
        <v>84.846321105957031</v>
      </c>
      <c r="BD11" s="40">
        <v>84.846321105957031</v>
      </c>
      <c r="BE11" s="41">
        <v>84.846321105957031</v>
      </c>
    </row>
    <row r="12" spans="1:57">
      <c r="A12" s="63" t="s">
        <v>84</v>
      </c>
      <c r="B12" s="64">
        <v>84.846244812011719</v>
      </c>
      <c r="C12" s="40">
        <v>84.846321105957031</v>
      </c>
      <c r="D12" s="40">
        <v>84.846321105957031</v>
      </c>
      <c r="E12" s="40">
        <v>84.846321105957031</v>
      </c>
      <c r="F12" s="40">
        <v>84.846321105957031</v>
      </c>
      <c r="G12" s="40">
        <v>84.846321105957031</v>
      </c>
      <c r="H12" s="40">
        <v>84.846321105957031</v>
      </c>
      <c r="I12" s="40">
        <v>84.846321105957031</v>
      </c>
      <c r="J12" s="40">
        <v>84.846321105957031</v>
      </c>
      <c r="K12" s="40">
        <v>84.846321105957031</v>
      </c>
      <c r="L12" s="40">
        <v>84.846321105957031</v>
      </c>
      <c r="M12" s="40">
        <v>84.846321105957031</v>
      </c>
      <c r="N12" s="40">
        <v>84.846321105957031</v>
      </c>
      <c r="O12" s="40">
        <v>84.846321105957031</v>
      </c>
      <c r="P12" s="40">
        <v>84.846321105957031</v>
      </c>
      <c r="Q12" s="40">
        <v>84.846321105957031</v>
      </c>
      <c r="R12" s="40">
        <v>84.846321105957031</v>
      </c>
      <c r="S12" s="40">
        <v>84.846321105957031</v>
      </c>
      <c r="T12" s="40">
        <v>84.846321105957031</v>
      </c>
      <c r="U12" s="40">
        <v>84.846321105957031</v>
      </c>
      <c r="V12" s="40">
        <v>84.846321105957031</v>
      </c>
      <c r="W12" s="40">
        <v>84.846321105957031</v>
      </c>
      <c r="X12" s="40">
        <v>84.846321105957031</v>
      </c>
      <c r="Y12" s="40">
        <v>84.846321105957031</v>
      </c>
      <c r="Z12" s="40">
        <v>84.846321105957031</v>
      </c>
      <c r="AA12" s="40">
        <v>84.846321105957031</v>
      </c>
      <c r="AB12" s="40">
        <v>84.846321105957031</v>
      </c>
      <c r="AC12" s="40">
        <v>84.846321105957031</v>
      </c>
      <c r="AD12" s="40">
        <v>84.846321105957031</v>
      </c>
      <c r="AE12" s="40">
        <v>84.846321105957031</v>
      </c>
      <c r="AF12" s="40">
        <v>84.846321105957031</v>
      </c>
      <c r="AG12" s="40">
        <v>84.846321105957031</v>
      </c>
      <c r="AH12" s="40">
        <v>84.846321105957031</v>
      </c>
      <c r="AI12" s="40">
        <v>84.846321105957031</v>
      </c>
      <c r="AJ12" s="40">
        <v>84.846321105957031</v>
      </c>
      <c r="AK12" s="40">
        <v>84.846321105957031</v>
      </c>
      <c r="AL12" s="40">
        <v>84.846321105957031</v>
      </c>
      <c r="AM12" s="40">
        <v>84.846321105957031</v>
      </c>
      <c r="AN12" s="40">
        <v>84.846321105957031</v>
      </c>
      <c r="AO12" s="40">
        <v>84.846321105957031</v>
      </c>
      <c r="AP12" s="40">
        <v>84.846321105957031</v>
      </c>
      <c r="AQ12" s="40">
        <v>84.846321105957031</v>
      </c>
      <c r="AR12" s="40">
        <v>84.846321105957031</v>
      </c>
      <c r="AS12" s="40">
        <v>84.846321105957031</v>
      </c>
      <c r="AT12" s="40">
        <v>84.846321105957031</v>
      </c>
      <c r="AU12" s="40">
        <v>84.846321105957031</v>
      </c>
      <c r="AV12" s="40">
        <v>84.846321105957031</v>
      </c>
      <c r="AW12" s="40">
        <v>84.846321105957031</v>
      </c>
      <c r="AX12" s="40">
        <v>84.846321105957031</v>
      </c>
      <c r="AY12" s="40">
        <v>84.846321105957031</v>
      </c>
      <c r="AZ12" s="40">
        <v>84.846321105957031</v>
      </c>
      <c r="BA12" s="40">
        <v>84.846321105957031</v>
      </c>
      <c r="BB12" s="40">
        <v>84.846321105957031</v>
      </c>
      <c r="BC12" s="40">
        <v>84.846321105957031</v>
      </c>
      <c r="BD12" s="40">
        <v>84.846321105957031</v>
      </c>
      <c r="BE12" s="41">
        <v>84.846321105957031</v>
      </c>
    </row>
    <row r="13" spans="1:57">
      <c r="A13" s="63" t="s">
        <v>85</v>
      </c>
      <c r="B13" s="64">
        <v>84.846244812011719</v>
      </c>
      <c r="C13" s="40">
        <v>84.846321105957031</v>
      </c>
      <c r="D13" s="40">
        <v>84.846321105957031</v>
      </c>
      <c r="E13" s="40">
        <v>84.846321105957031</v>
      </c>
      <c r="F13" s="40">
        <v>84.846321105957031</v>
      </c>
      <c r="G13" s="40">
        <v>84.846321105957031</v>
      </c>
      <c r="H13" s="40">
        <v>84.846321105957031</v>
      </c>
      <c r="I13" s="40">
        <v>84.846321105957031</v>
      </c>
      <c r="J13" s="40">
        <v>84.846321105957031</v>
      </c>
      <c r="K13" s="40">
        <v>84.846321105957031</v>
      </c>
      <c r="L13" s="40">
        <v>84.846321105957031</v>
      </c>
      <c r="M13" s="40">
        <v>84.846321105957031</v>
      </c>
      <c r="N13" s="40">
        <v>84.846321105957031</v>
      </c>
      <c r="O13" s="40">
        <v>84.846321105957031</v>
      </c>
      <c r="P13" s="40">
        <v>84.846321105957031</v>
      </c>
      <c r="Q13" s="40">
        <v>84.846321105957031</v>
      </c>
      <c r="R13" s="40">
        <v>84.846321105957031</v>
      </c>
      <c r="S13" s="40">
        <v>84.846321105957031</v>
      </c>
      <c r="T13" s="40">
        <v>84.846321105957031</v>
      </c>
      <c r="U13" s="40">
        <v>84.846321105957031</v>
      </c>
      <c r="V13" s="40">
        <v>84.846321105957031</v>
      </c>
      <c r="W13" s="40">
        <v>84.846321105957031</v>
      </c>
      <c r="X13" s="40">
        <v>84.846321105957031</v>
      </c>
      <c r="Y13" s="40">
        <v>84.846321105957031</v>
      </c>
      <c r="Z13" s="40">
        <v>84.846321105957031</v>
      </c>
      <c r="AA13" s="40">
        <v>84.846321105957031</v>
      </c>
      <c r="AB13" s="40">
        <v>84.846321105957031</v>
      </c>
      <c r="AC13" s="40">
        <v>84.846321105957031</v>
      </c>
      <c r="AD13" s="40">
        <v>84.846321105957031</v>
      </c>
      <c r="AE13" s="40">
        <v>84.846321105957031</v>
      </c>
      <c r="AF13" s="40">
        <v>84.846321105957031</v>
      </c>
      <c r="AG13" s="40">
        <v>84.846321105957031</v>
      </c>
      <c r="AH13" s="40">
        <v>84.846321105957031</v>
      </c>
      <c r="AI13" s="40">
        <v>84.846321105957031</v>
      </c>
      <c r="AJ13" s="40">
        <v>84.846321105957031</v>
      </c>
      <c r="AK13" s="40">
        <v>84.846321105957031</v>
      </c>
      <c r="AL13" s="40">
        <v>84.846321105957031</v>
      </c>
      <c r="AM13" s="40">
        <v>84.846321105957031</v>
      </c>
      <c r="AN13" s="40">
        <v>84.846321105957031</v>
      </c>
      <c r="AO13" s="40">
        <v>84.846321105957031</v>
      </c>
      <c r="AP13" s="40">
        <v>84.846321105957031</v>
      </c>
      <c r="AQ13" s="40">
        <v>84.846321105957031</v>
      </c>
      <c r="AR13" s="40">
        <v>84.846321105957031</v>
      </c>
      <c r="AS13" s="40">
        <v>84.846321105957031</v>
      </c>
      <c r="AT13" s="40">
        <v>84.846321105957031</v>
      </c>
      <c r="AU13" s="40">
        <v>84.846321105957031</v>
      </c>
      <c r="AV13" s="40">
        <v>84.846321105957031</v>
      </c>
      <c r="AW13" s="40">
        <v>84.846321105957031</v>
      </c>
      <c r="AX13" s="40">
        <v>84.846321105957031</v>
      </c>
      <c r="AY13" s="40">
        <v>84.846321105957031</v>
      </c>
      <c r="AZ13" s="40">
        <v>84.846321105957031</v>
      </c>
      <c r="BA13" s="40">
        <v>84.846321105957031</v>
      </c>
      <c r="BB13" s="40">
        <v>84.846321105957031</v>
      </c>
      <c r="BC13" s="40">
        <v>84.846321105957031</v>
      </c>
      <c r="BD13" s="40">
        <v>84.846321105957031</v>
      </c>
      <c r="BE13" s="41">
        <v>84.846321105957031</v>
      </c>
    </row>
    <row r="14" spans="1:57">
      <c r="A14" s="63" t="s">
        <v>86</v>
      </c>
      <c r="B14" s="64">
        <v>84.846244812011719</v>
      </c>
      <c r="C14" s="40">
        <v>84.846321105957031</v>
      </c>
      <c r="D14" s="40">
        <v>84.846321105957031</v>
      </c>
      <c r="E14" s="40">
        <v>84.846321105957031</v>
      </c>
      <c r="F14" s="40">
        <v>84.846321105957031</v>
      </c>
      <c r="G14" s="40">
        <v>84.846321105957031</v>
      </c>
      <c r="H14" s="40">
        <v>84.846321105957031</v>
      </c>
      <c r="I14" s="40">
        <v>84.846321105957031</v>
      </c>
      <c r="J14" s="40">
        <v>84.846321105957031</v>
      </c>
      <c r="K14" s="40">
        <v>84.846321105957031</v>
      </c>
      <c r="L14" s="40">
        <v>84.846321105957031</v>
      </c>
      <c r="M14" s="40">
        <v>84.846321105957031</v>
      </c>
      <c r="N14" s="40">
        <v>84.846321105957031</v>
      </c>
      <c r="O14" s="40">
        <v>84.846321105957031</v>
      </c>
      <c r="P14" s="40">
        <v>84.846321105957031</v>
      </c>
      <c r="Q14" s="40">
        <v>84.846321105957031</v>
      </c>
      <c r="R14" s="40">
        <v>84.846321105957031</v>
      </c>
      <c r="S14" s="40">
        <v>84.846321105957031</v>
      </c>
      <c r="T14" s="40">
        <v>84.846321105957031</v>
      </c>
      <c r="U14" s="40">
        <v>84.846321105957031</v>
      </c>
      <c r="V14" s="40">
        <v>84.846321105957031</v>
      </c>
      <c r="W14" s="40">
        <v>84.846321105957031</v>
      </c>
      <c r="X14" s="40">
        <v>84.846321105957031</v>
      </c>
      <c r="Y14" s="40">
        <v>84.846321105957031</v>
      </c>
      <c r="Z14" s="40">
        <v>84.846321105957031</v>
      </c>
      <c r="AA14" s="40">
        <v>84.846321105957031</v>
      </c>
      <c r="AB14" s="40">
        <v>84.846321105957031</v>
      </c>
      <c r="AC14" s="40">
        <v>84.846321105957031</v>
      </c>
      <c r="AD14" s="40">
        <v>84.846321105957031</v>
      </c>
      <c r="AE14" s="40">
        <v>84.846321105957031</v>
      </c>
      <c r="AF14" s="40">
        <v>84.846321105957031</v>
      </c>
      <c r="AG14" s="40">
        <v>84.846321105957031</v>
      </c>
      <c r="AH14" s="40">
        <v>84.846321105957031</v>
      </c>
      <c r="AI14" s="40">
        <v>84.846321105957031</v>
      </c>
      <c r="AJ14" s="40">
        <v>84.846321105957031</v>
      </c>
      <c r="AK14" s="40">
        <v>84.846321105957031</v>
      </c>
      <c r="AL14" s="40">
        <v>84.846321105957031</v>
      </c>
      <c r="AM14" s="40">
        <v>84.846321105957031</v>
      </c>
      <c r="AN14" s="40">
        <v>84.846321105957031</v>
      </c>
      <c r="AO14" s="40">
        <v>84.846321105957031</v>
      </c>
      <c r="AP14" s="40">
        <v>84.846321105957031</v>
      </c>
      <c r="AQ14" s="40">
        <v>84.846321105957031</v>
      </c>
      <c r="AR14" s="40">
        <v>84.846321105957031</v>
      </c>
      <c r="AS14" s="40">
        <v>84.846321105957031</v>
      </c>
      <c r="AT14" s="40">
        <v>84.846321105957031</v>
      </c>
      <c r="AU14" s="40">
        <v>84.846321105957031</v>
      </c>
      <c r="AV14" s="40">
        <v>84.846321105957031</v>
      </c>
      <c r="AW14" s="40">
        <v>84.846321105957031</v>
      </c>
      <c r="AX14" s="40">
        <v>84.846321105957031</v>
      </c>
      <c r="AY14" s="40">
        <v>84.846321105957031</v>
      </c>
      <c r="AZ14" s="40">
        <v>84.846321105957031</v>
      </c>
      <c r="BA14" s="40">
        <v>84.846321105957031</v>
      </c>
      <c r="BB14" s="40">
        <v>84.846321105957031</v>
      </c>
      <c r="BC14" s="40">
        <v>84.846321105957031</v>
      </c>
      <c r="BD14" s="40">
        <v>84.846321105957031</v>
      </c>
      <c r="BE14" s="41">
        <v>84.846321105957031</v>
      </c>
    </row>
    <row r="15" spans="1:57">
      <c r="A15" s="63" t="s">
        <v>87</v>
      </c>
      <c r="B15" s="64">
        <v>84.846244812011719</v>
      </c>
      <c r="C15" s="40">
        <v>84.846321105957031</v>
      </c>
      <c r="D15" s="40">
        <v>84.846321105957031</v>
      </c>
      <c r="E15" s="40">
        <v>84.846321105957031</v>
      </c>
      <c r="F15" s="40">
        <v>84.846321105957031</v>
      </c>
      <c r="G15" s="40">
        <v>84.846321105957031</v>
      </c>
      <c r="H15" s="40">
        <v>84.846321105957031</v>
      </c>
      <c r="I15" s="40">
        <v>84.846321105957031</v>
      </c>
      <c r="J15" s="40">
        <v>84.846321105957031</v>
      </c>
      <c r="K15" s="40">
        <v>84.846321105957031</v>
      </c>
      <c r="L15" s="40">
        <v>84.846321105957031</v>
      </c>
      <c r="M15" s="40">
        <v>84.846321105957031</v>
      </c>
      <c r="N15" s="40">
        <v>84.846321105957031</v>
      </c>
      <c r="O15" s="40">
        <v>84.846321105957031</v>
      </c>
      <c r="P15" s="40">
        <v>84.846321105957031</v>
      </c>
      <c r="Q15" s="40">
        <v>84.846321105957031</v>
      </c>
      <c r="R15" s="40">
        <v>84.846321105957031</v>
      </c>
      <c r="S15" s="40">
        <v>84.846321105957031</v>
      </c>
      <c r="T15" s="40">
        <v>84.846321105957031</v>
      </c>
      <c r="U15" s="40">
        <v>84.846321105957031</v>
      </c>
      <c r="V15" s="40">
        <v>84.846321105957031</v>
      </c>
      <c r="W15" s="40">
        <v>84.846321105957031</v>
      </c>
      <c r="X15" s="40">
        <v>84.846321105957031</v>
      </c>
      <c r="Y15" s="40">
        <v>84.846321105957031</v>
      </c>
      <c r="Z15" s="40">
        <v>84.846321105957031</v>
      </c>
      <c r="AA15" s="40">
        <v>84.846321105957031</v>
      </c>
      <c r="AB15" s="40">
        <v>84.846321105957031</v>
      </c>
      <c r="AC15" s="40">
        <v>84.846321105957031</v>
      </c>
      <c r="AD15" s="40">
        <v>84.846321105957031</v>
      </c>
      <c r="AE15" s="40">
        <v>84.846321105957031</v>
      </c>
      <c r="AF15" s="40">
        <v>84.846321105957031</v>
      </c>
      <c r="AG15" s="40">
        <v>84.846321105957031</v>
      </c>
      <c r="AH15" s="40">
        <v>84.846321105957031</v>
      </c>
      <c r="AI15" s="40">
        <v>84.846321105957031</v>
      </c>
      <c r="AJ15" s="40">
        <v>84.846321105957031</v>
      </c>
      <c r="AK15" s="40">
        <v>84.846321105957031</v>
      </c>
      <c r="AL15" s="40">
        <v>84.846321105957031</v>
      </c>
      <c r="AM15" s="40">
        <v>84.846321105957031</v>
      </c>
      <c r="AN15" s="40">
        <v>84.846321105957031</v>
      </c>
      <c r="AO15" s="40">
        <v>84.846321105957031</v>
      </c>
      <c r="AP15" s="40">
        <v>84.846321105957031</v>
      </c>
      <c r="AQ15" s="40">
        <v>84.846321105957031</v>
      </c>
      <c r="AR15" s="40">
        <v>84.846321105957031</v>
      </c>
      <c r="AS15" s="40">
        <v>84.846321105957031</v>
      </c>
      <c r="AT15" s="40">
        <v>84.846321105957031</v>
      </c>
      <c r="AU15" s="40">
        <v>84.846321105957031</v>
      </c>
      <c r="AV15" s="40">
        <v>84.846321105957031</v>
      </c>
      <c r="AW15" s="40">
        <v>84.846321105957031</v>
      </c>
      <c r="AX15" s="40">
        <v>84.846321105957031</v>
      </c>
      <c r="AY15" s="40">
        <v>84.846321105957031</v>
      </c>
      <c r="AZ15" s="40">
        <v>84.846321105957031</v>
      </c>
      <c r="BA15" s="40">
        <v>84.846321105957031</v>
      </c>
      <c r="BB15" s="40">
        <v>84.846321105957031</v>
      </c>
      <c r="BC15" s="40">
        <v>84.846321105957031</v>
      </c>
      <c r="BD15" s="40">
        <v>84.846321105957031</v>
      </c>
      <c r="BE15" s="41">
        <v>84.846321105957031</v>
      </c>
    </row>
    <row r="16" spans="1:57">
      <c r="A16" s="63" t="s">
        <v>88</v>
      </c>
      <c r="B16" s="64">
        <v>328.51107788085938</v>
      </c>
      <c r="C16" s="40">
        <v>319.12423706054688</v>
      </c>
      <c r="D16" s="40">
        <v>319.12423706054688</v>
      </c>
      <c r="E16" s="40">
        <v>350.37420654296875</v>
      </c>
      <c r="F16" s="40">
        <v>350.37420654296875</v>
      </c>
      <c r="G16" s="40">
        <v>301.62432861328125</v>
      </c>
      <c r="H16" s="40">
        <v>274.12432861328125</v>
      </c>
      <c r="I16" s="40">
        <v>319.124267578125</v>
      </c>
      <c r="J16" s="40">
        <v>319.124267578125</v>
      </c>
      <c r="K16" s="40">
        <v>319.124267578125</v>
      </c>
      <c r="L16" s="40">
        <v>319.124267578125</v>
      </c>
      <c r="M16" s="40">
        <v>319.12429809570313</v>
      </c>
      <c r="N16" s="40">
        <v>319.12429809570313</v>
      </c>
      <c r="O16" s="40">
        <v>319.12423706054688</v>
      </c>
      <c r="P16" s="40">
        <v>319.12423706054688</v>
      </c>
      <c r="Q16" s="40">
        <v>319.124267578125</v>
      </c>
      <c r="R16" s="40">
        <v>319.124267578125</v>
      </c>
      <c r="S16" s="40">
        <v>319.12429809570313</v>
      </c>
      <c r="T16" s="40">
        <v>319.124267578125</v>
      </c>
      <c r="U16" s="40">
        <v>319.12423706054688</v>
      </c>
      <c r="V16" s="40">
        <v>319.124267578125</v>
      </c>
      <c r="W16" s="40">
        <v>319.124267578125</v>
      </c>
      <c r="X16" s="40">
        <v>319.124267578125</v>
      </c>
      <c r="Y16" s="40">
        <v>319.124267578125</v>
      </c>
      <c r="Z16" s="40">
        <v>319.12429809570313</v>
      </c>
      <c r="AA16" s="40">
        <v>319.124267578125</v>
      </c>
      <c r="AB16" s="40">
        <v>319.124267578125</v>
      </c>
      <c r="AC16" s="40">
        <v>319.124267578125</v>
      </c>
      <c r="AD16" s="40">
        <v>319.124267578125</v>
      </c>
      <c r="AE16" s="40">
        <v>319.124267578125</v>
      </c>
      <c r="AF16" s="40">
        <v>319.124267578125</v>
      </c>
      <c r="AG16" s="40">
        <v>319.12423706054688</v>
      </c>
      <c r="AH16" s="40">
        <v>319.124267578125</v>
      </c>
      <c r="AI16" s="40">
        <v>319.124267578125</v>
      </c>
      <c r="AJ16" s="40">
        <v>319.124267578125</v>
      </c>
      <c r="AK16" s="40">
        <v>319.124267578125</v>
      </c>
      <c r="AL16" s="40">
        <v>319.124267578125</v>
      </c>
      <c r="AM16" s="40">
        <v>319.12423706054688</v>
      </c>
      <c r="AN16" s="40">
        <v>319.124267578125</v>
      </c>
      <c r="AO16" s="40">
        <v>319.124267578125</v>
      </c>
      <c r="AP16" s="40">
        <v>319.124267578125</v>
      </c>
      <c r="AQ16" s="40">
        <v>319.124267578125</v>
      </c>
      <c r="AR16" s="40">
        <v>319.124267578125</v>
      </c>
      <c r="AS16" s="40">
        <v>319.124267578125</v>
      </c>
      <c r="AT16" s="40">
        <v>319.12429809570313</v>
      </c>
      <c r="AU16" s="40">
        <v>319.12423706054688</v>
      </c>
      <c r="AV16" s="40">
        <v>319.124267578125</v>
      </c>
      <c r="AW16" s="40">
        <v>319.124267578125</v>
      </c>
      <c r="AX16" s="40">
        <v>319.124267578125</v>
      </c>
      <c r="AY16" s="40">
        <v>319.12423706054688</v>
      </c>
      <c r="AZ16" s="40">
        <v>319.124267578125</v>
      </c>
      <c r="BA16" s="40">
        <v>319.124267578125</v>
      </c>
      <c r="BB16" s="40">
        <v>319.12429809570313</v>
      </c>
      <c r="BC16" s="40">
        <v>319.124267578125</v>
      </c>
      <c r="BD16" s="40">
        <v>319.124267578125</v>
      </c>
      <c r="BE16" s="41">
        <v>319.124267578125</v>
      </c>
    </row>
    <row r="17" spans="1:57">
      <c r="A17" s="63" t="s">
        <v>89</v>
      </c>
      <c r="B17" s="64">
        <v>328.51107788085938</v>
      </c>
      <c r="C17" s="40">
        <v>319.12435913085938</v>
      </c>
      <c r="D17" s="40">
        <v>319.124267578125</v>
      </c>
      <c r="E17" s="40">
        <v>350.37417602539063</v>
      </c>
      <c r="F17" s="40">
        <v>350.374267578125</v>
      </c>
      <c r="G17" s="40">
        <v>301.624267578125</v>
      </c>
      <c r="H17" s="40">
        <v>274.12429809570313</v>
      </c>
      <c r="I17" s="40">
        <v>319.124267578125</v>
      </c>
      <c r="J17" s="40">
        <v>319.124267578125</v>
      </c>
      <c r="K17" s="40">
        <v>319.124267578125</v>
      </c>
      <c r="L17" s="40">
        <v>319.12435913085938</v>
      </c>
      <c r="M17" s="40">
        <v>319.12429809570313</v>
      </c>
      <c r="N17" s="40">
        <v>319.12423706054688</v>
      </c>
      <c r="O17" s="40">
        <v>319.12429809570313</v>
      </c>
      <c r="P17" s="40">
        <v>319.12429809570313</v>
      </c>
      <c r="Q17" s="40">
        <v>319.12429809570313</v>
      </c>
      <c r="R17" s="40">
        <v>319.12429809570313</v>
      </c>
      <c r="S17" s="40">
        <v>319.124267578125</v>
      </c>
      <c r="T17" s="40">
        <v>319.124267578125</v>
      </c>
      <c r="U17" s="40">
        <v>319.12429809570313</v>
      </c>
      <c r="V17" s="40">
        <v>319.12429809570313</v>
      </c>
      <c r="W17" s="40">
        <v>319.12423706054688</v>
      </c>
      <c r="X17" s="40">
        <v>319.12423706054688</v>
      </c>
      <c r="Y17" s="40">
        <v>319.12432861328125</v>
      </c>
      <c r="Z17" s="40">
        <v>319.12423706054688</v>
      </c>
      <c r="AA17" s="40">
        <v>319.12429809570313</v>
      </c>
      <c r="AB17" s="40">
        <v>319.12432861328125</v>
      </c>
      <c r="AC17" s="40">
        <v>319.124267578125</v>
      </c>
      <c r="AD17" s="40">
        <v>319.12423706054688</v>
      </c>
      <c r="AE17" s="40">
        <v>319.124267578125</v>
      </c>
      <c r="AF17" s="40">
        <v>319.124267578125</v>
      </c>
      <c r="AG17" s="40">
        <v>319.124267578125</v>
      </c>
      <c r="AH17" s="40">
        <v>319.124267578125</v>
      </c>
      <c r="AI17" s="40">
        <v>319.12423706054688</v>
      </c>
      <c r="AJ17" s="40">
        <v>319.124267578125</v>
      </c>
      <c r="AK17" s="40">
        <v>319.124267578125</v>
      </c>
      <c r="AL17" s="40">
        <v>319.124267578125</v>
      </c>
      <c r="AM17" s="40">
        <v>319.124267578125</v>
      </c>
      <c r="AN17" s="40">
        <v>319.12432861328125</v>
      </c>
      <c r="AO17" s="40">
        <v>319.12432861328125</v>
      </c>
      <c r="AP17" s="40">
        <v>319.124267578125</v>
      </c>
      <c r="AQ17" s="40">
        <v>319.124267578125</v>
      </c>
      <c r="AR17" s="40">
        <v>319.124267578125</v>
      </c>
      <c r="AS17" s="40">
        <v>319.12429809570313</v>
      </c>
      <c r="AT17" s="40">
        <v>319.12432861328125</v>
      </c>
      <c r="AU17" s="40">
        <v>319.12423706054688</v>
      </c>
      <c r="AV17" s="40">
        <v>319.12420654296875</v>
      </c>
      <c r="AW17" s="40">
        <v>319.12429809570313</v>
      </c>
      <c r="AX17" s="40">
        <v>319.12432861328125</v>
      </c>
      <c r="AY17" s="40">
        <v>319.12429809570313</v>
      </c>
      <c r="AZ17" s="40">
        <v>319.12432861328125</v>
      </c>
      <c r="BA17" s="40">
        <v>319.12423706054688</v>
      </c>
      <c r="BB17" s="40">
        <v>319.12432861328125</v>
      </c>
      <c r="BC17" s="40">
        <v>319.124267578125</v>
      </c>
      <c r="BD17" s="40">
        <v>319.124267578125</v>
      </c>
      <c r="BE17" s="41">
        <v>319.124267578125</v>
      </c>
    </row>
    <row r="18" spans="1:57">
      <c r="A18" s="63" t="s">
        <v>90</v>
      </c>
      <c r="B18" s="64">
        <v>328.51107788085938</v>
      </c>
      <c r="C18" s="40">
        <v>319.124267578125</v>
      </c>
      <c r="D18" s="40">
        <v>319.1243896484375</v>
      </c>
      <c r="E18" s="40">
        <v>350.37423706054688</v>
      </c>
      <c r="F18" s="40">
        <v>350.3741455078125</v>
      </c>
      <c r="G18" s="40">
        <v>301.62432861328125</v>
      </c>
      <c r="H18" s="40">
        <v>274.1243896484375</v>
      </c>
      <c r="I18" s="40">
        <v>319.12420654296875</v>
      </c>
      <c r="J18" s="40">
        <v>319.12429809570313</v>
      </c>
      <c r="K18" s="40">
        <v>319.12429809570313</v>
      </c>
      <c r="L18" s="40">
        <v>319.12429809570313</v>
      </c>
      <c r="M18" s="40">
        <v>319.12429809570313</v>
      </c>
      <c r="N18" s="40">
        <v>319.12420654296875</v>
      </c>
      <c r="O18" s="40">
        <v>319.12423706054688</v>
      </c>
      <c r="P18" s="40">
        <v>319.124267578125</v>
      </c>
      <c r="Q18" s="40">
        <v>319.12435913085938</v>
      </c>
      <c r="R18" s="40">
        <v>319.12429809570313</v>
      </c>
      <c r="S18" s="40">
        <v>319.124267578125</v>
      </c>
      <c r="T18" s="40">
        <v>319.12417602539063</v>
      </c>
      <c r="U18" s="40">
        <v>319.12429809570313</v>
      </c>
      <c r="V18" s="40">
        <v>319.12435913085938</v>
      </c>
      <c r="W18" s="40">
        <v>319.12417602539063</v>
      </c>
      <c r="X18" s="40">
        <v>319.12411499023438</v>
      </c>
      <c r="Y18" s="40">
        <v>319.12417602539063</v>
      </c>
      <c r="Z18" s="40">
        <v>319.124267578125</v>
      </c>
      <c r="AA18" s="40">
        <v>319.12423706054688</v>
      </c>
      <c r="AB18" s="40">
        <v>319.12429809570313</v>
      </c>
      <c r="AC18" s="40">
        <v>319.12432861328125</v>
      </c>
      <c r="AD18" s="40">
        <v>319.12429809570313</v>
      </c>
      <c r="AE18" s="40">
        <v>319.124267578125</v>
      </c>
      <c r="AF18" s="40">
        <v>319.12432861328125</v>
      </c>
      <c r="AG18" s="40">
        <v>319.124267578125</v>
      </c>
      <c r="AH18" s="40">
        <v>319.124267578125</v>
      </c>
      <c r="AI18" s="40">
        <v>319.12423706054688</v>
      </c>
      <c r="AJ18" s="40">
        <v>319.124267578125</v>
      </c>
      <c r="AK18" s="40">
        <v>319.12432861328125</v>
      </c>
      <c r="AL18" s="40">
        <v>319.12423706054688</v>
      </c>
      <c r="AM18" s="40">
        <v>319.12423706054688</v>
      </c>
      <c r="AN18" s="40">
        <v>319.12423706054688</v>
      </c>
      <c r="AO18" s="40">
        <v>319.12423706054688</v>
      </c>
      <c r="AP18" s="40">
        <v>319.12435913085938</v>
      </c>
      <c r="AQ18" s="40">
        <v>319.12429809570313</v>
      </c>
      <c r="AR18" s="40">
        <v>319.12429809570313</v>
      </c>
      <c r="AS18" s="40">
        <v>319.12423706054688</v>
      </c>
      <c r="AT18" s="40">
        <v>319.1243896484375</v>
      </c>
      <c r="AU18" s="40">
        <v>319.1243896484375</v>
      </c>
      <c r="AV18" s="40">
        <v>319.124267578125</v>
      </c>
      <c r="AW18" s="40">
        <v>319.12423706054688</v>
      </c>
      <c r="AX18" s="40">
        <v>319.124267578125</v>
      </c>
      <c r="AY18" s="40">
        <v>319.12435913085938</v>
      </c>
      <c r="AZ18" s="40">
        <v>319.1243896484375</v>
      </c>
      <c r="BA18" s="40">
        <v>319.12420654296875</v>
      </c>
      <c r="BB18" s="40">
        <v>319.12429809570313</v>
      </c>
      <c r="BC18" s="40">
        <v>319.12429809570313</v>
      </c>
      <c r="BD18" s="40">
        <v>319.12420654296875</v>
      </c>
      <c r="BE18" s="41">
        <v>319.12423706054688</v>
      </c>
    </row>
    <row r="19" spans="1:57">
      <c r="A19" s="63" t="s">
        <v>91</v>
      </c>
      <c r="B19" s="64">
        <v>328.51113891601563</v>
      </c>
      <c r="C19" s="40">
        <v>319.12435913085938</v>
      </c>
      <c r="D19" s="40">
        <v>319.12423706054688</v>
      </c>
      <c r="E19" s="40">
        <v>350.374267578125</v>
      </c>
      <c r="F19" s="40">
        <v>350.37417602539063</v>
      </c>
      <c r="G19" s="40">
        <v>301.62423706054688</v>
      </c>
      <c r="H19" s="40">
        <v>274.12435913085938</v>
      </c>
      <c r="I19" s="40">
        <v>319.12420654296875</v>
      </c>
      <c r="J19" s="40">
        <v>319.124267578125</v>
      </c>
      <c r="K19" s="40">
        <v>319.12423706054688</v>
      </c>
      <c r="L19" s="40">
        <v>319.12432861328125</v>
      </c>
      <c r="M19" s="40">
        <v>319.12429809570313</v>
      </c>
      <c r="N19" s="40">
        <v>319.124267578125</v>
      </c>
      <c r="O19" s="40">
        <v>319.12423706054688</v>
      </c>
      <c r="P19" s="40">
        <v>319.12432861328125</v>
      </c>
      <c r="Q19" s="40">
        <v>319.124267578125</v>
      </c>
      <c r="R19" s="40">
        <v>319.12429809570313</v>
      </c>
      <c r="S19" s="40">
        <v>319.12432861328125</v>
      </c>
      <c r="T19" s="40">
        <v>319.124267578125</v>
      </c>
      <c r="U19" s="40">
        <v>319.12429809570313</v>
      </c>
      <c r="V19" s="40">
        <v>319.12432861328125</v>
      </c>
      <c r="W19" s="40">
        <v>319.1241455078125</v>
      </c>
      <c r="X19" s="40">
        <v>319.12442016601563</v>
      </c>
      <c r="Y19" s="40">
        <v>319.12423706054688</v>
      </c>
      <c r="Z19" s="40">
        <v>319.12448120117188</v>
      </c>
      <c r="AA19" s="40">
        <v>319.12417602539063</v>
      </c>
      <c r="AB19" s="40">
        <v>319.1241455078125</v>
      </c>
      <c r="AC19" s="40">
        <v>319.12442016601563</v>
      </c>
      <c r="AD19" s="40">
        <v>319.124267578125</v>
      </c>
      <c r="AE19" s="40">
        <v>319.12432861328125</v>
      </c>
      <c r="AF19" s="40">
        <v>319.12429809570313</v>
      </c>
      <c r="AG19" s="40">
        <v>319.12411499023438</v>
      </c>
      <c r="AH19" s="40">
        <v>319.124267578125</v>
      </c>
      <c r="AI19" s="40">
        <v>319.12435913085938</v>
      </c>
      <c r="AJ19" s="40">
        <v>319.12429809570313</v>
      </c>
      <c r="AK19" s="40">
        <v>319.12417602539063</v>
      </c>
      <c r="AL19" s="40">
        <v>319.12429809570313</v>
      </c>
      <c r="AM19" s="40">
        <v>319.1241455078125</v>
      </c>
      <c r="AN19" s="40">
        <v>319.12423706054688</v>
      </c>
      <c r="AO19" s="40">
        <v>319.12420654296875</v>
      </c>
      <c r="AP19" s="40">
        <v>319.124267578125</v>
      </c>
      <c r="AQ19" s="40">
        <v>319.124267578125</v>
      </c>
      <c r="AR19" s="40">
        <v>319.12423706054688</v>
      </c>
      <c r="AS19" s="40">
        <v>319.12423706054688</v>
      </c>
      <c r="AT19" s="40">
        <v>319.12432861328125</v>
      </c>
      <c r="AU19" s="40">
        <v>319.12423706054688</v>
      </c>
      <c r="AV19" s="40">
        <v>319.12411499023438</v>
      </c>
      <c r="AW19" s="40">
        <v>319.12429809570313</v>
      </c>
      <c r="AX19" s="40">
        <v>319.12432861328125</v>
      </c>
      <c r="AY19" s="40">
        <v>319.12429809570313</v>
      </c>
      <c r="AZ19" s="40">
        <v>319.12432861328125</v>
      </c>
      <c r="BA19" s="40">
        <v>319.12423706054688</v>
      </c>
      <c r="BB19" s="40">
        <v>319.12423706054688</v>
      </c>
      <c r="BC19" s="40">
        <v>319.12445068359375</v>
      </c>
      <c r="BD19" s="40">
        <v>319.124267578125</v>
      </c>
      <c r="BE19" s="41">
        <v>319.1243896484375</v>
      </c>
    </row>
    <row r="20" spans="1:57">
      <c r="A20" s="63" t="s">
        <v>92</v>
      </c>
      <c r="B20" s="64">
        <v>328.51095581054688</v>
      </c>
      <c r="C20" s="40">
        <v>319.12435913085938</v>
      </c>
      <c r="D20" s="40">
        <v>319.12432861328125</v>
      </c>
      <c r="E20" s="40">
        <v>350.37420654296875</v>
      </c>
      <c r="F20" s="40">
        <v>350.374267578125</v>
      </c>
      <c r="G20" s="40">
        <v>301.62432861328125</v>
      </c>
      <c r="H20" s="40">
        <v>274.12442016601563</v>
      </c>
      <c r="I20" s="40">
        <v>319.12429809570313</v>
      </c>
      <c r="J20" s="40">
        <v>319.12432861328125</v>
      </c>
      <c r="K20" s="40">
        <v>319.1243896484375</v>
      </c>
      <c r="L20" s="40">
        <v>319.12448120117188</v>
      </c>
      <c r="M20" s="40">
        <v>319.12429809570313</v>
      </c>
      <c r="N20" s="40">
        <v>319.1243896484375</v>
      </c>
      <c r="O20" s="40">
        <v>319.12423706054688</v>
      </c>
      <c r="P20" s="40">
        <v>319.1241455078125</v>
      </c>
      <c r="Q20" s="40">
        <v>319.12420654296875</v>
      </c>
      <c r="R20" s="40">
        <v>319.1243896484375</v>
      </c>
      <c r="S20" s="40">
        <v>319.12420654296875</v>
      </c>
      <c r="T20" s="40">
        <v>319.12423706054688</v>
      </c>
      <c r="U20" s="40">
        <v>319.12429809570313</v>
      </c>
      <c r="V20" s="40">
        <v>319.12429809570313</v>
      </c>
      <c r="W20" s="40">
        <v>319.12442016601563</v>
      </c>
      <c r="X20" s="40">
        <v>319.12448120117188</v>
      </c>
      <c r="Y20" s="40">
        <v>319.124267578125</v>
      </c>
      <c r="Z20" s="40">
        <v>319.12442016601563</v>
      </c>
      <c r="AA20" s="40">
        <v>319.12432861328125</v>
      </c>
      <c r="AB20" s="40">
        <v>319.12435913085938</v>
      </c>
      <c r="AC20" s="40">
        <v>319.12435913085938</v>
      </c>
      <c r="AD20" s="40">
        <v>319.12420654296875</v>
      </c>
      <c r="AE20" s="40">
        <v>319.1241455078125</v>
      </c>
      <c r="AF20" s="40">
        <v>319.12429809570313</v>
      </c>
      <c r="AG20" s="40">
        <v>319.12442016601563</v>
      </c>
      <c r="AH20" s="40">
        <v>319.12432861328125</v>
      </c>
      <c r="AI20" s="40">
        <v>319.12432861328125</v>
      </c>
      <c r="AJ20" s="40">
        <v>319.12432861328125</v>
      </c>
      <c r="AK20" s="40">
        <v>319.12442016601563</v>
      </c>
      <c r="AL20" s="40">
        <v>319.12442016601563</v>
      </c>
      <c r="AM20" s="40">
        <v>319.12429809570313</v>
      </c>
      <c r="AN20" s="40">
        <v>319.12442016601563</v>
      </c>
      <c r="AO20" s="40">
        <v>319.124267578125</v>
      </c>
      <c r="AP20" s="40">
        <v>319.12432861328125</v>
      </c>
      <c r="AQ20" s="40">
        <v>319.1243896484375</v>
      </c>
      <c r="AR20" s="40">
        <v>319.12417602539063</v>
      </c>
      <c r="AS20" s="40">
        <v>319.12420654296875</v>
      </c>
      <c r="AT20" s="40">
        <v>319.1243896484375</v>
      </c>
      <c r="AU20" s="40">
        <v>319.12423706054688</v>
      </c>
      <c r="AV20" s="40">
        <v>319.12429809570313</v>
      </c>
      <c r="AW20" s="40">
        <v>319.12423706054688</v>
      </c>
      <c r="AX20" s="40">
        <v>319.12423706054688</v>
      </c>
      <c r="AY20" s="40">
        <v>319.12435913085938</v>
      </c>
      <c r="AZ20" s="40">
        <v>319.12432861328125</v>
      </c>
      <c r="BA20" s="40">
        <v>319.12429809570313</v>
      </c>
      <c r="BB20" s="40">
        <v>319.12423706054688</v>
      </c>
      <c r="BC20" s="40">
        <v>319.12423706054688</v>
      </c>
      <c r="BD20" s="40">
        <v>319.12448120117188</v>
      </c>
      <c r="BE20" s="41">
        <v>319.12435913085938</v>
      </c>
    </row>
    <row r="21" spans="1:57">
      <c r="A21" s="63" t="s">
        <v>93</v>
      </c>
      <c r="B21" s="64">
        <v>328.5111083984375</v>
      </c>
      <c r="C21" s="40">
        <v>319.12429809570313</v>
      </c>
      <c r="D21" s="40">
        <v>319.12411499023438</v>
      </c>
      <c r="E21" s="40">
        <v>350.37448120117188</v>
      </c>
      <c r="F21" s="40">
        <v>350.37442016601563</v>
      </c>
      <c r="G21" s="40">
        <v>301.6243896484375</v>
      </c>
      <c r="H21" s="40">
        <v>274.124267578125</v>
      </c>
      <c r="I21" s="40">
        <v>319.12442016601563</v>
      </c>
      <c r="J21" s="40">
        <v>319.124267578125</v>
      </c>
      <c r="K21" s="40">
        <v>319.1243896484375</v>
      </c>
      <c r="L21" s="40">
        <v>319.12442016601563</v>
      </c>
      <c r="M21" s="40">
        <v>319.12432861328125</v>
      </c>
      <c r="N21" s="40">
        <v>319.12429809570313</v>
      </c>
      <c r="O21" s="40">
        <v>319.12466430664063</v>
      </c>
      <c r="P21" s="40">
        <v>319.12457275390625</v>
      </c>
      <c r="Q21" s="40">
        <v>319.1243896484375</v>
      </c>
      <c r="R21" s="40">
        <v>319.12442016601563</v>
      </c>
      <c r="S21" s="40">
        <v>319.12429809570313</v>
      </c>
      <c r="T21" s="40">
        <v>319.12417602539063</v>
      </c>
      <c r="U21" s="40">
        <v>319.12420654296875</v>
      </c>
      <c r="V21" s="40">
        <v>319.1240234375</v>
      </c>
      <c r="W21" s="40">
        <v>319.12442016601563</v>
      </c>
      <c r="X21" s="40">
        <v>319.1243896484375</v>
      </c>
      <c r="Y21" s="40">
        <v>319.12445068359375</v>
      </c>
      <c r="Z21" s="40">
        <v>319.1243896484375</v>
      </c>
      <c r="AA21" s="40">
        <v>319.12442016601563</v>
      </c>
      <c r="AB21" s="40">
        <v>319.12451171875</v>
      </c>
      <c r="AC21" s="40">
        <v>319.12432861328125</v>
      </c>
      <c r="AD21" s="40">
        <v>319.12448120117188</v>
      </c>
      <c r="AE21" s="40">
        <v>319.12408447265625</v>
      </c>
      <c r="AF21" s="40">
        <v>319.12432861328125</v>
      </c>
      <c r="AG21" s="40">
        <v>319.1243896484375</v>
      </c>
      <c r="AH21" s="40">
        <v>319.12429809570313</v>
      </c>
      <c r="AI21" s="40">
        <v>319.12423706054688</v>
      </c>
      <c r="AJ21" s="40">
        <v>319.12442016601563</v>
      </c>
      <c r="AK21" s="40">
        <v>319.12423706054688</v>
      </c>
      <c r="AL21" s="40">
        <v>319.12420654296875</v>
      </c>
      <c r="AM21" s="40">
        <v>319.12454223632813</v>
      </c>
      <c r="AN21" s="40">
        <v>319.124267578125</v>
      </c>
      <c r="AO21" s="40">
        <v>319.12435913085938</v>
      </c>
      <c r="AP21" s="40">
        <v>319.12445068359375</v>
      </c>
      <c r="AQ21" s="40">
        <v>319.12435913085938</v>
      </c>
      <c r="AR21" s="40">
        <v>319.12429809570313</v>
      </c>
      <c r="AS21" s="40">
        <v>319.12429809570313</v>
      </c>
      <c r="AT21" s="40">
        <v>319.1241455078125</v>
      </c>
      <c r="AU21" s="40">
        <v>319.12429809570313</v>
      </c>
      <c r="AV21" s="40">
        <v>319.12442016601563</v>
      </c>
      <c r="AW21" s="40">
        <v>319.12442016601563</v>
      </c>
      <c r="AX21" s="40">
        <v>319.1243896484375</v>
      </c>
      <c r="AY21" s="40">
        <v>319.12429809570313</v>
      </c>
      <c r="AZ21" s="40">
        <v>319.12432861328125</v>
      </c>
      <c r="BA21" s="40">
        <v>319.12432861328125</v>
      </c>
      <c r="BB21" s="40">
        <v>319.12435913085938</v>
      </c>
      <c r="BC21" s="40">
        <v>319.12423706054688</v>
      </c>
      <c r="BD21" s="40">
        <v>319.12448120117188</v>
      </c>
      <c r="BE21" s="41">
        <v>319.124267578125</v>
      </c>
    </row>
    <row r="22" spans="1:57">
      <c r="A22" s="63" t="s">
        <v>94</v>
      </c>
      <c r="B22" s="64">
        <v>693.02392578125</v>
      </c>
      <c r="C22" s="40">
        <v>673.22137451171875</v>
      </c>
      <c r="D22" s="40">
        <v>673.2210693359375</v>
      </c>
      <c r="E22" s="40">
        <v>735.7216796875</v>
      </c>
      <c r="F22" s="40">
        <v>735.72064208984375</v>
      </c>
      <c r="G22" s="40">
        <v>638.220947265625</v>
      </c>
      <c r="H22" s="40">
        <v>583.2213134765625</v>
      </c>
      <c r="I22" s="40">
        <v>673.220947265625</v>
      </c>
      <c r="J22" s="40">
        <v>673.22125244140625</v>
      </c>
      <c r="K22" s="40">
        <v>673.22119140625</v>
      </c>
      <c r="L22" s="40">
        <v>673.220458984375</v>
      </c>
      <c r="M22" s="40">
        <v>673.2215576171875</v>
      </c>
      <c r="N22" s="40">
        <v>673.22113037109375</v>
      </c>
      <c r="O22" s="40">
        <v>673.2210693359375</v>
      </c>
      <c r="P22" s="40">
        <v>673.2213134765625</v>
      </c>
      <c r="Q22" s="40">
        <v>673.22161865234375</v>
      </c>
      <c r="R22" s="40">
        <v>673.22076416015625</v>
      </c>
      <c r="S22" s="40">
        <v>673.22174072265625</v>
      </c>
      <c r="T22" s="40">
        <v>673.2216796875</v>
      </c>
      <c r="U22" s="40">
        <v>673.22161865234375</v>
      </c>
      <c r="V22" s="40">
        <v>673.22088623046875</v>
      </c>
      <c r="W22" s="40">
        <v>673.22125244140625</v>
      </c>
      <c r="X22" s="40">
        <v>673.22119140625</v>
      </c>
      <c r="Y22" s="40">
        <v>673.22100830078125</v>
      </c>
      <c r="Z22" s="40">
        <v>673.22125244140625</v>
      </c>
      <c r="AA22" s="40">
        <v>673.22100830078125</v>
      </c>
      <c r="AB22" s="40">
        <v>673.2218017578125</v>
      </c>
      <c r="AC22" s="40">
        <v>673.22137451171875</v>
      </c>
      <c r="AD22" s="40">
        <v>673.2210693359375</v>
      </c>
      <c r="AE22" s="40">
        <v>673.2208251953125</v>
      </c>
      <c r="AF22" s="40">
        <v>673.2213134765625</v>
      </c>
      <c r="AG22" s="40">
        <v>673.22119140625</v>
      </c>
      <c r="AH22" s="40">
        <v>673.22119140625</v>
      </c>
      <c r="AI22" s="40">
        <v>673.221435546875</v>
      </c>
      <c r="AJ22" s="40">
        <v>673.2210693359375</v>
      </c>
      <c r="AK22" s="40">
        <v>673.22100830078125</v>
      </c>
      <c r="AL22" s="40">
        <v>673.22088623046875</v>
      </c>
      <c r="AM22" s="40">
        <v>673.2210693359375</v>
      </c>
      <c r="AN22" s="40">
        <v>673.2210693359375</v>
      </c>
      <c r="AO22" s="40">
        <v>673.22119140625</v>
      </c>
      <c r="AP22" s="40">
        <v>673.22125244140625</v>
      </c>
      <c r="AQ22" s="40">
        <v>673.22125244140625</v>
      </c>
      <c r="AR22" s="40">
        <v>673.22088623046875</v>
      </c>
      <c r="AS22" s="40">
        <v>673.22100830078125</v>
      </c>
      <c r="AT22" s="40">
        <v>673.22100830078125</v>
      </c>
      <c r="AU22" s="40">
        <v>673.22113037109375</v>
      </c>
      <c r="AV22" s="40">
        <v>673.22125244140625</v>
      </c>
      <c r="AW22" s="40">
        <v>673.221435546875</v>
      </c>
      <c r="AX22" s="40">
        <v>673.2213134765625</v>
      </c>
      <c r="AY22" s="40">
        <v>673.22088623046875</v>
      </c>
      <c r="AZ22" s="40">
        <v>673.22137451171875</v>
      </c>
      <c r="BA22" s="40">
        <v>673.22076416015625</v>
      </c>
      <c r="BB22" s="40">
        <v>673.220947265625</v>
      </c>
      <c r="BC22" s="40">
        <v>673.221435546875</v>
      </c>
      <c r="BD22" s="40">
        <v>673.2213134765625</v>
      </c>
      <c r="BE22" s="41">
        <v>673.22100830078125</v>
      </c>
    </row>
    <row r="23" spans="1:57">
      <c r="A23" s="63" t="s">
        <v>95</v>
      </c>
      <c r="B23" s="64">
        <v>244.72010803222656</v>
      </c>
      <c r="C23" s="40">
        <v>238.0361328125</v>
      </c>
      <c r="D23" s="40">
        <v>238.03607177734375</v>
      </c>
      <c r="E23" s="40">
        <v>238.03587341308594</v>
      </c>
      <c r="F23" s="40">
        <v>238.03619384765625</v>
      </c>
      <c r="G23" s="40">
        <v>238.0360107421875</v>
      </c>
      <c r="H23" s="40">
        <v>238.03596496582031</v>
      </c>
      <c r="I23" s="40">
        <v>238.03604125976563</v>
      </c>
      <c r="J23" s="40">
        <v>238.03598022460938</v>
      </c>
      <c r="K23" s="40">
        <v>238.03608703613281</v>
      </c>
      <c r="L23" s="40">
        <v>238.03605651855469</v>
      </c>
      <c r="M23" s="40">
        <v>238.03604125976563</v>
      </c>
      <c r="N23" s="40">
        <v>238.03584289550781</v>
      </c>
      <c r="O23" s="40">
        <v>238.03614807128906</v>
      </c>
      <c r="P23" s="40">
        <v>238.03605651855469</v>
      </c>
      <c r="Q23" s="40">
        <v>238.03598022460938</v>
      </c>
      <c r="R23" s="40">
        <v>238.03605651855469</v>
      </c>
      <c r="S23" s="40">
        <v>238.03596496582031</v>
      </c>
      <c r="T23" s="40">
        <v>238.03598022460938</v>
      </c>
      <c r="U23" s="40">
        <v>238.03594970703125</v>
      </c>
      <c r="V23" s="40">
        <v>238.03598022460938</v>
      </c>
      <c r="W23" s="40">
        <v>238.03598022460938</v>
      </c>
      <c r="X23" s="40">
        <v>238.0361328125</v>
      </c>
      <c r="Y23" s="40">
        <v>238.03607177734375</v>
      </c>
      <c r="Z23" s="40">
        <v>238.035888671875</v>
      </c>
      <c r="AA23" s="40">
        <v>238.03610229492188</v>
      </c>
      <c r="AB23" s="40">
        <v>238.03608703613281</v>
      </c>
      <c r="AC23" s="40">
        <v>238.03604125976563</v>
      </c>
      <c r="AD23" s="40">
        <v>238.03594970703125</v>
      </c>
      <c r="AE23" s="40">
        <v>238.03585815429688</v>
      </c>
      <c r="AF23" s="40">
        <v>238.03596496582031</v>
      </c>
      <c r="AG23" s="40">
        <v>238.03585815429688</v>
      </c>
      <c r="AH23" s="40">
        <v>238.03616333007813</v>
      </c>
      <c r="AI23" s="40">
        <v>238.03598022460938</v>
      </c>
      <c r="AJ23" s="40">
        <v>238.03604125976563</v>
      </c>
      <c r="AK23" s="40">
        <v>238.0360107421875</v>
      </c>
      <c r="AL23" s="40">
        <v>238.03591918945313</v>
      </c>
      <c r="AM23" s="40">
        <v>238.03598022460938</v>
      </c>
      <c r="AN23" s="40">
        <v>238.0362548828125</v>
      </c>
      <c r="AO23" s="40">
        <v>238.03604125976563</v>
      </c>
      <c r="AP23" s="40">
        <v>238.03607177734375</v>
      </c>
      <c r="AQ23" s="40">
        <v>238.03608703613281</v>
      </c>
      <c r="AR23" s="40">
        <v>238.03608703613281</v>
      </c>
      <c r="AS23" s="40">
        <v>238.03616333007813</v>
      </c>
      <c r="AT23" s="40">
        <v>238.03617858886719</v>
      </c>
      <c r="AU23" s="40">
        <v>238.03639221191406</v>
      </c>
      <c r="AV23" s="40">
        <v>238.03607177734375</v>
      </c>
      <c r="AW23" s="40">
        <v>238.03611755371094</v>
      </c>
      <c r="AX23" s="40">
        <v>238.03623962402344</v>
      </c>
      <c r="AY23" s="40">
        <v>238.03607177734375</v>
      </c>
      <c r="AZ23" s="40">
        <v>238.03620910644531</v>
      </c>
      <c r="BA23" s="40">
        <v>238.03608703613281</v>
      </c>
      <c r="BB23" s="40">
        <v>238.03623962402344</v>
      </c>
      <c r="BC23" s="40">
        <v>238.03607177734375</v>
      </c>
      <c r="BD23" s="40">
        <v>238.03617858886719</v>
      </c>
      <c r="BE23" s="41">
        <v>238.03599548339844</v>
      </c>
    </row>
    <row r="24" spans="1:57">
      <c r="A24" s="63" t="s">
        <v>96</v>
      </c>
      <c r="B24" s="64">
        <v>376.91384887695313</v>
      </c>
      <c r="C24" s="40">
        <v>375.38418579101563</v>
      </c>
      <c r="D24" s="40">
        <v>375.38436889648438</v>
      </c>
      <c r="E24" s="40">
        <v>375.38446044921875</v>
      </c>
      <c r="F24" s="40">
        <v>375.38433837890625</v>
      </c>
      <c r="G24" s="40">
        <v>375.38412475585938</v>
      </c>
      <c r="H24" s="40">
        <v>375.38442993164063</v>
      </c>
      <c r="I24" s="40">
        <v>375.38421630859375</v>
      </c>
      <c r="J24" s="40">
        <v>375.38427734375</v>
      </c>
      <c r="K24" s="40">
        <v>375.38424682617188</v>
      </c>
      <c r="L24" s="40">
        <v>375.38430786132813</v>
      </c>
      <c r="M24" s="40">
        <v>375.3843994140625</v>
      </c>
      <c r="N24" s="40">
        <v>375.38436889648438</v>
      </c>
      <c r="O24" s="40">
        <v>375.38427734375</v>
      </c>
      <c r="P24" s="40">
        <v>375.38433837890625</v>
      </c>
      <c r="Q24" s="40">
        <v>375.38409423828125</v>
      </c>
      <c r="R24" s="40">
        <v>375.38442993164063</v>
      </c>
      <c r="S24" s="40">
        <v>375.38397216796875</v>
      </c>
      <c r="T24" s="40">
        <v>375.38424682617188</v>
      </c>
      <c r="U24" s="40">
        <v>375.384033203125</v>
      </c>
      <c r="V24" s="40">
        <v>375.38421630859375</v>
      </c>
      <c r="W24" s="40">
        <v>375.384033203125</v>
      </c>
      <c r="X24" s="40">
        <v>375.38433837890625</v>
      </c>
      <c r="Y24" s="40">
        <v>375.38430786132813</v>
      </c>
      <c r="Z24" s="40">
        <v>375.38446044921875</v>
      </c>
      <c r="AA24" s="40">
        <v>375.3843994140625</v>
      </c>
      <c r="AB24" s="40">
        <v>375.38427734375</v>
      </c>
      <c r="AC24" s="40">
        <v>375.38430786132813</v>
      </c>
      <c r="AD24" s="40">
        <v>375.3843994140625</v>
      </c>
      <c r="AE24" s="40">
        <v>375.38455200195313</v>
      </c>
      <c r="AF24" s="40">
        <v>375.38449096679688</v>
      </c>
      <c r="AG24" s="40">
        <v>375.38436889648438</v>
      </c>
      <c r="AH24" s="40">
        <v>375.38406372070313</v>
      </c>
      <c r="AI24" s="40">
        <v>375.38397216796875</v>
      </c>
      <c r="AJ24" s="40">
        <v>375.38409423828125</v>
      </c>
      <c r="AK24" s="40">
        <v>375.38406372070313</v>
      </c>
      <c r="AL24" s="40">
        <v>375.38436889648438</v>
      </c>
      <c r="AM24" s="40">
        <v>375.3841552734375</v>
      </c>
      <c r="AN24" s="40">
        <v>375.384033203125</v>
      </c>
      <c r="AO24" s="40">
        <v>375.38433837890625</v>
      </c>
      <c r="AP24" s="40">
        <v>375.38418579101563</v>
      </c>
      <c r="AQ24" s="40">
        <v>375.38421630859375</v>
      </c>
      <c r="AR24" s="40">
        <v>375.38430786132813</v>
      </c>
      <c r="AS24" s="40">
        <v>375.38424682617188</v>
      </c>
      <c r="AT24" s="40">
        <v>375.38436889648438</v>
      </c>
      <c r="AU24" s="40">
        <v>375.38433837890625</v>
      </c>
      <c r="AV24" s="40">
        <v>375.38433837890625</v>
      </c>
      <c r="AW24" s="40">
        <v>375.3843994140625</v>
      </c>
      <c r="AX24" s="40">
        <v>375.38418579101563</v>
      </c>
      <c r="AY24" s="40">
        <v>375.38433837890625</v>
      </c>
      <c r="AZ24" s="40">
        <v>375.38433837890625</v>
      </c>
      <c r="BA24" s="40">
        <v>375.38446044921875</v>
      </c>
      <c r="BB24" s="40">
        <v>375.38430786132813</v>
      </c>
      <c r="BC24" s="40">
        <v>375.38424682617188</v>
      </c>
      <c r="BD24" s="40">
        <v>375.38446044921875</v>
      </c>
      <c r="BE24" s="41">
        <v>375.38424682617188</v>
      </c>
    </row>
    <row r="25" spans="1:57">
      <c r="A25" s="63" t="s">
        <v>97</v>
      </c>
      <c r="B25" s="64">
        <v>345.76995849609375</v>
      </c>
      <c r="C25" s="40">
        <v>341.10824584960938</v>
      </c>
      <c r="D25" s="40">
        <v>341.10806274414063</v>
      </c>
      <c r="E25" s="40">
        <v>341.1085205078125</v>
      </c>
      <c r="F25" s="40">
        <v>341.10812377929688</v>
      </c>
      <c r="G25" s="40">
        <v>341.10797119140625</v>
      </c>
      <c r="H25" s="40">
        <v>341.10797119140625</v>
      </c>
      <c r="I25" s="40">
        <v>341.1077880859375</v>
      </c>
      <c r="J25" s="40">
        <v>341.10784912109375</v>
      </c>
      <c r="K25" s="40">
        <v>341.10806274414063</v>
      </c>
      <c r="L25" s="40">
        <v>341.10784912109375</v>
      </c>
      <c r="M25" s="40">
        <v>341.10781860351563</v>
      </c>
      <c r="N25" s="40">
        <v>341.10800170898438</v>
      </c>
      <c r="O25" s="40">
        <v>341.10809326171875</v>
      </c>
      <c r="P25" s="40">
        <v>341.1080322265625</v>
      </c>
      <c r="Q25" s="40">
        <v>341.1082763671875</v>
      </c>
      <c r="R25" s="40">
        <v>341.10830688476563</v>
      </c>
      <c r="S25" s="40">
        <v>341.10812377929688</v>
      </c>
      <c r="T25" s="40">
        <v>341.10794067382813</v>
      </c>
      <c r="U25" s="40">
        <v>341.10787963867188</v>
      </c>
      <c r="V25" s="40">
        <v>341.10791015625</v>
      </c>
      <c r="W25" s="40">
        <v>341.10784912109375</v>
      </c>
      <c r="X25" s="40">
        <v>341.10821533203125</v>
      </c>
      <c r="Y25" s="40">
        <v>341.10791015625</v>
      </c>
      <c r="Z25" s="40">
        <v>341.10800170898438</v>
      </c>
      <c r="AA25" s="40">
        <v>341.10821533203125</v>
      </c>
      <c r="AB25" s="40">
        <v>341.1082763671875</v>
      </c>
      <c r="AC25" s="40">
        <v>341.10797119140625</v>
      </c>
      <c r="AD25" s="40">
        <v>341.10818481445313</v>
      </c>
      <c r="AE25" s="40">
        <v>341.10769653320313</v>
      </c>
      <c r="AF25" s="40">
        <v>341.10775756835938</v>
      </c>
      <c r="AG25" s="40">
        <v>341.10769653320313</v>
      </c>
      <c r="AH25" s="40">
        <v>341.10781860351563</v>
      </c>
      <c r="AI25" s="40">
        <v>341.10824584960938</v>
      </c>
      <c r="AJ25" s="40">
        <v>341.10800170898438</v>
      </c>
      <c r="AK25" s="40">
        <v>341.10763549804688</v>
      </c>
      <c r="AL25" s="40">
        <v>341.1077880859375</v>
      </c>
      <c r="AM25" s="40">
        <v>341.10800170898438</v>
      </c>
      <c r="AN25" s="40">
        <v>341.10781860351563</v>
      </c>
      <c r="AO25" s="40">
        <v>341.10794067382813</v>
      </c>
      <c r="AP25" s="40">
        <v>341.10800170898438</v>
      </c>
      <c r="AQ25" s="40">
        <v>341.10824584960938</v>
      </c>
      <c r="AR25" s="40">
        <v>341.10760498046875</v>
      </c>
      <c r="AS25" s="40">
        <v>341.10830688476563</v>
      </c>
      <c r="AT25" s="40">
        <v>341.1077880859375</v>
      </c>
      <c r="AU25" s="40">
        <v>341.10775756835938</v>
      </c>
      <c r="AV25" s="40">
        <v>341.10784912109375</v>
      </c>
      <c r="AW25" s="40">
        <v>341.10784912109375</v>
      </c>
      <c r="AX25" s="40">
        <v>341.10787963867188</v>
      </c>
      <c r="AY25" s="40">
        <v>341.10787963867188</v>
      </c>
      <c r="AZ25" s="40">
        <v>341.10794067382813</v>
      </c>
      <c r="BA25" s="40">
        <v>341.10821533203125</v>
      </c>
      <c r="BB25" s="40">
        <v>341.107421875</v>
      </c>
      <c r="BC25" s="40">
        <v>341.10821533203125</v>
      </c>
      <c r="BD25" s="40">
        <v>341.10812377929688</v>
      </c>
      <c r="BE25" s="41">
        <v>341.108154296875</v>
      </c>
    </row>
    <row r="26" spans="1:57">
      <c r="A26" s="63" t="s">
        <v>98</v>
      </c>
      <c r="B26" s="64">
        <v>41.099964141845703</v>
      </c>
      <c r="C26" s="40">
        <v>41.099983215332031</v>
      </c>
      <c r="D26" s="40">
        <v>41.099983215332031</v>
      </c>
      <c r="E26" s="40">
        <v>41.099983215332031</v>
      </c>
      <c r="F26" s="40">
        <v>41.099987030029297</v>
      </c>
      <c r="G26" s="40">
        <v>41.099983215332031</v>
      </c>
      <c r="H26" s="40">
        <v>41.099983215332031</v>
      </c>
      <c r="I26" s="40">
        <v>41.099983215332031</v>
      </c>
      <c r="J26" s="40">
        <v>41.099987030029297</v>
      </c>
      <c r="K26" s="40">
        <v>41.099983215332031</v>
      </c>
      <c r="L26" s="40">
        <v>41.099983215332031</v>
      </c>
      <c r="M26" s="40">
        <v>41.099983215332031</v>
      </c>
      <c r="N26" s="40">
        <v>41.099987030029297</v>
      </c>
      <c r="O26" s="40">
        <v>41.099983215332031</v>
      </c>
      <c r="P26" s="40">
        <v>41.099983215332031</v>
      </c>
      <c r="Q26" s="40">
        <v>41.099983215332031</v>
      </c>
      <c r="R26" s="40">
        <v>41.099987030029297</v>
      </c>
      <c r="S26" s="40">
        <v>41.099983215332031</v>
      </c>
      <c r="T26" s="40">
        <v>41.099983215332031</v>
      </c>
      <c r="U26" s="40">
        <v>41.099983215332031</v>
      </c>
      <c r="V26" s="40">
        <v>41.099987030029297</v>
      </c>
      <c r="W26" s="40">
        <v>41.099983215332031</v>
      </c>
      <c r="X26" s="40">
        <v>41.099983215332031</v>
      </c>
      <c r="Y26" s="40">
        <v>41.099983215332031</v>
      </c>
      <c r="Z26" s="40">
        <v>41.099987030029297</v>
      </c>
      <c r="AA26" s="40">
        <v>41.099983215332031</v>
      </c>
      <c r="AB26" s="40">
        <v>41.099983215332031</v>
      </c>
      <c r="AC26" s="40">
        <v>41.099983215332031</v>
      </c>
      <c r="AD26" s="40">
        <v>41.099987030029297</v>
      </c>
      <c r="AE26" s="40">
        <v>41.099983215332031</v>
      </c>
      <c r="AF26" s="40">
        <v>41.099983215332031</v>
      </c>
      <c r="AG26" s="40">
        <v>41.099983215332031</v>
      </c>
      <c r="AH26" s="40">
        <v>41.099987030029297</v>
      </c>
      <c r="AI26" s="40">
        <v>41.099983215332031</v>
      </c>
      <c r="AJ26" s="40">
        <v>41.099983215332031</v>
      </c>
      <c r="AK26" s="40">
        <v>41.099983215332031</v>
      </c>
      <c r="AL26" s="40">
        <v>41.099987030029297</v>
      </c>
      <c r="AM26" s="40">
        <v>41.099983215332031</v>
      </c>
      <c r="AN26" s="40">
        <v>41.099983215332031</v>
      </c>
      <c r="AO26" s="40">
        <v>41.099983215332031</v>
      </c>
      <c r="AP26" s="40">
        <v>41.099987030029297</v>
      </c>
      <c r="AQ26" s="40">
        <v>41.099983215332031</v>
      </c>
      <c r="AR26" s="40">
        <v>41.099983215332031</v>
      </c>
      <c r="AS26" s="40">
        <v>41.099983215332031</v>
      </c>
      <c r="AT26" s="40">
        <v>41.099987030029297</v>
      </c>
      <c r="AU26" s="40">
        <v>41.099983215332031</v>
      </c>
      <c r="AV26" s="40">
        <v>41.099983215332031</v>
      </c>
      <c r="AW26" s="40">
        <v>41.099983215332031</v>
      </c>
      <c r="AX26" s="40">
        <v>41.099987030029297</v>
      </c>
      <c r="AY26" s="40">
        <v>41.099983215332031</v>
      </c>
      <c r="AZ26" s="40">
        <v>41.099983215332031</v>
      </c>
      <c r="BA26" s="40">
        <v>41.099983215332031</v>
      </c>
      <c r="BB26" s="40">
        <v>41.099987030029297</v>
      </c>
      <c r="BC26" s="40">
        <v>41.099983215332031</v>
      </c>
      <c r="BD26" s="40">
        <v>41.099983215332031</v>
      </c>
      <c r="BE26" s="41">
        <v>41.099983215332031</v>
      </c>
    </row>
    <row r="27" spans="1:57">
      <c r="A27" s="63" t="s">
        <v>99</v>
      </c>
      <c r="B27" s="64">
        <v>69.846122741699219</v>
      </c>
      <c r="C27" s="40">
        <v>69.388961791992188</v>
      </c>
      <c r="D27" s="40">
        <v>69.788932800292969</v>
      </c>
      <c r="E27" s="40">
        <v>69.846138000488281</v>
      </c>
      <c r="F27" s="40">
        <v>70.150825500488281</v>
      </c>
      <c r="G27" s="40">
        <v>70.150825500488281</v>
      </c>
      <c r="H27" s="40">
        <v>70.150825500488281</v>
      </c>
      <c r="I27" s="40">
        <v>70.150825500488281</v>
      </c>
      <c r="J27" s="40">
        <v>70.150825500488281</v>
      </c>
      <c r="K27" s="40">
        <v>70.150825500488281</v>
      </c>
      <c r="L27" s="40">
        <v>70.150825500488281</v>
      </c>
      <c r="M27" s="40">
        <v>70.150825500488281</v>
      </c>
      <c r="N27" s="40">
        <v>70.150825500488281</v>
      </c>
      <c r="O27" s="40">
        <v>70.150825500488281</v>
      </c>
      <c r="P27" s="40">
        <v>70.150825500488281</v>
      </c>
      <c r="Q27" s="40">
        <v>70.150825500488281</v>
      </c>
      <c r="R27" s="40">
        <v>70.150825500488281</v>
      </c>
      <c r="S27" s="40">
        <v>70.150825500488281</v>
      </c>
      <c r="T27" s="40">
        <v>70.150825500488281</v>
      </c>
      <c r="U27" s="40">
        <v>70.150825500488281</v>
      </c>
      <c r="V27" s="40">
        <v>70.150825500488281</v>
      </c>
      <c r="W27" s="40">
        <v>70.150825500488281</v>
      </c>
      <c r="X27" s="40">
        <v>70.150825500488281</v>
      </c>
      <c r="Y27" s="40">
        <v>70.150825500488281</v>
      </c>
      <c r="Z27" s="40">
        <v>70.150825500488281</v>
      </c>
      <c r="AA27" s="40">
        <v>70.150825500488281</v>
      </c>
      <c r="AB27" s="40">
        <v>70.150825500488281</v>
      </c>
      <c r="AC27" s="40">
        <v>70.150825500488281</v>
      </c>
      <c r="AD27" s="40">
        <v>70.150825500488281</v>
      </c>
      <c r="AE27" s="40">
        <v>70.150825500488281</v>
      </c>
      <c r="AF27" s="40">
        <v>70.150825500488281</v>
      </c>
      <c r="AG27" s="40">
        <v>70.150825500488281</v>
      </c>
      <c r="AH27" s="40">
        <v>70.150825500488281</v>
      </c>
      <c r="AI27" s="40">
        <v>70.150825500488281</v>
      </c>
      <c r="AJ27" s="40">
        <v>70.150825500488281</v>
      </c>
      <c r="AK27" s="40">
        <v>70.150825500488281</v>
      </c>
      <c r="AL27" s="40">
        <v>70.150825500488281</v>
      </c>
      <c r="AM27" s="40">
        <v>70.150825500488281</v>
      </c>
      <c r="AN27" s="40">
        <v>70.150825500488281</v>
      </c>
      <c r="AO27" s="40">
        <v>70.150825500488281</v>
      </c>
      <c r="AP27" s="40">
        <v>70.150825500488281</v>
      </c>
      <c r="AQ27" s="40">
        <v>70.150825500488281</v>
      </c>
      <c r="AR27" s="40">
        <v>70.150825500488281</v>
      </c>
      <c r="AS27" s="40">
        <v>70.150825500488281</v>
      </c>
      <c r="AT27" s="40">
        <v>70.150825500488281</v>
      </c>
      <c r="AU27" s="40">
        <v>70.150825500488281</v>
      </c>
      <c r="AV27" s="40">
        <v>70.150825500488281</v>
      </c>
      <c r="AW27" s="40">
        <v>70.150825500488281</v>
      </c>
      <c r="AX27" s="40">
        <v>70.150825500488281</v>
      </c>
      <c r="AY27" s="40">
        <v>70.150825500488281</v>
      </c>
      <c r="AZ27" s="40">
        <v>70.150825500488281</v>
      </c>
      <c r="BA27" s="40">
        <v>70.150825500488281</v>
      </c>
      <c r="BB27" s="40">
        <v>70.150825500488281</v>
      </c>
      <c r="BC27" s="40">
        <v>70.150825500488281</v>
      </c>
      <c r="BD27" s="40">
        <v>70.150825500488281</v>
      </c>
      <c r="BE27" s="41">
        <v>70.150825500488281</v>
      </c>
    </row>
    <row r="28" spans="1:57">
      <c r="A28" s="63" t="s">
        <v>100</v>
      </c>
      <c r="B28" s="64">
        <v>80.703529357910156</v>
      </c>
      <c r="C28" s="40">
        <v>80.175384521484375</v>
      </c>
      <c r="D28" s="40">
        <v>80.637504577636719</v>
      </c>
      <c r="E28" s="40">
        <v>80.703559875488281</v>
      </c>
      <c r="F28" s="40">
        <v>81.055656433105469</v>
      </c>
      <c r="G28" s="40">
        <v>81.055656433105469</v>
      </c>
      <c r="H28" s="40">
        <v>81.055656433105469</v>
      </c>
      <c r="I28" s="40">
        <v>81.055656433105469</v>
      </c>
      <c r="J28" s="40">
        <v>81.055656433105469</v>
      </c>
      <c r="K28" s="40">
        <v>81.055656433105469</v>
      </c>
      <c r="L28" s="40">
        <v>81.055656433105469</v>
      </c>
      <c r="M28" s="40">
        <v>81.055656433105469</v>
      </c>
      <c r="N28" s="40">
        <v>81.055656433105469</v>
      </c>
      <c r="O28" s="40">
        <v>81.055656433105469</v>
      </c>
      <c r="P28" s="40">
        <v>81.055656433105469</v>
      </c>
      <c r="Q28" s="40">
        <v>81.055656433105469</v>
      </c>
      <c r="R28" s="40">
        <v>81.055656433105469</v>
      </c>
      <c r="S28" s="40">
        <v>81.055656433105469</v>
      </c>
      <c r="T28" s="40">
        <v>81.055656433105469</v>
      </c>
      <c r="U28" s="40">
        <v>81.055656433105469</v>
      </c>
      <c r="V28" s="40">
        <v>81.055656433105469</v>
      </c>
      <c r="W28" s="40">
        <v>81.055656433105469</v>
      </c>
      <c r="X28" s="40">
        <v>81.055656433105469</v>
      </c>
      <c r="Y28" s="40">
        <v>81.055656433105469</v>
      </c>
      <c r="Z28" s="40">
        <v>81.055656433105469</v>
      </c>
      <c r="AA28" s="40">
        <v>81.055656433105469</v>
      </c>
      <c r="AB28" s="40">
        <v>81.055656433105469</v>
      </c>
      <c r="AC28" s="40">
        <v>81.055656433105469</v>
      </c>
      <c r="AD28" s="40">
        <v>81.055656433105469</v>
      </c>
      <c r="AE28" s="40">
        <v>81.055656433105469</v>
      </c>
      <c r="AF28" s="40">
        <v>81.055656433105469</v>
      </c>
      <c r="AG28" s="40">
        <v>81.055656433105469</v>
      </c>
      <c r="AH28" s="40">
        <v>81.055656433105469</v>
      </c>
      <c r="AI28" s="40">
        <v>81.055656433105469</v>
      </c>
      <c r="AJ28" s="40">
        <v>81.055656433105469</v>
      </c>
      <c r="AK28" s="40">
        <v>81.055656433105469</v>
      </c>
      <c r="AL28" s="40">
        <v>81.055656433105469</v>
      </c>
      <c r="AM28" s="40">
        <v>81.055656433105469</v>
      </c>
      <c r="AN28" s="40">
        <v>81.055656433105469</v>
      </c>
      <c r="AO28" s="40">
        <v>81.055656433105469</v>
      </c>
      <c r="AP28" s="40">
        <v>81.055656433105469</v>
      </c>
      <c r="AQ28" s="40">
        <v>81.055656433105469</v>
      </c>
      <c r="AR28" s="40">
        <v>81.055656433105469</v>
      </c>
      <c r="AS28" s="40">
        <v>81.055656433105469</v>
      </c>
      <c r="AT28" s="40">
        <v>81.055656433105469</v>
      </c>
      <c r="AU28" s="40">
        <v>81.055656433105469</v>
      </c>
      <c r="AV28" s="40">
        <v>81.055656433105469</v>
      </c>
      <c r="AW28" s="40">
        <v>81.055656433105469</v>
      </c>
      <c r="AX28" s="40">
        <v>81.055656433105469</v>
      </c>
      <c r="AY28" s="40">
        <v>81.055656433105469</v>
      </c>
      <c r="AZ28" s="40">
        <v>81.055656433105469</v>
      </c>
      <c r="BA28" s="40">
        <v>81.055656433105469</v>
      </c>
      <c r="BB28" s="40">
        <v>81.055656433105469</v>
      </c>
      <c r="BC28" s="40">
        <v>81.055656433105469</v>
      </c>
      <c r="BD28" s="40">
        <v>81.055656433105469</v>
      </c>
      <c r="BE28" s="41">
        <v>81.055656433105469</v>
      </c>
    </row>
    <row r="29" spans="1:57">
      <c r="A29" s="63" t="s">
        <v>101</v>
      </c>
      <c r="B29" s="64">
        <v>76.927848815917969</v>
      </c>
      <c r="C29" s="40">
        <v>76.424346923828125</v>
      </c>
      <c r="D29" s="40">
        <v>76.864891052246094</v>
      </c>
      <c r="E29" s="40">
        <v>76.927810668945313</v>
      </c>
      <c r="F29" s="40">
        <v>77.263504028320313</v>
      </c>
      <c r="G29" s="40">
        <v>77.263519287109375</v>
      </c>
      <c r="H29" s="40">
        <v>77.263519287109375</v>
      </c>
      <c r="I29" s="40">
        <v>77.263519287109375</v>
      </c>
      <c r="J29" s="40">
        <v>77.263504028320313</v>
      </c>
      <c r="K29" s="40">
        <v>77.263519287109375</v>
      </c>
      <c r="L29" s="40">
        <v>77.263519287109375</v>
      </c>
      <c r="M29" s="40">
        <v>77.263519287109375</v>
      </c>
      <c r="N29" s="40">
        <v>77.263504028320313</v>
      </c>
      <c r="O29" s="40">
        <v>77.263519287109375</v>
      </c>
      <c r="P29" s="40">
        <v>77.263519287109375</v>
      </c>
      <c r="Q29" s="40">
        <v>77.263519287109375</v>
      </c>
      <c r="R29" s="40">
        <v>77.263504028320313</v>
      </c>
      <c r="S29" s="40">
        <v>77.263519287109375</v>
      </c>
      <c r="T29" s="40">
        <v>77.263519287109375</v>
      </c>
      <c r="U29" s="40">
        <v>77.263519287109375</v>
      </c>
      <c r="V29" s="40">
        <v>77.263504028320313</v>
      </c>
      <c r="W29" s="40">
        <v>77.263519287109375</v>
      </c>
      <c r="X29" s="40">
        <v>77.263519287109375</v>
      </c>
      <c r="Y29" s="40">
        <v>77.263519287109375</v>
      </c>
      <c r="Z29" s="40">
        <v>77.263504028320313</v>
      </c>
      <c r="AA29" s="40">
        <v>77.263519287109375</v>
      </c>
      <c r="AB29" s="40">
        <v>77.263519287109375</v>
      </c>
      <c r="AC29" s="40">
        <v>77.263519287109375</v>
      </c>
      <c r="AD29" s="40">
        <v>77.263504028320313</v>
      </c>
      <c r="AE29" s="40">
        <v>77.263519287109375</v>
      </c>
      <c r="AF29" s="40">
        <v>77.263519287109375</v>
      </c>
      <c r="AG29" s="40">
        <v>77.263519287109375</v>
      </c>
      <c r="AH29" s="40">
        <v>77.263504028320313</v>
      </c>
      <c r="AI29" s="40">
        <v>77.263519287109375</v>
      </c>
      <c r="AJ29" s="40">
        <v>77.263519287109375</v>
      </c>
      <c r="AK29" s="40">
        <v>77.263519287109375</v>
      </c>
      <c r="AL29" s="40">
        <v>77.263504028320313</v>
      </c>
      <c r="AM29" s="40">
        <v>77.263519287109375</v>
      </c>
      <c r="AN29" s="40">
        <v>77.263519287109375</v>
      </c>
      <c r="AO29" s="40">
        <v>77.263519287109375</v>
      </c>
      <c r="AP29" s="40">
        <v>77.263504028320313</v>
      </c>
      <c r="AQ29" s="40">
        <v>77.263519287109375</v>
      </c>
      <c r="AR29" s="40">
        <v>77.263519287109375</v>
      </c>
      <c r="AS29" s="40">
        <v>77.263519287109375</v>
      </c>
      <c r="AT29" s="40">
        <v>77.263504028320313</v>
      </c>
      <c r="AU29" s="40">
        <v>77.263519287109375</v>
      </c>
      <c r="AV29" s="40">
        <v>77.263519287109375</v>
      </c>
      <c r="AW29" s="40">
        <v>77.263519287109375</v>
      </c>
      <c r="AX29" s="40">
        <v>77.263504028320313</v>
      </c>
      <c r="AY29" s="40">
        <v>77.263519287109375</v>
      </c>
      <c r="AZ29" s="40">
        <v>77.263519287109375</v>
      </c>
      <c r="BA29" s="40">
        <v>77.263519287109375</v>
      </c>
      <c r="BB29" s="40">
        <v>77.263504028320313</v>
      </c>
      <c r="BC29" s="40">
        <v>77.263519287109375</v>
      </c>
      <c r="BD29" s="40">
        <v>77.263519287109375</v>
      </c>
      <c r="BE29" s="41">
        <v>77.263519287109375</v>
      </c>
    </row>
    <row r="30" spans="1:57">
      <c r="A30" s="63" t="s">
        <v>102</v>
      </c>
      <c r="B30" s="64">
        <v>66.544624328613281</v>
      </c>
      <c r="C30" s="40">
        <v>66.109085083007813</v>
      </c>
      <c r="D30" s="40">
        <v>66.490188598632813</v>
      </c>
      <c r="E30" s="40">
        <v>66.544654846191406</v>
      </c>
      <c r="F30" s="40">
        <v>66.834953308105469</v>
      </c>
      <c r="G30" s="40">
        <v>66.8349609375</v>
      </c>
      <c r="H30" s="40">
        <v>66.8349609375</v>
      </c>
      <c r="I30" s="40">
        <v>66.8349609375</v>
      </c>
      <c r="J30" s="40">
        <v>66.834953308105469</v>
      </c>
      <c r="K30" s="40">
        <v>66.8349609375</v>
      </c>
      <c r="L30" s="40">
        <v>66.8349609375</v>
      </c>
      <c r="M30" s="40">
        <v>66.8349609375</v>
      </c>
      <c r="N30" s="40">
        <v>66.834953308105469</v>
      </c>
      <c r="O30" s="40">
        <v>66.8349609375</v>
      </c>
      <c r="P30" s="40">
        <v>66.8349609375</v>
      </c>
      <c r="Q30" s="40">
        <v>66.8349609375</v>
      </c>
      <c r="R30" s="40">
        <v>66.834953308105469</v>
      </c>
      <c r="S30" s="40">
        <v>66.8349609375</v>
      </c>
      <c r="T30" s="40">
        <v>66.8349609375</v>
      </c>
      <c r="U30" s="40">
        <v>66.8349609375</v>
      </c>
      <c r="V30" s="40">
        <v>66.834953308105469</v>
      </c>
      <c r="W30" s="40">
        <v>66.8349609375</v>
      </c>
      <c r="X30" s="40">
        <v>66.8349609375</v>
      </c>
      <c r="Y30" s="40">
        <v>66.8349609375</v>
      </c>
      <c r="Z30" s="40">
        <v>66.834953308105469</v>
      </c>
      <c r="AA30" s="40">
        <v>66.8349609375</v>
      </c>
      <c r="AB30" s="40">
        <v>66.8349609375</v>
      </c>
      <c r="AC30" s="40">
        <v>66.8349609375</v>
      </c>
      <c r="AD30" s="40">
        <v>66.834953308105469</v>
      </c>
      <c r="AE30" s="40">
        <v>66.8349609375</v>
      </c>
      <c r="AF30" s="40">
        <v>66.8349609375</v>
      </c>
      <c r="AG30" s="40">
        <v>66.8349609375</v>
      </c>
      <c r="AH30" s="40">
        <v>66.834953308105469</v>
      </c>
      <c r="AI30" s="40">
        <v>66.8349609375</v>
      </c>
      <c r="AJ30" s="40">
        <v>66.8349609375</v>
      </c>
      <c r="AK30" s="40">
        <v>66.8349609375</v>
      </c>
      <c r="AL30" s="40">
        <v>66.834953308105469</v>
      </c>
      <c r="AM30" s="40">
        <v>66.8349609375</v>
      </c>
      <c r="AN30" s="40">
        <v>66.8349609375</v>
      </c>
      <c r="AO30" s="40">
        <v>66.8349609375</v>
      </c>
      <c r="AP30" s="40">
        <v>66.834953308105469</v>
      </c>
      <c r="AQ30" s="40">
        <v>66.8349609375</v>
      </c>
      <c r="AR30" s="40">
        <v>66.8349609375</v>
      </c>
      <c r="AS30" s="40">
        <v>66.8349609375</v>
      </c>
      <c r="AT30" s="40">
        <v>66.834953308105469</v>
      </c>
      <c r="AU30" s="40">
        <v>66.8349609375</v>
      </c>
      <c r="AV30" s="40">
        <v>66.8349609375</v>
      </c>
      <c r="AW30" s="40">
        <v>66.8349609375</v>
      </c>
      <c r="AX30" s="40">
        <v>66.834953308105469</v>
      </c>
      <c r="AY30" s="40">
        <v>66.8349609375</v>
      </c>
      <c r="AZ30" s="40">
        <v>66.8349609375</v>
      </c>
      <c r="BA30" s="40">
        <v>66.8349609375</v>
      </c>
      <c r="BB30" s="40">
        <v>66.834953308105469</v>
      </c>
      <c r="BC30" s="40">
        <v>66.8349609375</v>
      </c>
      <c r="BD30" s="40">
        <v>66.8349609375</v>
      </c>
      <c r="BE30" s="41">
        <v>66.8349609375</v>
      </c>
    </row>
    <row r="31" spans="1:57">
      <c r="A31" s="63" t="s">
        <v>103</v>
      </c>
      <c r="B31" s="64">
        <v>72.677886962890625</v>
      </c>
      <c r="C31" s="40">
        <v>72.202201843261719</v>
      </c>
      <c r="D31" s="40">
        <v>72.618461608886719</v>
      </c>
      <c r="E31" s="40">
        <v>72.677871704101563</v>
      </c>
      <c r="F31" s="40">
        <v>72.994987487792969</v>
      </c>
      <c r="G31" s="40">
        <v>72.995002746582031</v>
      </c>
      <c r="H31" s="40">
        <v>72.995002746582031</v>
      </c>
      <c r="I31" s="40">
        <v>72.995002746582031</v>
      </c>
      <c r="J31" s="40">
        <v>72.994987487792969</v>
      </c>
      <c r="K31" s="40">
        <v>72.995002746582031</v>
      </c>
      <c r="L31" s="40">
        <v>72.995002746582031</v>
      </c>
      <c r="M31" s="40">
        <v>72.995002746582031</v>
      </c>
      <c r="N31" s="40">
        <v>72.994987487792969</v>
      </c>
      <c r="O31" s="40">
        <v>72.995002746582031</v>
      </c>
      <c r="P31" s="40">
        <v>72.995002746582031</v>
      </c>
      <c r="Q31" s="40">
        <v>72.995002746582031</v>
      </c>
      <c r="R31" s="40">
        <v>72.994987487792969</v>
      </c>
      <c r="S31" s="40">
        <v>72.995002746582031</v>
      </c>
      <c r="T31" s="40">
        <v>72.995002746582031</v>
      </c>
      <c r="U31" s="40">
        <v>72.995002746582031</v>
      </c>
      <c r="V31" s="40">
        <v>72.994987487792969</v>
      </c>
      <c r="W31" s="40">
        <v>72.995002746582031</v>
      </c>
      <c r="X31" s="40">
        <v>72.995002746582031</v>
      </c>
      <c r="Y31" s="40">
        <v>72.995002746582031</v>
      </c>
      <c r="Z31" s="40">
        <v>72.994987487792969</v>
      </c>
      <c r="AA31" s="40">
        <v>72.995002746582031</v>
      </c>
      <c r="AB31" s="40">
        <v>72.995002746582031</v>
      </c>
      <c r="AC31" s="40">
        <v>72.995002746582031</v>
      </c>
      <c r="AD31" s="40">
        <v>72.994987487792969</v>
      </c>
      <c r="AE31" s="40">
        <v>72.995002746582031</v>
      </c>
      <c r="AF31" s="40">
        <v>72.995002746582031</v>
      </c>
      <c r="AG31" s="40">
        <v>72.995002746582031</v>
      </c>
      <c r="AH31" s="40">
        <v>72.994987487792969</v>
      </c>
      <c r="AI31" s="40">
        <v>72.995002746582031</v>
      </c>
      <c r="AJ31" s="40">
        <v>72.995002746582031</v>
      </c>
      <c r="AK31" s="40">
        <v>72.995002746582031</v>
      </c>
      <c r="AL31" s="40">
        <v>72.994987487792969</v>
      </c>
      <c r="AM31" s="40">
        <v>72.995002746582031</v>
      </c>
      <c r="AN31" s="40">
        <v>72.995002746582031</v>
      </c>
      <c r="AO31" s="40">
        <v>72.995002746582031</v>
      </c>
      <c r="AP31" s="40">
        <v>72.994987487792969</v>
      </c>
      <c r="AQ31" s="40">
        <v>72.995002746582031</v>
      </c>
      <c r="AR31" s="40">
        <v>72.995002746582031</v>
      </c>
      <c r="AS31" s="40">
        <v>72.995002746582031</v>
      </c>
      <c r="AT31" s="40">
        <v>72.994987487792969</v>
      </c>
      <c r="AU31" s="40">
        <v>72.995002746582031</v>
      </c>
      <c r="AV31" s="40">
        <v>72.995002746582031</v>
      </c>
      <c r="AW31" s="40">
        <v>72.995002746582031</v>
      </c>
      <c r="AX31" s="40">
        <v>72.994987487792969</v>
      </c>
      <c r="AY31" s="40">
        <v>72.995002746582031</v>
      </c>
      <c r="AZ31" s="40">
        <v>72.995002746582031</v>
      </c>
      <c r="BA31" s="40">
        <v>72.995002746582031</v>
      </c>
      <c r="BB31" s="40">
        <v>72.994987487792969</v>
      </c>
      <c r="BC31" s="40">
        <v>72.995002746582031</v>
      </c>
      <c r="BD31" s="40">
        <v>72.995002746582031</v>
      </c>
      <c r="BE31" s="41">
        <v>72.995002746582031</v>
      </c>
    </row>
    <row r="32" spans="1:57">
      <c r="A32" s="63" t="s">
        <v>104</v>
      </c>
      <c r="B32" s="64">
        <v>38.169368743896484</v>
      </c>
      <c r="C32" s="40">
        <v>45.658218383789063</v>
      </c>
      <c r="D32" s="40">
        <v>45.658218383789063</v>
      </c>
      <c r="E32" s="40">
        <v>45.658218383789063</v>
      </c>
      <c r="F32" s="40">
        <v>45.658214569091797</v>
      </c>
      <c r="G32" s="40">
        <v>45.658218383789063</v>
      </c>
      <c r="H32" s="40">
        <v>45.658218383789063</v>
      </c>
      <c r="I32" s="40">
        <v>45.658218383789063</v>
      </c>
      <c r="J32" s="40">
        <v>45.658214569091797</v>
      </c>
      <c r="K32" s="40">
        <v>45.658218383789063</v>
      </c>
      <c r="L32" s="40">
        <v>45.658218383789063</v>
      </c>
      <c r="M32" s="40">
        <v>45.658218383789063</v>
      </c>
      <c r="N32" s="40">
        <v>45.658214569091797</v>
      </c>
      <c r="O32" s="40">
        <v>45.658218383789063</v>
      </c>
      <c r="P32" s="40">
        <v>45.658218383789063</v>
      </c>
      <c r="Q32" s="40">
        <v>45.658218383789063</v>
      </c>
      <c r="R32" s="40">
        <v>45.658214569091797</v>
      </c>
      <c r="S32" s="40">
        <v>45.658218383789063</v>
      </c>
      <c r="T32" s="40">
        <v>45.658218383789063</v>
      </c>
      <c r="U32" s="40">
        <v>45.658218383789063</v>
      </c>
      <c r="V32" s="40">
        <v>45.658214569091797</v>
      </c>
      <c r="W32" s="40">
        <v>45.658218383789063</v>
      </c>
      <c r="X32" s="40">
        <v>45.658218383789063</v>
      </c>
      <c r="Y32" s="40">
        <v>45.658218383789063</v>
      </c>
      <c r="Z32" s="40">
        <v>45.658214569091797</v>
      </c>
      <c r="AA32" s="40">
        <v>45.658218383789063</v>
      </c>
      <c r="AB32" s="40">
        <v>45.658218383789063</v>
      </c>
      <c r="AC32" s="40">
        <v>45.658218383789063</v>
      </c>
      <c r="AD32" s="40">
        <v>45.658214569091797</v>
      </c>
      <c r="AE32" s="40">
        <v>45.658218383789063</v>
      </c>
      <c r="AF32" s="40">
        <v>45.658218383789063</v>
      </c>
      <c r="AG32" s="40">
        <v>45.658218383789063</v>
      </c>
      <c r="AH32" s="40">
        <v>45.658214569091797</v>
      </c>
      <c r="AI32" s="40">
        <v>45.658218383789063</v>
      </c>
      <c r="AJ32" s="40">
        <v>45.658218383789063</v>
      </c>
      <c r="AK32" s="40">
        <v>45.658218383789063</v>
      </c>
      <c r="AL32" s="40">
        <v>45.658214569091797</v>
      </c>
      <c r="AM32" s="40">
        <v>45.658218383789063</v>
      </c>
      <c r="AN32" s="40">
        <v>45.658218383789063</v>
      </c>
      <c r="AO32" s="40">
        <v>45.658218383789063</v>
      </c>
      <c r="AP32" s="40">
        <v>45.658214569091797</v>
      </c>
      <c r="AQ32" s="40">
        <v>45.658218383789063</v>
      </c>
      <c r="AR32" s="40">
        <v>45.658218383789063</v>
      </c>
      <c r="AS32" s="40">
        <v>45.658218383789063</v>
      </c>
      <c r="AT32" s="40">
        <v>45.658214569091797</v>
      </c>
      <c r="AU32" s="40">
        <v>45.658218383789063</v>
      </c>
      <c r="AV32" s="40">
        <v>45.658218383789063</v>
      </c>
      <c r="AW32" s="40">
        <v>45.658218383789063</v>
      </c>
      <c r="AX32" s="40">
        <v>45.658214569091797</v>
      </c>
      <c r="AY32" s="40">
        <v>45.658218383789063</v>
      </c>
      <c r="AZ32" s="40">
        <v>45.658218383789063</v>
      </c>
      <c r="BA32" s="40">
        <v>45.658218383789063</v>
      </c>
      <c r="BB32" s="40">
        <v>45.658214569091797</v>
      </c>
      <c r="BC32" s="40">
        <v>45.658218383789063</v>
      </c>
      <c r="BD32" s="40">
        <v>45.658218383789063</v>
      </c>
      <c r="BE32" s="41">
        <v>45.658218383789063</v>
      </c>
    </row>
    <row r="33" spans="1:57">
      <c r="A33" s="63" t="s">
        <v>105</v>
      </c>
      <c r="B33" s="64">
        <v>24.599998474121094</v>
      </c>
      <c r="C33" s="40">
        <v>24.599985122680664</v>
      </c>
      <c r="D33" s="40">
        <v>24.599985122680664</v>
      </c>
      <c r="E33" s="40">
        <v>24.599985122680664</v>
      </c>
      <c r="F33" s="40">
        <v>24.59998893737793</v>
      </c>
      <c r="G33" s="40">
        <v>24.599985122680664</v>
      </c>
      <c r="H33" s="40">
        <v>24.599985122680664</v>
      </c>
      <c r="I33" s="40">
        <v>24.599985122680664</v>
      </c>
      <c r="J33" s="40">
        <v>24.59998893737793</v>
      </c>
      <c r="K33" s="40">
        <v>24.599985122680664</v>
      </c>
      <c r="L33" s="40">
        <v>24.599985122680664</v>
      </c>
      <c r="M33" s="40">
        <v>24.599985122680664</v>
      </c>
      <c r="N33" s="40">
        <v>24.59998893737793</v>
      </c>
      <c r="O33" s="40">
        <v>24.599985122680664</v>
      </c>
      <c r="P33" s="40">
        <v>24.599985122680664</v>
      </c>
      <c r="Q33" s="40">
        <v>24.599985122680664</v>
      </c>
      <c r="R33" s="40">
        <v>24.59998893737793</v>
      </c>
      <c r="S33" s="40">
        <v>24.599985122680664</v>
      </c>
      <c r="T33" s="40">
        <v>24.599985122680664</v>
      </c>
      <c r="U33" s="40">
        <v>24.599985122680664</v>
      </c>
      <c r="V33" s="40">
        <v>24.59998893737793</v>
      </c>
      <c r="W33" s="40">
        <v>24.599985122680664</v>
      </c>
      <c r="X33" s="40">
        <v>24.599985122680664</v>
      </c>
      <c r="Y33" s="40">
        <v>24.599985122680664</v>
      </c>
      <c r="Z33" s="40">
        <v>24.59998893737793</v>
      </c>
      <c r="AA33" s="40">
        <v>24.599985122680664</v>
      </c>
      <c r="AB33" s="40">
        <v>24.599985122680664</v>
      </c>
      <c r="AC33" s="40">
        <v>24.599985122680664</v>
      </c>
      <c r="AD33" s="40">
        <v>24.59998893737793</v>
      </c>
      <c r="AE33" s="40">
        <v>24.599985122680664</v>
      </c>
      <c r="AF33" s="40">
        <v>24.599985122680664</v>
      </c>
      <c r="AG33" s="40">
        <v>24.599985122680664</v>
      </c>
      <c r="AH33" s="40">
        <v>24.59998893737793</v>
      </c>
      <c r="AI33" s="40">
        <v>24.599985122680664</v>
      </c>
      <c r="AJ33" s="40">
        <v>24.599985122680664</v>
      </c>
      <c r="AK33" s="40">
        <v>24.599985122680664</v>
      </c>
      <c r="AL33" s="40">
        <v>24.59998893737793</v>
      </c>
      <c r="AM33" s="40">
        <v>24.599985122680664</v>
      </c>
      <c r="AN33" s="40">
        <v>24.599985122680664</v>
      </c>
      <c r="AO33" s="40">
        <v>24.599985122680664</v>
      </c>
      <c r="AP33" s="40">
        <v>24.59998893737793</v>
      </c>
      <c r="AQ33" s="40">
        <v>24.599985122680664</v>
      </c>
      <c r="AR33" s="40">
        <v>24.599985122680664</v>
      </c>
      <c r="AS33" s="40">
        <v>24.599985122680664</v>
      </c>
      <c r="AT33" s="40">
        <v>24.59998893737793</v>
      </c>
      <c r="AU33" s="40">
        <v>24.599985122680664</v>
      </c>
      <c r="AV33" s="40">
        <v>24.599985122680664</v>
      </c>
      <c r="AW33" s="40">
        <v>24.599985122680664</v>
      </c>
      <c r="AX33" s="40">
        <v>24.59998893737793</v>
      </c>
      <c r="AY33" s="40">
        <v>24.599985122680664</v>
      </c>
      <c r="AZ33" s="40">
        <v>24.599985122680664</v>
      </c>
      <c r="BA33" s="40">
        <v>24.599985122680664</v>
      </c>
      <c r="BB33" s="40">
        <v>24.59998893737793</v>
      </c>
      <c r="BC33" s="40">
        <v>24.599985122680664</v>
      </c>
      <c r="BD33" s="40">
        <v>24.599985122680664</v>
      </c>
      <c r="BE33" s="41">
        <v>24.599985122680664</v>
      </c>
    </row>
    <row r="34" spans="1:57">
      <c r="A34" s="63" t="s">
        <v>106</v>
      </c>
      <c r="B34" s="64">
        <v>594.21917724609375</v>
      </c>
      <c r="C34" s="40">
        <v>539.9398193359375</v>
      </c>
      <c r="D34" s="40">
        <v>539.940185546875</v>
      </c>
      <c r="E34" s="40">
        <v>539.93963623046875</v>
      </c>
      <c r="F34" s="40">
        <v>539.94000244140625</v>
      </c>
      <c r="G34" s="40">
        <v>539.94000244140625</v>
      </c>
      <c r="H34" s="40">
        <v>539.93988037109375</v>
      </c>
      <c r="I34" s="40">
        <v>539.93951416015625</v>
      </c>
      <c r="J34" s="40">
        <v>539.939208984375</v>
      </c>
      <c r="K34" s="40">
        <v>539.93994140625</v>
      </c>
      <c r="L34" s="40">
        <v>539.93994140625</v>
      </c>
      <c r="M34" s="40">
        <v>539.94012451171875</v>
      </c>
      <c r="N34" s="40">
        <v>539.939697265625</v>
      </c>
      <c r="O34" s="40">
        <v>539.94000244140625</v>
      </c>
      <c r="P34" s="40">
        <v>539.93994140625</v>
      </c>
      <c r="Q34" s="40">
        <v>539.93975830078125</v>
      </c>
      <c r="R34" s="40">
        <v>539.939208984375</v>
      </c>
      <c r="S34" s="40">
        <v>539.94036865234375</v>
      </c>
      <c r="T34" s="40">
        <v>539.939697265625</v>
      </c>
      <c r="U34" s="40">
        <v>539.940185546875</v>
      </c>
      <c r="V34" s="40">
        <v>539.93994140625</v>
      </c>
      <c r="W34" s="40">
        <v>539.93994140625</v>
      </c>
      <c r="X34" s="40">
        <v>539.9393310546875</v>
      </c>
      <c r="Y34" s="40">
        <v>539.93975830078125</v>
      </c>
      <c r="Z34" s="40">
        <v>539.93975830078125</v>
      </c>
      <c r="AA34" s="40">
        <v>539.940673828125</v>
      </c>
      <c r="AB34" s="40">
        <v>539.93975830078125</v>
      </c>
      <c r="AC34" s="40">
        <v>539.93975830078125</v>
      </c>
      <c r="AD34" s="40">
        <v>539.9403076171875</v>
      </c>
      <c r="AE34" s="40">
        <v>539.93963623046875</v>
      </c>
      <c r="AF34" s="40">
        <v>539.93994140625</v>
      </c>
      <c r="AG34" s="40">
        <v>539.93988037109375</v>
      </c>
      <c r="AH34" s="40">
        <v>539.939697265625</v>
      </c>
      <c r="AI34" s="40">
        <v>539.93994140625</v>
      </c>
      <c r="AJ34" s="40">
        <v>539.9404296875</v>
      </c>
      <c r="AK34" s="40">
        <v>539.93963623046875</v>
      </c>
      <c r="AL34" s="40">
        <v>539.93975830078125</v>
      </c>
      <c r="AM34" s="40">
        <v>539.940185546875</v>
      </c>
      <c r="AN34" s="40">
        <v>539.93951416015625</v>
      </c>
      <c r="AO34" s="40">
        <v>539.9400634765625</v>
      </c>
      <c r="AP34" s="40">
        <v>539.93963623046875</v>
      </c>
      <c r="AQ34" s="40">
        <v>539.9398193359375</v>
      </c>
      <c r="AR34" s="40">
        <v>539.93963623046875</v>
      </c>
      <c r="AS34" s="40">
        <v>539.93988037109375</v>
      </c>
      <c r="AT34" s="40">
        <v>539.940185546875</v>
      </c>
      <c r="AU34" s="40">
        <v>539.93994140625</v>
      </c>
      <c r="AV34" s="40">
        <v>539.940185546875</v>
      </c>
      <c r="AW34" s="40">
        <v>539.93988037109375</v>
      </c>
      <c r="AX34" s="40">
        <v>539.93975830078125</v>
      </c>
      <c r="AY34" s="40">
        <v>539.9398193359375</v>
      </c>
      <c r="AZ34" s="40">
        <v>539.940185546875</v>
      </c>
      <c r="BA34" s="40">
        <v>539.94024658203125</v>
      </c>
      <c r="BB34" s="40">
        <v>539.9400634765625</v>
      </c>
      <c r="BC34" s="40">
        <v>539.9400634765625</v>
      </c>
      <c r="BD34" s="40">
        <v>539.93994140625</v>
      </c>
      <c r="BE34" s="41">
        <v>539.939697265625</v>
      </c>
    </row>
    <row r="35" spans="1:57">
      <c r="A35" s="63" t="s">
        <v>107</v>
      </c>
      <c r="B35" s="64">
        <v>28.761423110961914</v>
      </c>
      <c r="C35" s="40">
        <v>28.761432647705078</v>
      </c>
      <c r="D35" s="40">
        <v>28.761432647705078</v>
      </c>
      <c r="E35" s="40">
        <v>28.761432647705078</v>
      </c>
      <c r="F35" s="40">
        <v>28.761430740356445</v>
      </c>
      <c r="G35" s="40">
        <v>28.761432647705078</v>
      </c>
      <c r="H35" s="40">
        <v>28.761432647705078</v>
      </c>
      <c r="I35" s="40">
        <v>28.761432647705078</v>
      </c>
      <c r="J35" s="40">
        <v>28.761430740356445</v>
      </c>
      <c r="K35" s="40">
        <v>28.761432647705078</v>
      </c>
      <c r="L35" s="40">
        <v>28.761432647705078</v>
      </c>
      <c r="M35" s="40">
        <v>28.761432647705078</v>
      </c>
      <c r="N35" s="40">
        <v>28.761430740356445</v>
      </c>
      <c r="O35" s="40">
        <v>28.761432647705078</v>
      </c>
      <c r="P35" s="40">
        <v>28.761432647705078</v>
      </c>
      <c r="Q35" s="40">
        <v>28.761432647705078</v>
      </c>
      <c r="R35" s="40">
        <v>28.761430740356445</v>
      </c>
      <c r="S35" s="40">
        <v>28.761432647705078</v>
      </c>
      <c r="T35" s="40">
        <v>28.761432647705078</v>
      </c>
      <c r="U35" s="40">
        <v>28.761432647705078</v>
      </c>
      <c r="V35" s="40">
        <v>28.761430740356445</v>
      </c>
      <c r="W35" s="40">
        <v>28.761432647705078</v>
      </c>
      <c r="X35" s="40">
        <v>28.761432647705078</v>
      </c>
      <c r="Y35" s="40">
        <v>28.761432647705078</v>
      </c>
      <c r="Z35" s="40">
        <v>28.761430740356445</v>
      </c>
      <c r="AA35" s="40">
        <v>28.761432647705078</v>
      </c>
      <c r="AB35" s="40">
        <v>28.761432647705078</v>
      </c>
      <c r="AC35" s="40">
        <v>28.761432647705078</v>
      </c>
      <c r="AD35" s="40">
        <v>28.761430740356445</v>
      </c>
      <c r="AE35" s="40">
        <v>28.761432647705078</v>
      </c>
      <c r="AF35" s="40">
        <v>28.761432647705078</v>
      </c>
      <c r="AG35" s="40">
        <v>28.761432647705078</v>
      </c>
      <c r="AH35" s="40">
        <v>28.761430740356445</v>
      </c>
      <c r="AI35" s="40">
        <v>28.761432647705078</v>
      </c>
      <c r="AJ35" s="40">
        <v>28.761432647705078</v>
      </c>
      <c r="AK35" s="40">
        <v>28.761432647705078</v>
      </c>
      <c r="AL35" s="40">
        <v>28.761430740356445</v>
      </c>
      <c r="AM35" s="40">
        <v>28.761432647705078</v>
      </c>
      <c r="AN35" s="40">
        <v>28.761432647705078</v>
      </c>
      <c r="AO35" s="40">
        <v>28.761432647705078</v>
      </c>
      <c r="AP35" s="40">
        <v>28.761430740356445</v>
      </c>
      <c r="AQ35" s="40">
        <v>28.761432647705078</v>
      </c>
      <c r="AR35" s="40">
        <v>28.761432647705078</v>
      </c>
      <c r="AS35" s="40">
        <v>28.761432647705078</v>
      </c>
      <c r="AT35" s="40">
        <v>28.761430740356445</v>
      </c>
      <c r="AU35" s="40">
        <v>28.761432647705078</v>
      </c>
      <c r="AV35" s="40">
        <v>28.761432647705078</v>
      </c>
      <c r="AW35" s="40">
        <v>28.761432647705078</v>
      </c>
      <c r="AX35" s="40">
        <v>28.761430740356445</v>
      </c>
      <c r="AY35" s="40">
        <v>28.761432647705078</v>
      </c>
      <c r="AZ35" s="40">
        <v>28.761432647705078</v>
      </c>
      <c r="BA35" s="40">
        <v>28.761432647705078</v>
      </c>
      <c r="BB35" s="40">
        <v>28.761430740356445</v>
      </c>
      <c r="BC35" s="40">
        <v>28.761432647705078</v>
      </c>
      <c r="BD35" s="40">
        <v>28.761432647705078</v>
      </c>
      <c r="BE35" s="41">
        <v>28.761432647705078</v>
      </c>
    </row>
    <row r="36" spans="1:57">
      <c r="A36" s="63" t="s">
        <v>108</v>
      </c>
      <c r="B36" s="64">
        <v>110.90617370605469</v>
      </c>
      <c r="C36" s="40">
        <v>110.4559326171875</v>
      </c>
      <c r="D36" s="40">
        <v>110.455810546875</v>
      </c>
      <c r="E36" s="40">
        <v>110.45587158203125</v>
      </c>
      <c r="F36" s="40">
        <v>110.45589447021484</v>
      </c>
      <c r="G36" s="40">
        <v>110.45584869384766</v>
      </c>
      <c r="H36" s="40">
        <v>110.455810546875</v>
      </c>
      <c r="I36" s="40">
        <v>110.455810546875</v>
      </c>
      <c r="J36" s="40">
        <v>110.45584106445313</v>
      </c>
      <c r="K36" s="40">
        <v>110.45586395263672</v>
      </c>
      <c r="L36" s="40">
        <v>110.45587158203125</v>
      </c>
      <c r="M36" s="40">
        <v>110.45591735839844</v>
      </c>
      <c r="N36" s="40">
        <v>110.45590972900391</v>
      </c>
      <c r="O36" s="40">
        <v>110.45584869384766</v>
      </c>
      <c r="P36" s="40">
        <v>110.45587921142578</v>
      </c>
      <c r="Q36" s="40">
        <v>110.45584106445313</v>
      </c>
      <c r="R36" s="40">
        <v>110.45594787597656</v>
      </c>
      <c r="S36" s="40">
        <v>110.45586395263672</v>
      </c>
      <c r="T36" s="40">
        <v>110.45582580566406</v>
      </c>
      <c r="U36" s="40">
        <v>110.45588684082031</v>
      </c>
      <c r="V36" s="40">
        <v>110.45594787597656</v>
      </c>
      <c r="W36" s="40">
        <v>110.45588684082031</v>
      </c>
      <c r="X36" s="40">
        <v>110.45579528808594</v>
      </c>
      <c r="Y36" s="40">
        <v>110.45582580566406</v>
      </c>
      <c r="Z36" s="40">
        <v>110.45584106445313</v>
      </c>
      <c r="AA36" s="40">
        <v>110.45589447021484</v>
      </c>
      <c r="AB36" s="40">
        <v>110.45588684082031</v>
      </c>
      <c r="AC36" s="40">
        <v>110.45590209960938</v>
      </c>
      <c r="AD36" s="40">
        <v>110.45587921142578</v>
      </c>
      <c r="AE36" s="40">
        <v>110.45590972900391</v>
      </c>
      <c r="AF36" s="40">
        <v>110.45591735839844</v>
      </c>
      <c r="AG36" s="40">
        <v>110.45587158203125</v>
      </c>
      <c r="AH36" s="40">
        <v>110.45589447021484</v>
      </c>
      <c r="AI36" s="40">
        <v>110.45590972900391</v>
      </c>
      <c r="AJ36" s="40">
        <v>110.45588684082031</v>
      </c>
      <c r="AK36" s="40">
        <v>110.45587158203125</v>
      </c>
      <c r="AL36" s="40">
        <v>110.45594787597656</v>
      </c>
      <c r="AM36" s="40">
        <v>110.45591735839844</v>
      </c>
      <c r="AN36" s="40">
        <v>110.45588684082031</v>
      </c>
      <c r="AO36" s="40">
        <v>110.4559326171875</v>
      </c>
      <c r="AP36" s="40">
        <v>110.45594024658203</v>
      </c>
      <c r="AQ36" s="40">
        <v>110.45590209960938</v>
      </c>
      <c r="AR36" s="40">
        <v>110.45599365234375</v>
      </c>
      <c r="AS36" s="40">
        <v>110.45596313476563</v>
      </c>
      <c r="AT36" s="40">
        <v>110.4559326171875</v>
      </c>
      <c r="AU36" s="40">
        <v>110.45597839355469</v>
      </c>
      <c r="AV36" s="40">
        <v>110.45596313476563</v>
      </c>
      <c r="AW36" s="40">
        <v>110.45597839355469</v>
      </c>
      <c r="AX36" s="40">
        <v>110.45601654052734</v>
      </c>
      <c r="AY36" s="40">
        <v>110.45596313476563</v>
      </c>
      <c r="AZ36" s="40">
        <v>110.45594024658203</v>
      </c>
      <c r="BA36" s="40">
        <v>110.45594024658203</v>
      </c>
      <c r="BB36" s="40">
        <v>110.45598602294922</v>
      </c>
      <c r="BC36" s="40">
        <v>110.45594024658203</v>
      </c>
      <c r="BD36" s="40">
        <v>110.45594787597656</v>
      </c>
      <c r="BE36" s="41">
        <v>110.45588684082031</v>
      </c>
    </row>
    <row r="37" spans="1:57">
      <c r="A37" s="63" t="s">
        <v>109</v>
      </c>
      <c r="B37" s="64">
        <v>101.46998596191406</v>
      </c>
      <c r="C37" s="40">
        <v>152.11994934082031</v>
      </c>
      <c r="D37" s="40">
        <v>152.11981201171875</v>
      </c>
      <c r="E37" s="40">
        <v>152.11978149414063</v>
      </c>
      <c r="F37" s="40">
        <v>152.119873046875</v>
      </c>
      <c r="G37" s="40">
        <v>152.11979675292969</v>
      </c>
      <c r="H37" s="40">
        <v>152.11988830566406</v>
      </c>
      <c r="I37" s="40">
        <v>152.11984252929688</v>
      </c>
      <c r="J37" s="40">
        <v>152.11991882324219</v>
      </c>
      <c r="K37" s="40">
        <v>152.11982727050781</v>
      </c>
      <c r="L37" s="40">
        <v>152.11990356445313</v>
      </c>
      <c r="M37" s="40">
        <v>152.11990356445313</v>
      </c>
      <c r="N37" s="40">
        <v>152.11994934082031</v>
      </c>
      <c r="O37" s="40">
        <v>152.11984252929688</v>
      </c>
      <c r="P37" s="40">
        <v>152.11985778808594</v>
      </c>
      <c r="Q37" s="40">
        <v>152.1197509765625</v>
      </c>
      <c r="R37" s="40">
        <v>152.11984252929688</v>
      </c>
      <c r="S37" s="40">
        <v>152.11993408203125</v>
      </c>
      <c r="T37" s="40">
        <v>152.12001037597656</v>
      </c>
      <c r="U37" s="40">
        <v>152.1199951171875</v>
      </c>
      <c r="V37" s="40">
        <v>152.12007141113281</v>
      </c>
      <c r="W37" s="40">
        <v>152.11993408203125</v>
      </c>
      <c r="X37" s="40">
        <v>152.11985778808594</v>
      </c>
      <c r="Y37" s="40">
        <v>152.11990356445313</v>
      </c>
      <c r="Z37" s="40">
        <v>152.119873046875</v>
      </c>
      <c r="AA37" s="40">
        <v>152.11988830566406</v>
      </c>
      <c r="AB37" s="40">
        <v>152.11993408203125</v>
      </c>
      <c r="AC37" s="40">
        <v>152.11996459960938</v>
      </c>
      <c r="AD37" s="40">
        <v>152.1199951171875</v>
      </c>
      <c r="AE37" s="40">
        <v>152.12007141113281</v>
      </c>
      <c r="AF37" s="40">
        <v>152.11997985839844</v>
      </c>
      <c r="AG37" s="40">
        <v>152.11982727050781</v>
      </c>
      <c r="AH37" s="40">
        <v>152.11985778808594</v>
      </c>
      <c r="AI37" s="40">
        <v>152.11990356445313</v>
      </c>
      <c r="AJ37" s="40">
        <v>152.11996459960938</v>
      </c>
      <c r="AK37" s="40">
        <v>152.11997985839844</v>
      </c>
      <c r="AL37" s="40">
        <v>152.11988830566406</v>
      </c>
      <c r="AM37" s="40">
        <v>152.11997985839844</v>
      </c>
      <c r="AN37" s="40">
        <v>152.11994934082031</v>
      </c>
      <c r="AO37" s="40">
        <v>152.12004089355469</v>
      </c>
      <c r="AP37" s="40">
        <v>152.119873046875</v>
      </c>
      <c r="AQ37" s="40">
        <v>152.11990356445313</v>
      </c>
      <c r="AR37" s="40">
        <v>152.12001037597656</v>
      </c>
      <c r="AS37" s="40">
        <v>152.12010192871094</v>
      </c>
      <c r="AT37" s="40">
        <v>152.119873046875</v>
      </c>
      <c r="AU37" s="40">
        <v>152.11993408203125</v>
      </c>
      <c r="AV37" s="40">
        <v>152.12004089355469</v>
      </c>
      <c r="AW37" s="40">
        <v>152.1199951171875</v>
      </c>
      <c r="AX37" s="40">
        <v>152.11996459960938</v>
      </c>
      <c r="AY37" s="40">
        <v>152.11994934082031</v>
      </c>
      <c r="AZ37" s="40">
        <v>152.11994934082031</v>
      </c>
      <c r="BA37" s="40">
        <v>152.11993408203125</v>
      </c>
      <c r="BB37" s="40">
        <v>152.11996459960938</v>
      </c>
      <c r="BC37" s="40">
        <v>152.11985778808594</v>
      </c>
      <c r="BD37" s="40">
        <v>152.11996459960938</v>
      </c>
      <c r="BE37" s="41">
        <v>152.119873046875</v>
      </c>
    </row>
    <row r="38" spans="1:57">
      <c r="A38" s="63" t="s">
        <v>110</v>
      </c>
      <c r="B38" s="64">
        <v>104.15998840332031</v>
      </c>
      <c r="C38" s="40">
        <v>104.79997253417969</v>
      </c>
      <c r="D38" s="40">
        <v>104.79997253417969</v>
      </c>
      <c r="E38" s="40">
        <v>104.79997253417969</v>
      </c>
      <c r="F38" s="40">
        <v>104.79995727539063</v>
      </c>
      <c r="G38" s="40">
        <v>104.79997253417969</v>
      </c>
      <c r="H38" s="40">
        <v>104.79997253417969</v>
      </c>
      <c r="I38" s="40">
        <v>104.79997253417969</v>
      </c>
      <c r="J38" s="40">
        <v>104.79995727539063</v>
      </c>
      <c r="K38" s="40">
        <v>104.79997253417969</v>
      </c>
      <c r="L38" s="40">
        <v>104.79997253417969</v>
      </c>
      <c r="M38" s="40">
        <v>104.79997253417969</v>
      </c>
      <c r="N38" s="40">
        <v>104.79995727539063</v>
      </c>
      <c r="O38" s="40">
        <v>104.79997253417969</v>
      </c>
      <c r="P38" s="40">
        <v>104.79997253417969</v>
      </c>
      <c r="Q38" s="40">
        <v>104.79997253417969</v>
      </c>
      <c r="R38" s="40">
        <v>75.770408630371094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0</v>
      </c>
      <c r="AY38" s="40">
        <v>0</v>
      </c>
      <c r="AZ38" s="40">
        <v>0</v>
      </c>
      <c r="BA38" s="40">
        <v>0</v>
      </c>
      <c r="BB38" s="40">
        <v>0</v>
      </c>
      <c r="BC38" s="40">
        <v>0</v>
      </c>
      <c r="BD38" s="40">
        <v>0</v>
      </c>
      <c r="BE38" s="41">
        <v>0</v>
      </c>
    </row>
    <row r="39" spans="1:57">
      <c r="A39" s="63" t="s">
        <v>111</v>
      </c>
      <c r="B39" s="64">
        <v>83.709999084472656</v>
      </c>
      <c r="C39" s="40">
        <v>84.410003662109375</v>
      </c>
      <c r="D39" s="40">
        <v>84.410003662109375</v>
      </c>
      <c r="E39" s="40">
        <v>84.410003662109375</v>
      </c>
      <c r="F39" s="40">
        <v>84.409996032714844</v>
      </c>
      <c r="G39" s="40">
        <v>84.410003662109375</v>
      </c>
      <c r="H39" s="40">
        <v>84.410003662109375</v>
      </c>
      <c r="I39" s="40">
        <v>84.410003662109375</v>
      </c>
      <c r="J39" s="40">
        <v>84.409996032714844</v>
      </c>
      <c r="K39" s="40">
        <v>84.410003662109375</v>
      </c>
      <c r="L39" s="40">
        <v>84.410003662109375</v>
      </c>
      <c r="M39" s="40">
        <v>84.410003662109375</v>
      </c>
      <c r="N39" s="40">
        <v>84.409996032714844</v>
      </c>
      <c r="O39" s="40">
        <v>84.410003662109375</v>
      </c>
      <c r="P39" s="40">
        <v>84.410003662109375</v>
      </c>
      <c r="Q39" s="40">
        <v>84.410003662109375</v>
      </c>
      <c r="R39" s="40">
        <v>61.028419494628906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1">
        <v>0</v>
      </c>
    </row>
    <row r="40" spans="1:57">
      <c r="A40" s="63" t="s">
        <v>112</v>
      </c>
      <c r="B40" s="64">
        <v>139.5599365234375</v>
      </c>
      <c r="C40" s="40">
        <v>140.37995910644531</v>
      </c>
      <c r="D40" s="40">
        <v>140.37989807128906</v>
      </c>
      <c r="E40" s="40">
        <v>140.37995910644531</v>
      </c>
      <c r="F40" s="40">
        <v>140.37995910644531</v>
      </c>
      <c r="G40" s="40">
        <v>140.37998962402344</v>
      </c>
      <c r="H40" s="40">
        <v>140.37995910644531</v>
      </c>
      <c r="I40" s="40">
        <v>140.38002014160156</v>
      </c>
      <c r="J40" s="40">
        <v>140.38002014160156</v>
      </c>
      <c r="K40" s="40">
        <v>140.38002014160156</v>
      </c>
      <c r="L40" s="40">
        <v>140.37998962402344</v>
      </c>
      <c r="M40" s="40">
        <v>140.37995910644531</v>
      </c>
      <c r="N40" s="40">
        <v>140.37989807128906</v>
      </c>
      <c r="O40" s="40">
        <v>140.37992858886719</v>
      </c>
      <c r="P40" s="40">
        <v>140.37989807128906</v>
      </c>
      <c r="Q40" s="40">
        <v>140.3798828125</v>
      </c>
      <c r="R40" s="40">
        <v>140.37989807128906</v>
      </c>
      <c r="S40" s="40">
        <v>140.37989807128906</v>
      </c>
      <c r="T40" s="40">
        <v>140.37992858886719</v>
      </c>
      <c r="U40" s="40">
        <v>140.37986755371094</v>
      </c>
      <c r="V40" s="40">
        <v>140.38002014160156</v>
      </c>
      <c r="W40" s="40">
        <v>140.38009643554688</v>
      </c>
      <c r="X40" s="40">
        <v>140.38005065917969</v>
      </c>
      <c r="Y40" s="40">
        <v>140.38005065917969</v>
      </c>
      <c r="Z40" s="40">
        <v>140.38002014160156</v>
      </c>
      <c r="AA40" s="40">
        <v>140.38003540039063</v>
      </c>
      <c r="AB40" s="40">
        <v>140.38003540039063</v>
      </c>
      <c r="AC40" s="40">
        <v>140.38005065917969</v>
      </c>
      <c r="AD40" s="40">
        <v>140.38005065917969</v>
      </c>
      <c r="AE40" s="40">
        <v>140.3800048828125</v>
      </c>
      <c r="AF40" s="40">
        <v>140.37995910644531</v>
      </c>
      <c r="AG40" s="40">
        <v>140.37989807128906</v>
      </c>
      <c r="AH40" s="40">
        <v>140.37992858886719</v>
      </c>
      <c r="AI40" s="40">
        <v>140.37998962402344</v>
      </c>
      <c r="AJ40" s="40">
        <v>140.37992858886719</v>
      </c>
      <c r="AK40" s="40">
        <v>140.37998962402344</v>
      </c>
      <c r="AL40" s="40">
        <v>140.3800048828125</v>
      </c>
      <c r="AM40" s="40">
        <v>140.37997436523438</v>
      </c>
      <c r="AN40" s="40">
        <v>140.38003540039063</v>
      </c>
      <c r="AO40" s="40">
        <v>140.37992858886719</v>
      </c>
      <c r="AP40" s="40">
        <v>140.38003540039063</v>
      </c>
      <c r="AQ40" s="40">
        <v>140.3800048828125</v>
      </c>
      <c r="AR40" s="40">
        <v>140.3800048828125</v>
      </c>
      <c r="AS40" s="40">
        <v>140.38003540039063</v>
      </c>
      <c r="AT40" s="40">
        <v>140.38005065917969</v>
      </c>
      <c r="AU40" s="40">
        <v>140.38002014160156</v>
      </c>
      <c r="AV40" s="40">
        <v>140.3800048828125</v>
      </c>
      <c r="AW40" s="40">
        <v>140.3800048828125</v>
      </c>
      <c r="AX40" s="40">
        <v>140.3800048828125</v>
      </c>
      <c r="AY40" s="40">
        <v>140.37995910644531</v>
      </c>
      <c r="AZ40" s="40">
        <v>140.37994384765625</v>
      </c>
      <c r="BA40" s="40">
        <v>140.37995910644531</v>
      </c>
      <c r="BB40" s="40">
        <v>140.37986755371094</v>
      </c>
      <c r="BC40" s="40">
        <v>140.37985229492188</v>
      </c>
      <c r="BD40" s="40">
        <v>140.37986755371094</v>
      </c>
      <c r="BE40" s="41">
        <v>140.37991333007813</v>
      </c>
    </row>
    <row r="41" spans="1:57">
      <c r="A41" s="63" t="s">
        <v>113</v>
      </c>
      <c r="B41" s="64">
        <v>14.600000381469727</v>
      </c>
      <c r="C41" s="40">
        <v>15.060009002685547</v>
      </c>
      <c r="D41" s="40">
        <v>15.060009002685547</v>
      </c>
      <c r="E41" s="40">
        <v>15.060009002685547</v>
      </c>
      <c r="F41" s="40">
        <v>15.06000804901123</v>
      </c>
      <c r="G41" s="40">
        <v>15.060009002685547</v>
      </c>
      <c r="H41" s="40">
        <v>15.060009002685547</v>
      </c>
      <c r="I41" s="40">
        <v>15.060009002685547</v>
      </c>
      <c r="J41" s="40">
        <v>15.06000804901123</v>
      </c>
      <c r="K41" s="40">
        <v>15.060009002685547</v>
      </c>
      <c r="L41" s="40">
        <v>15.060009002685547</v>
      </c>
      <c r="M41" s="40">
        <v>15.060009002685547</v>
      </c>
      <c r="N41" s="40">
        <v>15.06000804901123</v>
      </c>
      <c r="O41" s="40">
        <v>15.060009002685547</v>
      </c>
      <c r="P41" s="40">
        <v>15.060009002685547</v>
      </c>
      <c r="Q41" s="40">
        <v>15.060009002685547</v>
      </c>
      <c r="R41" s="40">
        <v>15.06000804901123</v>
      </c>
      <c r="S41" s="40">
        <v>15.060009002685547</v>
      </c>
      <c r="T41" s="40">
        <v>15.060009002685547</v>
      </c>
      <c r="U41" s="40">
        <v>15.060009002685547</v>
      </c>
      <c r="V41" s="40">
        <v>15.06000804901123</v>
      </c>
      <c r="W41" s="40">
        <v>15.060009002685547</v>
      </c>
      <c r="X41" s="40">
        <v>15.060009002685547</v>
      </c>
      <c r="Y41" s="40">
        <v>15.060009002685547</v>
      </c>
      <c r="Z41" s="40">
        <v>15.06000804901123</v>
      </c>
      <c r="AA41" s="40">
        <v>15.060009002685547</v>
      </c>
      <c r="AB41" s="40">
        <v>15.060009002685547</v>
      </c>
      <c r="AC41" s="40">
        <v>15.060009002685547</v>
      </c>
      <c r="AD41" s="40">
        <v>15.06000804901123</v>
      </c>
      <c r="AE41" s="40">
        <v>15.060009002685547</v>
      </c>
      <c r="AF41" s="40">
        <v>15.060009002685547</v>
      </c>
      <c r="AG41" s="40">
        <v>15.060009002685547</v>
      </c>
      <c r="AH41" s="40">
        <v>15.06000804901123</v>
      </c>
      <c r="AI41" s="40">
        <v>15.060009002685547</v>
      </c>
      <c r="AJ41" s="40">
        <v>15.060009002685547</v>
      </c>
      <c r="AK41" s="40">
        <v>15.060009002685547</v>
      </c>
      <c r="AL41" s="40">
        <v>15.06000804901123</v>
      </c>
      <c r="AM41" s="40">
        <v>15.060009002685547</v>
      </c>
      <c r="AN41" s="40">
        <v>15.060009002685547</v>
      </c>
      <c r="AO41" s="40">
        <v>15.060009002685547</v>
      </c>
      <c r="AP41" s="40">
        <v>15.06000804901123</v>
      </c>
      <c r="AQ41" s="40">
        <v>15.060009002685547</v>
      </c>
      <c r="AR41" s="40">
        <v>15.060009002685547</v>
      </c>
      <c r="AS41" s="40">
        <v>15.060009002685547</v>
      </c>
      <c r="AT41" s="40">
        <v>15.06000804901123</v>
      </c>
      <c r="AU41" s="40">
        <v>15.060009002685547</v>
      </c>
      <c r="AV41" s="40">
        <v>15.060009002685547</v>
      </c>
      <c r="AW41" s="40">
        <v>15.060009002685547</v>
      </c>
      <c r="AX41" s="40">
        <v>15.06000804901123</v>
      </c>
      <c r="AY41" s="40">
        <v>15.060009002685547</v>
      </c>
      <c r="AZ41" s="40">
        <v>15.060009002685547</v>
      </c>
      <c r="BA41" s="40">
        <v>15.060009002685547</v>
      </c>
      <c r="BB41" s="40">
        <v>15.06000804901123</v>
      </c>
      <c r="BC41" s="40">
        <v>15.060009002685547</v>
      </c>
      <c r="BD41" s="40">
        <v>15.060009002685547</v>
      </c>
      <c r="BE41" s="41">
        <v>15.060009002685547</v>
      </c>
    </row>
    <row r="42" spans="1:57">
      <c r="A42" s="65" t="s">
        <v>65</v>
      </c>
      <c r="B42" s="66">
        <v>6884.6691856384277</v>
      </c>
      <c r="C42" s="67">
        <v>6781.8546161651611</v>
      </c>
      <c r="D42" s="67">
        <v>6783.9535007476807</v>
      </c>
      <c r="E42" s="67">
        <v>7034.2544574737549</v>
      </c>
      <c r="F42" s="67">
        <v>7035.8534498214722</v>
      </c>
      <c r="G42" s="67">
        <v>6645.8532657623291</v>
      </c>
      <c r="H42" s="67">
        <v>6425.8544025421143</v>
      </c>
      <c r="I42" s="67">
        <v>6785.8528156280518</v>
      </c>
      <c r="J42" s="67">
        <v>6785.8527097702026</v>
      </c>
      <c r="K42" s="67">
        <v>6785.8537845611572</v>
      </c>
      <c r="L42" s="67">
        <v>6785.8532276153564</v>
      </c>
      <c r="M42" s="67">
        <v>6785.8546009063721</v>
      </c>
      <c r="N42" s="67">
        <v>6785.8533735275269</v>
      </c>
      <c r="O42" s="67">
        <v>6785.854211807251</v>
      </c>
      <c r="P42" s="67">
        <v>6785.8541965484619</v>
      </c>
      <c r="Q42" s="67">
        <v>6785.8543262481689</v>
      </c>
      <c r="R42" s="67">
        <v>6733.4420881271362</v>
      </c>
      <c r="S42" s="67">
        <v>6596.6444034576416</v>
      </c>
      <c r="T42" s="67">
        <v>6596.6438770294189</v>
      </c>
      <c r="U42" s="67">
        <v>6596.6441059112549</v>
      </c>
      <c r="V42" s="67">
        <v>6596.6433210372925</v>
      </c>
      <c r="W42" s="67">
        <v>6596.6434497833252</v>
      </c>
      <c r="X42" s="67">
        <v>6596.6441822052002</v>
      </c>
      <c r="Y42" s="67">
        <v>6596.6437091827393</v>
      </c>
      <c r="Z42" s="67">
        <v>6596.6440229415894</v>
      </c>
      <c r="AA42" s="67">
        <v>6596.6453342437744</v>
      </c>
      <c r="AB42" s="67">
        <v>6596.6447467803955</v>
      </c>
      <c r="AC42" s="67">
        <v>6596.6441211700439</v>
      </c>
      <c r="AD42" s="67">
        <v>6596.6443357467651</v>
      </c>
      <c r="AE42" s="67">
        <v>6596.6427555084229</v>
      </c>
      <c r="AF42" s="67">
        <v>6596.644136428833</v>
      </c>
      <c r="AG42" s="67">
        <v>6596.6433429718018</v>
      </c>
      <c r="AH42" s="67">
        <v>6596.6431760787964</v>
      </c>
      <c r="AI42" s="67">
        <v>6596.6439151763916</v>
      </c>
      <c r="AJ42" s="67">
        <v>6596.644380569458</v>
      </c>
      <c r="AK42" s="67">
        <v>6596.6425495147705</v>
      </c>
      <c r="AL42" s="67">
        <v>6596.6431531906128</v>
      </c>
      <c r="AM42" s="67">
        <v>6596.6436786651611</v>
      </c>
      <c r="AN42" s="67">
        <v>6596.6432819366455</v>
      </c>
      <c r="AO42" s="67">
        <v>6596.6441669464111</v>
      </c>
      <c r="AP42" s="67">
        <v>6596.6431608200073</v>
      </c>
      <c r="AQ42" s="67">
        <v>6596.6443653106689</v>
      </c>
      <c r="AR42" s="67">
        <v>6596.6429462432861</v>
      </c>
      <c r="AS42" s="67">
        <v>6596.6441211700439</v>
      </c>
      <c r="AT42" s="67">
        <v>6596.6442518234253</v>
      </c>
      <c r="AU42" s="67">
        <v>6596.6442127227783</v>
      </c>
      <c r="AV42" s="67">
        <v>6596.6439990997314</v>
      </c>
      <c r="AW42" s="67">
        <v>6596.6441974639893</v>
      </c>
      <c r="AX42" s="67">
        <v>6596.6438322067261</v>
      </c>
      <c r="AY42" s="67">
        <v>6596.643648147583</v>
      </c>
      <c r="AZ42" s="67">
        <v>6596.6447238922119</v>
      </c>
      <c r="BA42" s="67">
        <v>6596.6439609527588</v>
      </c>
      <c r="BB42" s="67">
        <v>6596.6426267623901</v>
      </c>
      <c r="BC42" s="67">
        <v>6596.6436710357666</v>
      </c>
      <c r="BD42" s="67">
        <v>6596.6443042755127</v>
      </c>
      <c r="BE42" s="68">
        <v>6596.6435565948486</v>
      </c>
    </row>
    <row r="43" spans="1:57">
      <c r="A43" s="63"/>
      <c r="B43" s="64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1"/>
    </row>
    <row r="44" spans="1:57">
      <c r="A44" s="63"/>
      <c r="B44" s="64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1"/>
    </row>
    <row r="45" spans="1:57">
      <c r="A45" s="65"/>
      <c r="B45" s="66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8"/>
    </row>
  </sheetData>
  <sheetProtection password="EEDF" sheet="1" objects="1" scenarios="1"/>
  <pageMargins left="0.75" right="0.75" top="1" bottom="1" header="0.5" footer="0.5"/>
  <pageSetup scale="55" orientation="landscape" r:id="rId1"/>
  <headerFooter alignWithMargins="0">
    <oddFooter>&amp;L&amp;F&amp;R&amp;D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BJ59"/>
  <sheetViews>
    <sheetView topLeftCell="M16" workbookViewId="0">
      <selection activeCell="K24" sqref="K24"/>
    </sheetView>
  </sheetViews>
  <sheetFormatPr defaultRowHeight="12.75"/>
  <cols>
    <col min="1" max="1" width="15.7109375" style="10" customWidth="1"/>
    <col min="2" max="10" width="9.140625" style="10"/>
    <col min="11" max="11" width="10" style="10" bestFit="1" customWidth="1"/>
    <col min="12" max="12" width="9.7109375" style="10" customWidth="1"/>
    <col min="13" max="17" width="11.7109375" style="10" customWidth="1"/>
    <col min="18" max="57" width="12" style="10" customWidth="1"/>
    <col min="58" max="58" width="12" style="10" hidden="1" customWidth="1"/>
    <col min="59" max="60" width="0" style="10" hidden="1" customWidth="1"/>
    <col min="61" max="61" width="9.140625" style="10"/>
    <col min="62" max="62" width="10.42578125" style="10" bestFit="1" customWidth="1"/>
    <col min="63" max="256" width="9.140625" style="10"/>
    <col min="257" max="257" width="15.7109375" style="10" customWidth="1"/>
    <col min="258" max="313" width="9.140625" style="10"/>
    <col min="314" max="314" width="12" style="10" customWidth="1"/>
    <col min="315" max="512" width="9.140625" style="10"/>
    <col min="513" max="513" width="15.7109375" style="10" customWidth="1"/>
    <col min="514" max="569" width="9.140625" style="10"/>
    <col min="570" max="570" width="12" style="10" customWidth="1"/>
    <col min="571" max="768" width="9.140625" style="10"/>
    <col min="769" max="769" width="15.7109375" style="10" customWidth="1"/>
    <col min="770" max="825" width="9.140625" style="10"/>
    <col min="826" max="826" width="12" style="10" customWidth="1"/>
    <col min="827" max="1024" width="9.140625" style="10"/>
    <col min="1025" max="1025" width="15.7109375" style="10" customWidth="1"/>
    <col min="1026" max="1081" width="9.140625" style="10"/>
    <col min="1082" max="1082" width="12" style="10" customWidth="1"/>
    <col min="1083" max="1280" width="9.140625" style="10"/>
    <col min="1281" max="1281" width="15.7109375" style="10" customWidth="1"/>
    <col min="1282" max="1337" width="9.140625" style="10"/>
    <col min="1338" max="1338" width="12" style="10" customWidth="1"/>
    <col min="1339" max="1536" width="9.140625" style="10"/>
    <col min="1537" max="1537" width="15.7109375" style="10" customWidth="1"/>
    <col min="1538" max="1593" width="9.140625" style="10"/>
    <col min="1594" max="1594" width="12" style="10" customWidth="1"/>
    <col min="1595" max="1792" width="9.140625" style="10"/>
    <col min="1793" max="1793" width="15.7109375" style="10" customWidth="1"/>
    <col min="1794" max="1849" width="9.140625" style="10"/>
    <col min="1850" max="1850" width="12" style="10" customWidth="1"/>
    <col min="1851" max="2048" width="9.140625" style="10"/>
    <col min="2049" max="2049" width="15.7109375" style="10" customWidth="1"/>
    <col min="2050" max="2105" width="9.140625" style="10"/>
    <col min="2106" max="2106" width="12" style="10" customWidth="1"/>
    <col min="2107" max="2304" width="9.140625" style="10"/>
    <col min="2305" max="2305" width="15.7109375" style="10" customWidth="1"/>
    <col min="2306" max="2361" width="9.140625" style="10"/>
    <col min="2362" max="2362" width="12" style="10" customWidth="1"/>
    <col min="2363" max="2560" width="9.140625" style="10"/>
    <col min="2561" max="2561" width="15.7109375" style="10" customWidth="1"/>
    <col min="2562" max="2617" width="9.140625" style="10"/>
    <col min="2618" max="2618" width="12" style="10" customWidth="1"/>
    <col min="2619" max="2816" width="9.140625" style="10"/>
    <col min="2817" max="2817" width="15.7109375" style="10" customWidth="1"/>
    <col min="2818" max="2873" width="9.140625" style="10"/>
    <col min="2874" max="2874" width="12" style="10" customWidth="1"/>
    <col min="2875" max="3072" width="9.140625" style="10"/>
    <col min="3073" max="3073" width="15.7109375" style="10" customWidth="1"/>
    <col min="3074" max="3129" width="9.140625" style="10"/>
    <col min="3130" max="3130" width="12" style="10" customWidth="1"/>
    <col min="3131" max="3328" width="9.140625" style="10"/>
    <col min="3329" max="3329" width="15.7109375" style="10" customWidth="1"/>
    <col min="3330" max="3385" width="9.140625" style="10"/>
    <col min="3386" max="3386" width="12" style="10" customWidth="1"/>
    <col min="3387" max="3584" width="9.140625" style="10"/>
    <col min="3585" max="3585" width="15.7109375" style="10" customWidth="1"/>
    <col min="3586" max="3641" width="9.140625" style="10"/>
    <col min="3642" max="3642" width="12" style="10" customWidth="1"/>
    <col min="3643" max="3840" width="9.140625" style="10"/>
    <col min="3841" max="3841" width="15.7109375" style="10" customWidth="1"/>
    <col min="3842" max="3897" width="9.140625" style="10"/>
    <col min="3898" max="3898" width="12" style="10" customWidth="1"/>
    <col min="3899" max="4096" width="9.140625" style="10"/>
    <col min="4097" max="4097" width="15.7109375" style="10" customWidth="1"/>
    <col min="4098" max="4153" width="9.140625" style="10"/>
    <col min="4154" max="4154" width="12" style="10" customWidth="1"/>
    <col min="4155" max="4352" width="9.140625" style="10"/>
    <col min="4353" max="4353" width="15.7109375" style="10" customWidth="1"/>
    <col min="4354" max="4409" width="9.140625" style="10"/>
    <col min="4410" max="4410" width="12" style="10" customWidth="1"/>
    <col min="4411" max="4608" width="9.140625" style="10"/>
    <col min="4609" max="4609" width="15.7109375" style="10" customWidth="1"/>
    <col min="4610" max="4665" width="9.140625" style="10"/>
    <col min="4666" max="4666" width="12" style="10" customWidth="1"/>
    <col min="4667" max="4864" width="9.140625" style="10"/>
    <col min="4865" max="4865" width="15.7109375" style="10" customWidth="1"/>
    <col min="4866" max="4921" width="9.140625" style="10"/>
    <col min="4922" max="4922" width="12" style="10" customWidth="1"/>
    <col min="4923" max="5120" width="9.140625" style="10"/>
    <col min="5121" max="5121" width="15.7109375" style="10" customWidth="1"/>
    <col min="5122" max="5177" width="9.140625" style="10"/>
    <col min="5178" max="5178" width="12" style="10" customWidth="1"/>
    <col min="5179" max="5376" width="9.140625" style="10"/>
    <col min="5377" max="5377" width="15.7109375" style="10" customWidth="1"/>
    <col min="5378" max="5433" width="9.140625" style="10"/>
    <col min="5434" max="5434" width="12" style="10" customWidth="1"/>
    <col min="5435" max="5632" width="9.140625" style="10"/>
    <col min="5633" max="5633" width="15.7109375" style="10" customWidth="1"/>
    <col min="5634" max="5689" width="9.140625" style="10"/>
    <col min="5690" max="5690" width="12" style="10" customWidth="1"/>
    <col min="5691" max="5888" width="9.140625" style="10"/>
    <col min="5889" max="5889" width="15.7109375" style="10" customWidth="1"/>
    <col min="5890" max="5945" width="9.140625" style="10"/>
    <col min="5946" max="5946" width="12" style="10" customWidth="1"/>
    <col min="5947" max="6144" width="9.140625" style="10"/>
    <col min="6145" max="6145" width="15.7109375" style="10" customWidth="1"/>
    <col min="6146" max="6201" width="9.140625" style="10"/>
    <col min="6202" max="6202" width="12" style="10" customWidth="1"/>
    <col min="6203" max="6400" width="9.140625" style="10"/>
    <col min="6401" max="6401" width="15.7109375" style="10" customWidth="1"/>
    <col min="6402" max="6457" width="9.140625" style="10"/>
    <col min="6458" max="6458" width="12" style="10" customWidth="1"/>
    <col min="6459" max="6656" width="9.140625" style="10"/>
    <col min="6657" max="6657" width="15.7109375" style="10" customWidth="1"/>
    <col min="6658" max="6713" width="9.140625" style="10"/>
    <col min="6714" max="6714" width="12" style="10" customWidth="1"/>
    <col min="6715" max="6912" width="9.140625" style="10"/>
    <col min="6913" max="6913" width="15.7109375" style="10" customWidth="1"/>
    <col min="6914" max="6969" width="9.140625" style="10"/>
    <col min="6970" max="6970" width="12" style="10" customWidth="1"/>
    <col min="6971" max="7168" width="9.140625" style="10"/>
    <col min="7169" max="7169" width="15.7109375" style="10" customWidth="1"/>
    <col min="7170" max="7225" width="9.140625" style="10"/>
    <col min="7226" max="7226" width="12" style="10" customWidth="1"/>
    <col min="7227" max="7424" width="9.140625" style="10"/>
    <col min="7425" max="7425" width="15.7109375" style="10" customWidth="1"/>
    <col min="7426" max="7481" width="9.140625" style="10"/>
    <col min="7482" max="7482" width="12" style="10" customWidth="1"/>
    <col min="7483" max="7680" width="9.140625" style="10"/>
    <col min="7681" max="7681" width="15.7109375" style="10" customWidth="1"/>
    <col min="7682" max="7737" width="9.140625" style="10"/>
    <col min="7738" max="7738" width="12" style="10" customWidth="1"/>
    <col min="7739" max="7936" width="9.140625" style="10"/>
    <col min="7937" max="7937" width="15.7109375" style="10" customWidth="1"/>
    <col min="7938" max="7993" width="9.140625" style="10"/>
    <col min="7994" max="7994" width="12" style="10" customWidth="1"/>
    <col min="7995" max="8192" width="9.140625" style="10"/>
    <col min="8193" max="8193" width="15.7109375" style="10" customWidth="1"/>
    <col min="8194" max="8249" width="9.140625" style="10"/>
    <col min="8250" max="8250" width="12" style="10" customWidth="1"/>
    <col min="8251" max="8448" width="9.140625" style="10"/>
    <col min="8449" max="8449" width="15.7109375" style="10" customWidth="1"/>
    <col min="8450" max="8505" width="9.140625" style="10"/>
    <col min="8506" max="8506" width="12" style="10" customWidth="1"/>
    <col min="8507" max="8704" width="9.140625" style="10"/>
    <col min="8705" max="8705" width="15.7109375" style="10" customWidth="1"/>
    <col min="8706" max="8761" width="9.140625" style="10"/>
    <col min="8762" max="8762" width="12" style="10" customWidth="1"/>
    <col min="8763" max="8960" width="9.140625" style="10"/>
    <col min="8961" max="8961" width="15.7109375" style="10" customWidth="1"/>
    <col min="8962" max="9017" width="9.140625" style="10"/>
    <col min="9018" max="9018" width="12" style="10" customWidth="1"/>
    <col min="9019" max="9216" width="9.140625" style="10"/>
    <col min="9217" max="9217" width="15.7109375" style="10" customWidth="1"/>
    <col min="9218" max="9273" width="9.140625" style="10"/>
    <col min="9274" max="9274" width="12" style="10" customWidth="1"/>
    <col min="9275" max="9472" width="9.140625" style="10"/>
    <col min="9473" max="9473" width="15.7109375" style="10" customWidth="1"/>
    <col min="9474" max="9529" width="9.140625" style="10"/>
    <col min="9530" max="9530" width="12" style="10" customWidth="1"/>
    <col min="9531" max="9728" width="9.140625" style="10"/>
    <col min="9729" max="9729" width="15.7109375" style="10" customWidth="1"/>
    <col min="9730" max="9785" width="9.140625" style="10"/>
    <col min="9786" max="9786" width="12" style="10" customWidth="1"/>
    <col min="9787" max="9984" width="9.140625" style="10"/>
    <col min="9985" max="9985" width="15.7109375" style="10" customWidth="1"/>
    <col min="9986" max="10041" width="9.140625" style="10"/>
    <col min="10042" max="10042" width="12" style="10" customWidth="1"/>
    <col min="10043" max="10240" width="9.140625" style="10"/>
    <col min="10241" max="10241" width="15.7109375" style="10" customWidth="1"/>
    <col min="10242" max="10297" width="9.140625" style="10"/>
    <col min="10298" max="10298" width="12" style="10" customWidth="1"/>
    <col min="10299" max="10496" width="9.140625" style="10"/>
    <col min="10497" max="10497" width="15.7109375" style="10" customWidth="1"/>
    <col min="10498" max="10553" width="9.140625" style="10"/>
    <col min="10554" max="10554" width="12" style="10" customWidth="1"/>
    <col min="10555" max="10752" width="9.140625" style="10"/>
    <col min="10753" max="10753" width="15.7109375" style="10" customWidth="1"/>
    <col min="10754" max="10809" width="9.140625" style="10"/>
    <col min="10810" max="10810" width="12" style="10" customWidth="1"/>
    <col min="10811" max="11008" width="9.140625" style="10"/>
    <col min="11009" max="11009" width="15.7109375" style="10" customWidth="1"/>
    <col min="11010" max="11065" width="9.140625" style="10"/>
    <col min="11066" max="11066" width="12" style="10" customWidth="1"/>
    <col min="11067" max="11264" width="9.140625" style="10"/>
    <col min="11265" max="11265" width="15.7109375" style="10" customWidth="1"/>
    <col min="11266" max="11321" width="9.140625" style="10"/>
    <col min="11322" max="11322" width="12" style="10" customWidth="1"/>
    <col min="11323" max="11520" width="9.140625" style="10"/>
    <col min="11521" max="11521" width="15.7109375" style="10" customWidth="1"/>
    <col min="11522" max="11577" width="9.140625" style="10"/>
    <col min="11578" max="11578" width="12" style="10" customWidth="1"/>
    <col min="11579" max="11776" width="9.140625" style="10"/>
    <col min="11777" max="11777" width="15.7109375" style="10" customWidth="1"/>
    <col min="11778" max="11833" width="9.140625" style="10"/>
    <col min="11834" max="11834" width="12" style="10" customWidth="1"/>
    <col min="11835" max="12032" width="9.140625" style="10"/>
    <col min="12033" max="12033" width="15.7109375" style="10" customWidth="1"/>
    <col min="12034" max="12089" width="9.140625" style="10"/>
    <col min="12090" max="12090" width="12" style="10" customWidth="1"/>
    <col min="12091" max="12288" width="9.140625" style="10"/>
    <col min="12289" max="12289" width="15.7109375" style="10" customWidth="1"/>
    <col min="12290" max="12345" width="9.140625" style="10"/>
    <col min="12346" max="12346" width="12" style="10" customWidth="1"/>
    <col min="12347" max="12544" width="9.140625" style="10"/>
    <col min="12545" max="12545" width="15.7109375" style="10" customWidth="1"/>
    <col min="12546" max="12601" width="9.140625" style="10"/>
    <col min="12602" max="12602" width="12" style="10" customWidth="1"/>
    <col min="12603" max="12800" width="9.140625" style="10"/>
    <col min="12801" max="12801" width="15.7109375" style="10" customWidth="1"/>
    <col min="12802" max="12857" width="9.140625" style="10"/>
    <col min="12858" max="12858" width="12" style="10" customWidth="1"/>
    <col min="12859" max="13056" width="9.140625" style="10"/>
    <col min="13057" max="13057" width="15.7109375" style="10" customWidth="1"/>
    <col min="13058" max="13113" width="9.140625" style="10"/>
    <col min="13114" max="13114" width="12" style="10" customWidth="1"/>
    <col min="13115" max="13312" width="9.140625" style="10"/>
    <col min="13313" max="13313" width="15.7109375" style="10" customWidth="1"/>
    <col min="13314" max="13369" width="9.140625" style="10"/>
    <col min="13370" max="13370" width="12" style="10" customWidth="1"/>
    <col min="13371" max="13568" width="9.140625" style="10"/>
    <col min="13569" max="13569" width="15.7109375" style="10" customWidth="1"/>
    <col min="13570" max="13625" width="9.140625" style="10"/>
    <col min="13626" max="13626" width="12" style="10" customWidth="1"/>
    <col min="13627" max="13824" width="9.140625" style="10"/>
    <col min="13825" max="13825" width="15.7109375" style="10" customWidth="1"/>
    <col min="13826" max="13881" width="9.140625" style="10"/>
    <col min="13882" max="13882" width="12" style="10" customWidth="1"/>
    <col min="13883" max="14080" width="9.140625" style="10"/>
    <col min="14081" max="14081" width="15.7109375" style="10" customWidth="1"/>
    <col min="14082" max="14137" width="9.140625" style="10"/>
    <col min="14138" max="14138" width="12" style="10" customWidth="1"/>
    <col min="14139" max="14336" width="9.140625" style="10"/>
    <col min="14337" max="14337" width="15.7109375" style="10" customWidth="1"/>
    <col min="14338" max="14393" width="9.140625" style="10"/>
    <col min="14394" max="14394" width="12" style="10" customWidth="1"/>
    <col min="14395" max="14592" width="9.140625" style="10"/>
    <col min="14593" max="14593" width="15.7109375" style="10" customWidth="1"/>
    <col min="14594" max="14649" width="9.140625" style="10"/>
    <col min="14650" max="14650" width="12" style="10" customWidth="1"/>
    <col min="14651" max="14848" width="9.140625" style="10"/>
    <col min="14849" max="14849" width="15.7109375" style="10" customWidth="1"/>
    <col min="14850" max="14905" width="9.140625" style="10"/>
    <col min="14906" max="14906" width="12" style="10" customWidth="1"/>
    <col min="14907" max="15104" width="9.140625" style="10"/>
    <col min="15105" max="15105" width="15.7109375" style="10" customWidth="1"/>
    <col min="15106" max="15161" width="9.140625" style="10"/>
    <col min="15162" max="15162" width="12" style="10" customWidth="1"/>
    <col min="15163" max="15360" width="9.140625" style="10"/>
    <col min="15361" max="15361" width="15.7109375" style="10" customWidth="1"/>
    <col min="15362" max="15417" width="9.140625" style="10"/>
    <col min="15418" max="15418" width="12" style="10" customWidth="1"/>
    <col min="15419" max="15616" width="9.140625" style="10"/>
    <col min="15617" max="15617" width="15.7109375" style="10" customWidth="1"/>
    <col min="15618" max="15673" width="9.140625" style="10"/>
    <col min="15674" max="15674" width="12" style="10" customWidth="1"/>
    <col min="15675" max="15872" width="9.140625" style="10"/>
    <col min="15873" max="15873" width="15.7109375" style="10" customWidth="1"/>
    <col min="15874" max="15929" width="9.140625" style="10"/>
    <col min="15930" max="15930" width="12" style="10" customWidth="1"/>
    <col min="15931" max="16128" width="9.140625" style="10"/>
    <col min="16129" max="16129" width="15.7109375" style="10" customWidth="1"/>
    <col min="16130" max="16185" width="9.140625" style="10"/>
    <col min="16186" max="16186" width="12" style="10" customWidth="1"/>
    <col min="16187" max="16384" width="9.140625" style="10"/>
  </cols>
  <sheetData>
    <row r="1" spans="1:62">
      <c r="A1" s="56" t="s">
        <v>114</v>
      </c>
    </row>
    <row r="2" spans="1:62">
      <c r="A2" s="56"/>
    </row>
    <row r="4" spans="1:62">
      <c r="A4" s="57" t="s">
        <v>48</v>
      </c>
      <c r="B4" s="57">
        <v>2012</v>
      </c>
      <c r="C4" s="58">
        <f>+B4+1</f>
        <v>2013</v>
      </c>
      <c r="D4" s="58">
        <f t="shared" ref="D4:BE4" si="0">+C4+1</f>
        <v>2014</v>
      </c>
      <c r="E4" s="58">
        <f t="shared" si="0"/>
        <v>2015</v>
      </c>
      <c r="F4" s="58">
        <f t="shared" si="0"/>
        <v>2016</v>
      </c>
      <c r="G4" s="58">
        <f t="shared" si="0"/>
        <v>2017</v>
      </c>
      <c r="H4" s="58">
        <f t="shared" si="0"/>
        <v>2018</v>
      </c>
      <c r="I4" s="58">
        <f t="shared" si="0"/>
        <v>2019</v>
      </c>
      <c r="J4" s="58">
        <f t="shared" si="0"/>
        <v>2020</v>
      </c>
      <c r="K4" s="58">
        <f t="shared" si="0"/>
        <v>2021</v>
      </c>
      <c r="L4" s="58">
        <f t="shared" si="0"/>
        <v>2022</v>
      </c>
      <c r="M4" s="58">
        <f t="shared" si="0"/>
        <v>2023</v>
      </c>
      <c r="N4" s="58">
        <f t="shared" si="0"/>
        <v>2024</v>
      </c>
      <c r="O4" s="58">
        <f t="shared" si="0"/>
        <v>2025</v>
      </c>
      <c r="P4" s="58">
        <f t="shared" si="0"/>
        <v>2026</v>
      </c>
      <c r="Q4" s="58">
        <f t="shared" si="0"/>
        <v>2027</v>
      </c>
      <c r="R4" s="58">
        <f t="shared" si="0"/>
        <v>2028</v>
      </c>
      <c r="S4" s="58">
        <f t="shared" si="0"/>
        <v>2029</v>
      </c>
      <c r="T4" s="58">
        <f t="shared" si="0"/>
        <v>2030</v>
      </c>
      <c r="U4" s="58">
        <f t="shared" si="0"/>
        <v>2031</v>
      </c>
      <c r="V4" s="58">
        <f t="shared" si="0"/>
        <v>2032</v>
      </c>
      <c r="W4" s="58">
        <f t="shared" si="0"/>
        <v>2033</v>
      </c>
      <c r="X4" s="58">
        <f t="shared" si="0"/>
        <v>2034</v>
      </c>
      <c r="Y4" s="58">
        <f t="shared" si="0"/>
        <v>2035</v>
      </c>
      <c r="Z4" s="58">
        <f t="shared" si="0"/>
        <v>2036</v>
      </c>
      <c r="AA4" s="58">
        <f t="shared" si="0"/>
        <v>2037</v>
      </c>
      <c r="AB4" s="58">
        <f t="shared" si="0"/>
        <v>2038</v>
      </c>
      <c r="AC4" s="58">
        <f t="shared" si="0"/>
        <v>2039</v>
      </c>
      <c r="AD4" s="58">
        <f t="shared" si="0"/>
        <v>2040</v>
      </c>
      <c r="AE4" s="58">
        <f t="shared" si="0"/>
        <v>2041</v>
      </c>
      <c r="AF4" s="58">
        <f t="shared" si="0"/>
        <v>2042</v>
      </c>
      <c r="AG4" s="58">
        <f t="shared" si="0"/>
        <v>2043</v>
      </c>
      <c r="AH4" s="58">
        <f t="shared" si="0"/>
        <v>2044</v>
      </c>
      <c r="AI4" s="58">
        <f t="shared" si="0"/>
        <v>2045</v>
      </c>
      <c r="AJ4" s="58">
        <f t="shared" si="0"/>
        <v>2046</v>
      </c>
      <c r="AK4" s="58">
        <f t="shared" si="0"/>
        <v>2047</v>
      </c>
      <c r="AL4" s="58">
        <f t="shared" si="0"/>
        <v>2048</v>
      </c>
      <c r="AM4" s="58">
        <f t="shared" si="0"/>
        <v>2049</v>
      </c>
      <c r="AN4" s="58">
        <f t="shared" si="0"/>
        <v>2050</v>
      </c>
      <c r="AO4" s="58">
        <f t="shared" si="0"/>
        <v>2051</v>
      </c>
      <c r="AP4" s="58">
        <f t="shared" si="0"/>
        <v>2052</v>
      </c>
      <c r="AQ4" s="58">
        <f t="shared" si="0"/>
        <v>2053</v>
      </c>
      <c r="AR4" s="58">
        <f t="shared" si="0"/>
        <v>2054</v>
      </c>
      <c r="AS4" s="58">
        <f t="shared" si="0"/>
        <v>2055</v>
      </c>
      <c r="AT4" s="58">
        <f t="shared" si="0"/>
        <v>2056</v>
      </c>
      <c r="AU4" s="58">
        <f t="shared" si="0"/>
        <v>2057</v>
      </c>
      <c r="AV4" s="58">
        <f t="shared" si="0"/>
        <v>2058</v>
      </c>
      <c r="AW4" s="58">
        <f t="shared" si="0"/>
        <v>2059</v>
      </c>
      <c r="AX4" s="58">
        <f t="shared" si="0"/>
        <v>2060</v>
      </c>
      <c r="AY4" s="58">
        <f t="shared" si="0"/>
        <v>2061</v>
      </c>
      <c r="AZ4" s="58">
        <f t="shared" si="0"/>
        <v>2062</v>
      </c>
      <c r="BA4" s="58">
        <f t="shared" si="0"/>
        <v>2063</v>
      </c>
      <c r="BB4" s="58">
        <f t="shared" si="0"/>
        <v>2064</v>
      </c>
      <c r="BC4" s="58">
        <f t="shared" si="0"/>
        <v>2065</v>
      </c>
      <c r="BD4" s="58">
        <f t="shared" si="0"/>
        <v>2066</v>
      </c>
      <c r="BE4" s="58">
        <f t="shared" si="0"/>
        <v>2067</v>
      </c>
      <c r="BH4" s="10">
        <v>26744.2</v>
      </c>
    </row>
    <row r="5" spans="1:62">
      <c r="A5" s="57" t="s">
        <v>49</v>
      </c>
      <c r="B5" s="60">
        <v>2731.843505859375</v>
      </c>
      <c r="C5" s="61">
        <v>2873.7158203125</v>
      </c>
      <c r="D5" s="61">
        <v>2887.301025390625</v>
      </c>
      <c r="E5" s="61">
        <v>2900.5107421875</v>
      </c>
      <c r="F5" s="61">
        <v>2915.879150390625</v>
      </c>
      <c r="G5" s="61">
        <v>2927.72509765625</v>
      </c>
      <c r="H5" s="61">
        <v>2941.740234375</v>
      </c>
      <c r="I5" s="61">
        <v>2956.038818359375</v>
      </c>
      <c r="J5" s="61">
        <v>2972.66162109375</v>
      </c>
      <c r="K5" s="61">
        <v>2985.5</v>
      </c>
      <c r="L5" s="61">
        <v>3000.67431640625</v>
      </c>
      <c r="M5" s="61">
        <v>256.16629028320313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61">
        <v>0</v>
      </c>
      <c r="U5" s="61">
        <v>0</v>
      </c>
      <c r="V5" s="61">
        <v>0</v>
      </c>
      <c r="W5" s="61">
        <v>0</v>
      </c>
      <c r="X5" s="61">
        <v>0</v>
      </c>
      <c r="Y5" s="61">
        <v>0</v>
      </c>
      <c r="Z5" s="61">
        <v>0</v>
      </c>
      <c r="AA5" s="61">
        <v>0</v>
      </c>
      <c r="AB5" s="61">
        <v>0</v>
      </c>
      <c r="AC5" s="61">
        <v>0</v>
      </c>
      <c r="AD5" s="61">
        <v>0</v>
      </c>
      <c r="AE5" s="61">
        <v>0</v>
      </c>
      <c r="AF5" s="61">
        <v>0</v>
      </c>
      <c r="AG5" s="61">
        <v>0</v>
      </c>
      <c r="AH5" s="61">
        <v>0</v>
      </c>
      <c r="AI5" s="61">
        <v>0</v>
      </c>
      <c r="AJ5" s="61">
        <v>0</v>
      </c>
      <c r="AK5" s="61">
        <v>0</v>
      </c>
      <c r="AL5" s="61">
        <v>0</v>
      </c>
      <c r="AM5" s="61">
        <v>0</v>
      </c>
      <c r="AN5" s="61">
        <v>0</v>
      </c>
      <c r="AO5" s="61">
        <v>0</v>
      </c>
      <c r="AP5" s="61">
        <v>0</v>
      </c>
      <c r="AQ5" s="61">
        <v>0</v>
      </c>
      <c r="AR5" s="61">
        <v>0</v>
      </c>
      <c r="AS5" s="61">
        <v>0</v>
      </c>
      <c r="AT5" s="61">
        <v>0</v>
      </c>
      <c r="AU5" s="61">
        <v>0</v>
      </c>
      <c r="AV5" s="61">
        <v>0</v>
      </c>
      <c r="AW5" s="61">
        <v>0</v>
      </c>
      <c r="AX5" s="61">
        <v>0</v>
      </c>
      <c r="AY5" s="61">
        <v>0</v>
      </c>
      <c r="AZ5" s="61">
        <v>0</v>
      </c>
      <c r="BA5" s="61">
        <v>0</v>
      </c>
      <c r="BB5" s="61">
        <v>0</v>
      </c>
      <c r="BC5" s="61">
        <v>0</v>
      </c>
      <c r="BD5" s="61">
        <v>0</v>
      </c>
      <c r="BE5" s="62">
        <v>0</v>
      </c>
      <c r="BF5" s="40">
        <f>SUM(D5:BE5)</f>
        <v>26744.197296142578</v>
      </c>
      <c r="BH5" s="177">
        <v>68569.499755859375</v>
      </c>
      <c r="BJ5" s="2">
        <f>NPV(0.07,C5:BE5)+B5</f>
        <v>23421.260178395591</v>
      </c>
    </row>
    <row r="6" spans="1:62">
      <c r="A6" s="63" t="s">
        <v>50</v>
      </c>
      <c r="B6" s="64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0</v>
      </c>
      <c r="AJ6" s="40">
        <v>0</v>
      </c>
      <c r="AK6" s="40">
        <v>0</v>
      </c>
      <c r="AL6" s="40">
        <v>0</v>
      </c>
      <c r="AM6" s="40">
        <v>0</v>
      </c>
      <c r="AN6" s="40">
        <v>0</v>
      </c>
      <c r="AO6" s="40">
        <v>0</v>
      </c>
      <c r="AP6" s="40">
        <v>0</v>
      </c>
      <c r="AQ6" s="40">
        <v>0</v>
      </c>
      <c r="AR6" s="40">
        <v>0</v>
      </c>
      <c r="AS6" s="40">
        <v>0</v>
      </c>
      <c r="AT6" s="40">
        <v>0</v>
      </c>
      <c r="AU6" s="40">
        <v>0</v>
      </c>
      <c r="AV6" s="40">
        <v>0</v>
      </c>
      <c r="AW6" s="40">
        <v>0</v>
      </c>
      <c r="AX6" s="40">
        <v>0</v>
      </c>
      <c r="AY6" s="40">
        <v>0</v>
      </c>
      <c r="AZ6" s="40">
        <v>0</v>
      </c>
      <c r="BA6" s="40">
        <v>0</v>
      </c>
      <c r="BB6" s="40">
        <v>0</v>
      </c>
      <c r="BC6" s="40">
        <v>0</v>
      </c>
      <c r="BD6" s="40">
        <v>0</v>
      </c>
      <c r="BE6" s="41">
        <v>0</v>
      </c>
      <c r="BF6" s="40">
        <f t="shared" ref="BF6:BF39" si="1">SUM(D6:BE6)</f>
        <v>0</v>
      </c>
      <c r="BH6" s="10">
        <v>0</v>
      </c>
      <c r="BJ6" s="2">
        <f t="shared" ref="BJ6:BJ40" si="2">NPV(0.07,C6:BE6)+B6</f>
        <v>0</v>
      </c>
    </row>
    <row r="7" spans="1:62">
      <c r="A7" s="63" t="s">
        <v>51</v>
      </c>
      <c r="B7" s="64">
        <v>0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0</v>
      </c>
      <c r="AJ7" s="40">
        <v>0</v>
      </c>
      <c r="AK7" s="40">
        <v>0</v>
      </c>
      <c r="AL7" s="40">
        <v>0</v>
      </c>
      <c r="AM7" s="40">
        <v>0</v>
      </c>
      <c r="AN7" s="40">
        <v>0</v>
      </c>
      <c r="AO7" s="40">
        <v>0</v>
      </c>
      <c r="AP7" s="40">
        <v>0</v>
      </c>
      <c r="AQ7" s="40">
        <v>0</v>
      </c>
      <c r="AR7" s="40">
        <v>0</v>
      </c>
      <c r="AS7" s="40">
        <v>0</v>
      </c>
      <c r="AT7" s="40">
        <v>0</v>
      </c>
      <c r="AU7" s="40">
        <v>0</v>
      </c>
      <c r="AV7" s="40">
        <v>0</v>
      </c>
      <c r="AW7" s="40">
        <v>0</v>
      </c>
      <c r="AX7" s="40">
        <v>0</v>
      </c>
      <c r="AY7" s="40">
        <v>0</v>
      </c>
      <c r="AZ7" s="40">
        <v>0</v>
      </c>
      <c r="BA7" s="40">
        <v>0</v>
      </c>
      <c r="BB7" s="40">
        <v>0</v>
      </c>
      <c r="BC7" s="40">
        <v>0</v>
      </c>
      <c r="BD7" s="40">
        <v>0</v>
      </c>
      <c r="BE7" s="41">
        <v>0</v>
      </c>
      <c r="BF7" s="40">
        <f t="shared" si="1"/>
        <v>0</v>
      </c>
      <c r="BH7" s="10">
        <v>0</v>
      </c>
      <c r="BJ7" s="2">
        <f t="shared" si="2"/>
        <v>0</v>
      </c>
    </row>
    <row r="8" spans="1:62">
      <c r="A8" s="63" t="s">
        <v>52</v>
      </c>
      <c r="B8" s="64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0</v>
      </c>
      <c r="AJ8" s="40">
        <v>0</v>
      </c>
      <c r="AK8" s="40">
        <v>0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v>0</v>
      </c>
      <c r="AS8" s="40">
        <v>0</v>
      </c>
      <c r="AT8" s="40">
        <v>0</v>
      </c>
      <c r="AU8" s="40">
        <v>0</v>
      </c>
      <c r="AV8" s="40">
        <v>0</v>
      </c>
      <c r="AW8" s="40">
        <v>0</v>
      </c>
      <c r="AX8" s="40">
        <v>0</v>
      </c>
      <c r="AY8" s="40">
        <v>0</v>
      </c>
      <c r="AZ8" s="40">
        <v>0</v>
      </c>
      <c r="BA8" s="40">
        <v>0</v>
      </c>
      <c r="BB8" s="40">
        <v>0</v>
      </c>
      <c r="BC8" s="40">
        <v>0</v>
      </c>
      <c r="BD8" s="40">
        <v>0</v>
      </c>
      <c r="BE8" s="41">
        <v>0</v>
      </c>
      <c r="BF8" s="40">
        <f t="shared" si="1"/>
        <v>0</v>
      </c>
      <c r="BH8" s="10">
        <v>0</v>
      </c>
      <c r="BJ8" s="2">
        <f t="shared" si="2"/>
        <v>0</v>
      </c>
    </row>
    <row r="9" spans="1:62">
      <c r="A9" s="178" t="s">
        <v>53</v>
      </c>
      <c r="B9" s="179">
        <v>595</v>
      </c>
      <c r="C9" s="180">
        <v>609.875</v>
      </c>
      <c r="D9" s="180">
        <v>625.121826171875</v>
      </c>
      <c r="E9" s="180">
        <v>640.7498779296875</v>
      </c>
      <c r="F9" s="180">
        <v>656.7685546875</v>
      </c>
      <c r="G9" s="180">
        <v>673.18780517578125</v>
      </c>
      <c r="H9" s="180">
        <v>690.0174560546875</v>
      </c>
      <c r="I9" s="180">
        <v>707.26788330078125</v>
      </c>
      <c r="J9" s="180">
        <v>724.9495849609375</v>
      </c>
      <c r="K9" s="180">
        <v>743.07330322265625</v>
      </c>
      <c r="L9" s="180">
        <v>761.650146484375</v>
      </c>
      <c r="M9" s="180">
        <v>780.6912841796875</v>
      </c>
      <c r="N9" s="180">
        <v>800.2086181640625</v>
      </c>
      <c r="O9" s="180">
        <v>820.21380615234375</v>
      </c>
      <c r="P9" s="180">
        <v>0</v>
      </c>
      <c r="Q9" s="180">
        <v>0</v>
      </c>
      <c r="R9" s="180">
        <v>0</v>
      </c>
      <c r="S9" s="180">
        <v>0</v>
      </c>
      <c r="T9" s="180">
        <v>0</v>
      </c>
      <c r="U9" s="180">
        <v>0</v>
      </c>
      <c r="V9" s="180">
        <v>0</v>
      </c>
      <c r="W9" s="180">
        <v>0</v>
      </c>
      <c r="X9" s="180">
        <v>0</v>
      </c>
      <c r="Y9" s="180">
        <v>0</v>
      </c>
      <c r="Z9" s="180">
        <v>0</v>
      </c>
      <c r="AA9" s="180">
        <v>0</v>
      </c>
      <c r="AB9" s="180">
        <v>0</v>
      </c>
      <c r="AC9" s="180">
        <v>0</v>
      </c>
      <c r="AD9" s="180">
        <v>0</v>
      </c>
      <c r="AE9" s="180">
        <v>0</v>
      </c>
      <c r="AF9" s="180">
        <v>0</v>
      </c>
      <c r="AG9" s="180">
        <v>0</v>
      </c>
      <c r="AH9" s="180">
        <v>0</v>
      </c>
      <c r="AI9" s="180">
        <v>0</v>
      </c>
      <c r="AJ9" s="180">
        <v>0</v>
      </c>
      <c r="AK9" s="180">
        <v>0</v>
      </c>
      <c r="AL9" s="180">
        <v>0</v>
      </c>
      <c r="AM9" s="180">
        <v>0</v>
      </c>
      <c r="AN9" s="180">
        <v>0</v>
      </c>
      <c r="AO9" s="180">
        <v>0</v>
      </c>
      <c r="AP9" s="180">
        <v>0</v>
      </c>
      <c r="AQ9" s="180">
        <v>0</v>
      </c>
      <c r="AR9" s="180">
        <v>0</v>
      </c>
      <c r="AS9" s="180">
        <v>0</v>
      </c>
      <c r="AT9" s="180">
        <v>0</v>
      </c>
      <c r="AU9" s="180">
        <v>0</v>
      </c>
      <c r="AV9" s="180">
        <v>0</v>
      </c>
      <c r="AW9" s="180">
        <v>0</v>
      </c>
      <c r="AX9" s="180">
        <v>0</v>
      </c>
      <c r="AY9" s="180">
        <v>0</v>
      </c>
      <c r="AZ9" s="180">
        <v>0</v>
      </c>
      <c r="BA9" s="180">
        <v>0</v>
      </c>
      <c r="BB9" s="180">
        <v>0</v>
      </c>
      <c r="BC9" s="180">
        <v>0</v>
      </c>
      <c r="BD9" s="180">
        <v>0</v>
      </c>
      <c r="BE9" s="181">
        <v>0</v>
      </c>
      <c r="BF9" s="180">
        <f t="shared" si="1"/>
        <v>8623.900146484375</v>
      </c>
      <c r="BH9" s="10">
        <v>0</v>
      </c>
      <c r="BJ9" s="253">
        <f t="shared" si="2"/>
        <v>6395.139643686809</v>
      </c>
    </row>
    <row r="10" spans="1:62">
      <c r="A10" s="178" t="s">
        <v>54</v>
      </c>
      <c r="B10" s="179">
        <v>0</v>
      </c>
      <c r="C10" s="180">
        <v>0</v>
      </c>
      <c r="D10" s="180">
        <v>0</v>
      </c>
      <c r="E10" s="180">
        <v>0</v>
      </c>
      <c r="F10" s="180">
        <v>0</v>
      </c>
      <c r="G10" s="180">
        <v>0</v>
      </c>
      <c r="H10" s="180">
        <v>0</v>
      </c>
      <c r="I10" s="180">
        <v>0</v>
      </c>
      <c r="J10" s="180">
        <v>0</v>
      </c>
      <c r="K10" s="180">
        <v>0</v>
      </c>
      <c r="L10" s="180">
        <v>0</v>
      </c>
      <c r="M10" s="180">
        <v>0</v>
      </c>
      <c r="N10" s="180">
        <v>0</v>
      </c>
      <c r="O10" s="180">
        <v>0</v>
      </c>
      <c r="P10" s="180">
        <v>0</v>
      </c>
      <c r="Q10" s="180">
        <v>0</v>
      </c>
      <c r="R10" s="180">
        <v>0</v>
      </c>
      <c r="S10" s="180">
        <v>0</v>
      </c>
      <c r="T10" s="180">
        <v>0</v>
      </c>
      <c r="U10" s="180">
        <v>0</v>
      </c>
      <c r="V10" s="180">
        <v>0</v>
      </c>
      <c r="W10" s="180">
        <v>0</v>
      </c>
      <c r="X10" s="180">
        <v>0</v>
      </c>
      <c r="Y10" s="180">
        <v>0</v>
      </c>
      <c r="Z10" s="180">
        <v>0</v>
      </c>
      <c r="AA10" s="180">
        <v>0</v>
      </c>
      <c r="AB10" s="180">
        <v>0</v>
      </c>
      <c r="AC10" s="180">
        <v>0</v>
      </c>
      <c r="AD10" s="180">
        <v>0</v>
      </c>
      <c r="AE10" s="180">
        <v>0</v>
      </c>
      <c r="AF10" s="180">
        <v>0</v>
      </c>
      <c r="AG10" s="180">
        <v>0</v>
      </c>
      <c r="AH10" s="180">
        <v>0</v>
      </c>
      <c r="AI10" s="180">
        <v>0</v>
      </c>
      <c r="AJ10" s="180">
        <v>0</v>
      </c>
      <c r="AK10" s="180">
        <v>0</v>
      </c>
      <c r="AL10" s="180">
        <v>0</v>
      </c>
      <c r="AM10" s="180">
        <v>0</v>
      </c>
      <c r="AN10" s="180">
        <v>0</v>
      </c>
      <c r="AO10" s="180">
        <v>0</v>
      </c>
      <c r="AP10" s="180">
        <v>0</v>
      </c>
      <c r="AQ10" s="180">
        <v>0</v>
      </c>
      <c r="AR10" s="180">
        <v>0</v>
      </c>
      <c r="AS10" s="180">
        <v>0</v>
      </c>
      <c r="AT10" s="180">
        <v>0</v>
      </c>
      <c r="AU10" s="180">
        <v>0</v>
      </c>
      <c r="AV10" s="180">
        <v>0</v>
      </c>
      <c r="AW10" s="180">
        <v>0</v>
      </c>
      <c r="AX10" s="180">
        <v>0</v>
      </c>
      <c r="AY10" s="180">
        <v>0</v>
      </c>
      <c r="AZ10" s="180">
        <v>0</v>
      </c>
      <c r="BA10" s="180">
        <v>0</v>
      </c>
      <c r="BB10" s="180">
        <v>0</v>
      </c>
      <c r="BC10" s="180">
        <v>0</v>
      </c>
      <c r="BD10" s="180">
        <v>0</v>
      </c>
      <c r="BE10" s="181">
        <v>0</v>
      </c>
      <c r="BF10" s="180">
        <f t="shared" si="1"/>
        <v>0</v>
      </c>
      <c r="BH10" s="10">
        <v>0</v>
      </c>
      <c r="BJ10" s="2">
        <f t="shared" si="2"/>
        <v>0</v>
      </c>
    </row>
    <row r="11" spans="1:62">
      <c r="A11" s="178" t="s">
        <v>55</v>
      </c>
      <c r="B11" s="179">
        <v>0</v>
      </c>
      <c r="C11" s="180">
        <v>0</v>
      </c>
      <c r="D11" s="180">
        <v>0</v>
      </c>
      <c r="E11" s="180">
        <v>0</v>
      </c>
      <c r="F11" s="180">
        <v>0</v>
      </c>
      <c r="G11" s="180">
        <v>0</v>
      </c>
      <c r="H11" s="180">
        <v>0</v>
      </c>
      <c r="I11" s="180">
        <v>0</v>
      </c>
      <c r="J11" s="180">
        <v>0</v>
      </c>
      <c r="K11" s="180">
        <v>0</v>
      </c>
      <c r="L11" s="180">
        <v>0</v>
      </c>
      <c r="M11" s="180">
        <v>0</v>
      </c>
      <c r="N11" s="180">
        <v>0</v>
      </c>
      <c r="O11" s="180">
        <v>0</v>
      </c>
      <c r="P11" s="180">
        <v>0</v>
      </c>
      <c r="Q11" s="180">
        <v>0</v>
      </c>
      <c r="R11" s="180">
        <v>0</v>
      </c>
      <c r="S11" s="180">
        <v>0</v>
      </c>
      <c r="T11" s="180">
        <v>0</v>
      </c>
      <c r="U11" s="180">
        <v>0</v>
      </c>
      <c r="V11" s="180">
        <v>0</v>
      </c>
      <c r="W11" s="180">
        <v>0</v>
      </c>
      <c r="X11" s="180">
        <v>0</v>
      </c>
      <c r="Y11" s="180">
        <v>0</v>
      </c>
      <c r="Z11" s="180">
        <v>0</v>
      </c>
      <c r="AA11" s="180">
        <v>0</v>
      </c>
      <c r="AB11" s="180">
        <v>0</v>
      </c>
      <c r="AC11" s="180">
        <v>0</v>
      </c>
      <c r="AD11" s="180">
        <v>0</v>
      </c>
      <c r="AE11" s="180">
        <v>0</v>
      </c>
      <c r="AF11" s="180">
        <v>0</v>
      </c>
      <c r="AG11" s="180">
        <v>0</v>
      </c>
      <c r="AH11" s="180">
        <v>0</v>
      </c>
      <c r="AI11" s="180">
        <v>0</v>
      </c>
      <c r="AJ11" s="180">
        <v>0</v>
      </c>
      <c r="AK11" s="180">
        <v>0</v>
      </c>
      <c r="AL11" s="180">
        <v>0</v>
      </c>
      <c r="AM11" s="180">
        <v>0</v>
      </c>
      <c r="AN11" s="180">
        <v>0</v>
      </c>
      <c r="AO11" s="180">
        <v>0</v>
      </c>
      <c r="AP11" s="180">
        <v>0</v>
      </c>
      <c r="AQ11" s="180">
        <v>0</v>
      </c>
      <c r="AR11" s="180">
        <v>0</v>
      </c>
      <c r="AS11" s="180">
        <v>0</v>
      </c>
      <c r="AT11" s="180">
        <v>0</v>
      </c>
      <c r="AU11" s="180">
        <v>0</v>
      </c>
      <c r="AV11" s="180">
        <v>0</v>
      </c>
      <c r="AW11" s="180">
        <v>0</v>
      </c>
      <c r="AX11" s="180">
        <v>0</v>
      </c>
      <c r="AY11" s="180">
        <v>0</v>
      </c>
      <c r="AZ11" s="180">
        <v>0</v>
      </c>
      <c r="BA11" s="180">
        <v>0</v>
      </c>
      <c r="BB11" s="180">
        <v>0</v>
      </c>
      <c r="BC11" s="180">
        <v>0</v>
      </c>
      <c r="BD11" s="180">
        <v>0</v>
      </c>
      <c r="BE11" s="181">
        <v>0</v>
      </c>
      <c r="BF11" s="180">
        <f t="shared" si="1"/>
        <v>0</v>
      </c>
      <c r="BH11" s="10">
        <v>0</v>
      </c>
      <c r="BJ11" s="2">
        <f t="shared" si="2"/>
        <v>0</v>
      </c>
    </row>
    <row r="12" spans="1:62">
      <c r="A12" s="178" t="s">
        <v>56</v>
      </c>
      <c r="B12" s="179">
        <v>595</v>
      </c>
      <c r="C12" s="180">
        <v>609.875</v>
      </c>
      <c r="D12" s="180">
        <v>625.121826171875</v>
      </c>
      <c r="E12" s="180">
        <v>640.7498779296875</v>
      </c>
      <c r="F12" s="180">
        <v>656.7685546875</v>
      </c>
      <c r="G12" s="180">
        <v>673.18780517578125</v>
      </c>
      <c r="H12" s="180">
        <v>690.0174560546875</v>
      </c>
      <c r="I12" s="180">
        <v>707.26788330078125</v>
      </c>
      <c r="J12" s="180">
        <v>724.9495849609375</v>
      </c>
      <c r="K12" s="180">
        <v>743.07330322265625</v>
      </c>
      <c r="L12" s="180">
        <v>761.650146484375</v>
      </c>
      <c r="M12" s="180">
        <v>780.6912841796875</v>
      </c>
      <c r="N12" s="180">
        <v>800.2086181640625</v>
      </c>
      <c r="O12" s="180">
        <v>820.21380615234375</v>
      </c>
      <c r="P12" s="180">
        <v>840.71923828125</v>
      </c>
      <c r="Q12" s="180">
        <v>861.73724365234375</v>
      </c>
      <c r="R12" s="180">
        <v>883.28045654296875</v>
      </c>
      <c r="S12" s="180">
        <v>0</v>
      </c>
      <c r="T12" s="180">
        <v>0</v>
      </c>
      <c r="U12" s="180">
        <v>0</v>
      </c>
      <c r="V12" s="180">
        <v>0</v>
      </c>
      <c r="W12" s="180">
        <v>0</v>
      </c>
      <c r="X12" s="180">
        <v>0</v>
      </c>
      <c r="Y12" s="180">
        <v>0</v>
      </c>
      <c r="Z12" s="180">
        <v>0</v>
      </c>
      <c r="AA12" s="180">
        <v>0</v>
      </c>
      <c r="AB12" s="180">
        <v>0</v>
      </c>
      <c r="AC12" s="180">
        <v>0</v>
      </c>
      <c r="AD12" s="180">
        <v>0</v>
      </c>
      <c r="AE12" s="180">
        <v>0</v>
      </c>
      <c r="AF12" s="180">
        <v>0</v>
      </c>
      <c r="AG12" s="180">
        <v>0</v>
      </c>
      <c r="AH12" s="180">
        <v>0</v>
      </c>
      <c r="AI12" s="180">
        <v>0</v>
      </c>
      <c r="AJ12" s="180">
        <v>0</v>
      </c>
      <c r="AK12" s="180">
        <v>0</v>
      </c>
      <c r="AL12" s="180">
        <v>0</v>
      </c>
      <c r="AM12" s="180">
        <v>0</v>
      </c>
      <c r="AN12" s="180">
        <v>0</v>
      </c>
      <c r="AO12" s="180">
        <v>0</v>
      </c>
      <c r="AP12" s="180">
        <v>0</v>
      </c>
      <c r="AQ12" s="180">
        <v>0</v>
      </c>
      <c r="AR12" s="180">
        <v>0</v>
      </c>
      <c r="AS12" s="180">
        <v>0</v>
      </c>
      <c r="AT12" s="180">
        <v>0</v>
      </c>
      <c r="AU12" s="180">
        <v>0</v>
      </c>
      <c r="AV12" s="180">
        <v>0</v>
      </c>
      <c r="AW12" s="180">
        <v>0</v>
      </c>
      <c r="AX12" s="180">
        <v>0</v>
      </c>
      <c r="AY12" s="180">
        <v>0</v>
      </c>
      <c r="AZ12" s="180">
        <v>0</v>
      </c>
      <c r="BA12" s="180">
        <v>0</v>
      </c>
      <c r="BB12" s="180">
        <v>0</v>
      </c>
      <c r="BC12" s="180">
        <v>0</v>
      </c>
      <c r="BD12" s="180">
        <v>0</v>
      </c>
      <c r="BE12" s="181">
        <v>0</v>
      </c>
      <c r="BF12" s="180">
        <f t="shared" si="1"/>
        <v>11209.637084960938</v>
      </c>
      <c r="BH12" s="10">
        <v>0</v>
      </c>
      <c r="BJ12" s="253">
        <f t="shared" si="2"/>
        <v>7332.7159432752778</v>
      </c>
    </row>
    <row r="13" spans="1:62">
      <c r="A13" s="178" t="s">
        <v>57</v>
      </c>
      <c r="B13" s="179">
        <v>8194.9912109375</v>
      </c>
      <c r="C13" s="180">
        <v>8586.4453125</v>
      </c>
      <c r="D13" s="180">
        <v>8879.9453125</v>
      </c>
      <c r="E13" s="180">
        <v>9107.734375</v>
      </c>
      <c r="F13" s="180">
        <v>9369.3720703125</v>
      </c>
      <c r="G13" s="180">
        <v>8576.037109375</v>
      </c>
      <c r="H13" s="180">
        <v>8144.681640625</v>
      </c>
      <c r="I13" s="180">
        <v>8348.2958984375</v>
      </c>
      <c r="J13" s="180">
        <v>8557.0087890625</v>
      </c>
      <c r="K13" s="180">
        <v>2162.723876953125</v>
      </c>
      <c r="L13" s="180">
        <v>0</v>
      </c>
      <c r="M13" s="180">
        <v>0</v>
      </c>
      <c r="N13" s="180">
        <v>0</v>
      </c>
      <c r="O13" s="180">
        <v>0</v>
      </c>
      <c r="P13" s="180">
        <v>0</v>
      </c>
      <c r="Q13" s="180">
        <v>0</v>
      </c>
      <c r="R13" s="180">
        <v>0</v>
      </c>
      <c r="S13" s="180">
        <v>0</v>
      </c>
      <c r="T13" s="180">
        <v>0</v>
      </c>
      <c r="U13" s="180">
        <v>0</v>
      </c>
      <c r="V13" s="180">
        <v>0</v>
      </c>
      <c r="W13" s="180">
        <v>0</v>
      </c>
      <c r="X13" s="180">
        <v>0</v>
      </c>
      <c r="Y13" s="180">
        <v>0</v>
      </c>
      <c r="Z13" s="180">
        <v>0</v>
      </c>
      <c r="AA13" s="180">
        <v>0</v>
      </c>
      <c r="AB13" s="180">
        <v>0</v>
      </c>
      <c r="AC13" s="180">
        <v>0</v>
      </c>
      <c r="AD13" s="180">
        <v>0</v>
      </c>
      <c r="AE13" s="180">
        <v>0</v>
      </c>
      <c r="AF13" s="180">
        <v>0</v>
      </c>
      <c r="AG13" s="180">
        <v>0</v>
      </c>
      <c r="AH13" s="180">
        <v>0</v>
      </c>
      <c r="AI13" s="180">
        <v>0</v>
      </c>
      <c r="AJ13" s="180">
        <v>0</v>
      </c>
      <c r="AK13" s="180">
        <v>0</v>
      </c>
      <c r="AL13" s="180">
        <v>0</v>
      </c>
      <c r="AM13" s="180">
        <v>0</v>
      </c>
      <c r="AN13" s="180">
        <v>0</v>
      </c>
      <c r="AO13" s="180">
        <v>0</v>
      </c>
      <c r="AP13" s="180">
        <v>0</v>
      </c>
      <c r="AQ13" s="180">
        <v>0</v>
      </c>
      <c r="AR13" s="180">
        <v>0</v>
      </c>
      <c r="AS13" s="180">
        <v>0</v>
      </c>
      <c r="AT13" s="180">
        <v>0</v>
      </c>
      <c r="AU13" s="180">
        <v>0</v>
      </c>
      <c r="AV13" s="180">
        <v>0</v>
      </c>
      <c r="AW13" s="180">
        <v>0</v>
      </c>
      <c r="AX13" s="180">
        <v>0</v>
      </c>
      <c r="AY13" s="180">
        <v>0</v>
      </c>
      <c r="AZ13" s="180">
        <v>0</v>
      </c>
      <c r="BA13" s="180">
        <v>0</v>
      </c>
      <c r="BB13" s="180">
        <v>0</v>
      </c>
      <c r="BC13" s="180">
        <v>0</v>
      </c>
      <c r="BD13" s="180">
        <v>0</v>
      </c>
      <c r="BE13" s="181">
        <v>0</v>
      </c>
      <c r="BF13" s="180">
        <f t="shared" si="1"/>
        <v>63145.799072265625</v>
      </c>
      <c r="BH13" s="10">
        <v>0</v>
      </c>
      <c r="BJ13" s="253">
        <f t="shared" si="2"/>
        <v>61455.543765069626</v>
      </c>
    </row>
    <row r="14" spans="1:62">
      <c r="A14" s="178" t="s">
        <v>58</v>
      </c>
      <c r="B14" s="179">
        <v>7198.96142578125</v>
      </c>
      <c r="C14" s="180">
        <v>7646.53125</v>
      </c>
      <c r="D14" s="180">
        <v>8141.61962890625</v>
      </c>
      <c r="E14" s="180">
        <v>8367.609375</v>
      </c>
      <c r="F14" s="180">
        <v>8741.0048828125</v>
      </c>
      <c r="G14" s="180">
        <v>8148.10546875</v>
      </c>
      <c r="H14" s="180">
        <v>8144.6611328125</v>
      </c>
      <c r="I14" s="180">
        <v>8348.2705078125</v>
      </c>
      <c r="J14" s="180">
        <v>8556.978515625</v>
      </c>
      <c r="K14" s="180">
        <v>2162.693603515625</v>
      </c>
      <c r="L14" s="180">
        <v>0</v>
      </c>
      <c r="M14" s="180">
        <v>0</v>
      </c>
      <c r="N14" s="180">
        <v>0</v>
      </c>
      <c r="O14" s="180">
        <v>0</v>
      </c>
      <c r="P14" s="180">
        <v>0</v>
      </c>
      <c r="Q14" s="180">
        <v>0</v>
      </c>
      <c r="R14" s="180">
        <v>0</v>
      </c>
      <c r="S14" s="180">
        <v>0</v>
      </c>
      <c r="T14" s="180">
        <v>0</v>
      </c>
      <c r="U14" s="180">
        <v>0</v>
      </c>
      <c r="V14" s="180">
        <v>0</v>
      </c>
      <c r="W14" s="180">
        <v>0</v>
      </c>
      <c r="X14" s="180">
        <v>0</v>
      </c>
      <c r="Y14" s="180">
        <v>0</v>
      </c>
      <c r="Z14" s="180">
        <v>0</v>
      </c>
      <c r="AA14" s="180">
        <v>0</v>
      </c>
      <c r="AB14" s="180">
        <v>0</v>
      </c>
      <c r="AC14" s="180">
        <v>0</v>
      </c>
      <c r="AD14" s="180">
        <v>0</v>
      </c>
      <c r="AE14" s="180">
        <v>0</v>
      </c>
      <c r="AF14" s="180">
        <v>0</v>
      </c>
      <c r="AG14" s="180">
        <v>0</v>
      </c>
      <c r="AH14" s="180">
        <v>0</v>
      </c>
      <c r="AI14" s="180">
        <v>0</v>
      </c>
      <c r="AJ14" s="180">
        <v>0</v>
      </c>
      <c r="AK14" s="180">
        <v>0</v>
      </c>
      <c r="AL14" s="180">
        <v>0</v>
      </c>
      <c r="AM14" s="180">
        <v>0</v>
      </c>
      <c r="AN14" s="180">
        <v>0</v>
      </c>
      <c r="AO14" s="180">
        <v>0</v>
      </c>
      <c r="AP14" s="180">
        <v>0</v>
      </c>
      <c r="AQ14" s="180">
        <v>0</v>
      </c>
      <c r="AR14" s="180">
        <v>0</v>
      </c>
      <c r="AS14" s="180">
        <v>0</v>
      </c>
      <c r="AT14" s="180">
        <v>0</v>
      </c>
      <c r="AU14" s="180">
        <v>0</v>
      </c>
      <c r="AV14" s="180">
        <v>0</v>
      </c>
      <c r="AW14" s="180">
        <v>0</v>
      </c>
      <c r="AX14" s="180">
        <v>0</v>
      </c>
      <c r="AY14" s="180">
        <v>0</v>
      </c>
      <c r="AZ14" s="180">
        <v>0</v>
      </c>
      <c r="BA14" s="180">
        <v>0</v>
      </c>
      <c r="BB14" s="180">
        <v>0</v>
      </c>
      <c r="BC14" s="180">
        <v>0</v>
      </c>
      <c r="BD14" s="180">
        <v>0</v>
      </c>
      <c r="BE14" s="181">
        <v>0</v>
      </c>
      <c r="BF14" s="180">
        <f t="shared" si="1"/>
        <v>60610.943115234375</v>
      </c>
      <c r="BH14" s="10">
        <v>0</v>
      </c>
      <c r="BJ14" s="253">
        <f t="shared" si="2"/>
        <v>57547.493682505446</v>
      </c>
    </row>
    <row r="15" spans="1:62">
      <c r="A15" s="178" t="s">
        <v>59</v>
      </c>
      <c r="B15" s="179">
        <v>6250.0712890625</v>
      </c>
      <c r="C15" s="180">
        <v>6417.57666015625</v>
      </c>
      <c r="D15" s="180">
        <v>6626.474609375</v>
      </c>
      <c r="E15" s="180">
        <v>6794.9150390625</v>
      </c>
      <c r="F15" s="180">
        <v>6999.51171875</v>
      </c>
      <c r="G15" s="180">
        <v>7897.3798828125</v>
      </c>
      <c r="H15" s="180">
        <v>7186.732421875</v>
      </c>
      <c r="I15" s="180">
        <v>7366.3974609375</v>
      </c>
      <c r="J15" s="180">
        <v>7550.55712890625</v>
      </c>
      <c r="K15" s="180">
        <v>1908.3272705078125</v>
      </c>
      <c r="L15" s="180">
        <v>0</v>
      </c>
      <c r="M15" s="180">
        <v>0</v>
      </c>
      <c r="N15" s="180">
        <v>0</v>
      </c>
      <c r="O15" s="180">
        <v>0</v>
      </c>
      <c r="P15" s="180">
        <v>0</v>
      </c>
      <c r="Q15" s="180">
        <v>0</v>
      </c>
      <c r="R15" s="180">
        <v>0</v>
      </c>
      <c r="S15" s="180">
        <v>0</v>
      </c>
      <c r="T15" s="180">
        <v>0</v>
      </c>
      <c r="U15" s="180">
        <v>0</v>
      </c>
      <c r="V15" s="180">
        <v>0</v>
      </c>
      <c r="W15" s="180">
        <v>0</v>
      </c>
      <c r="X15" s="180">
        <v>0</v>
      </c>
      <c r="Y15" s="180">
        <v>0</v>
      </c>
      <c r="Z15" s="180">
        <v>0</v>
      </c>
      <c r="AA15" s="180">
        <v>0</v>
      </c>
      <c r="AB15" s="180">
        <v>0</v>
      </c>
      <c r="AC15" s="180">
        <v>0</v>
      </c>
      <c r="AD15" s="180">
        <v>0</v>
      </c>
      <c r="AE15" s="180">
        <v>0</v>
      </c>
      <c r="AF15" s="180">
        <v>0</v>
      </c>
      <c r="AG15" s="180">
        <v>0</v>
      </c>
      <c r="AH15" s="180">
        <v>0</v>
      </c>
      <c r="AI15" s="180">
        <v>0</v>
      </c>
      <c r="AJ15" s="180">
        <v>0</v>
      </c>
      <c r="AK15" s="180">
        <v>0</v>
      </c>
      <c r="AL15" s="180">
        <v>0</v>
      </c>
      <c r="AM15" s="180">
        <v>0</v>
      </c>
      <c r="AN15" s="180">
        <v>0</v>
      </c>
      <c r="AO15" s="180">
        <v>0</v>
      </c>
      <c r="AP15" s="180">
        <v>0</v>
      </c>
      <c r="AQ15" s="180">
        <v>0</v>
      </c>
      <c r="AR15" s="180">
        <v>0</v>
      </c>
      <c r="AS15" s="180">
        <v>0</v>
      </c>
      <c r="AT15" s="180">
        <v>0</v>
      </c>
      <c r="AU15" s="180">
        <v>0</v>
      </c>
      <c r="AV15" s="180">
        <v>0</v>
      </c>
      <c r="AW15" s="180">
        <v>0</v>
      </c>
      <c r="AX15" s="180">
        <v>0</v>
      </c>
      <c r="AY15" s="180">
        <v>0</v>
      </c>
      <c r="AZ15" s="180">
        <v>0</v>
      </c>
      <c r="BA15" s="180">
        <v>0</v>
      </c>
      <c r="BB15" s="180">
        <v>0</v>
      </c>
      <c r="BC15" s="180">
        <v>0</v>
      </c>
      <c r="BD15" s="180">
        <v>0</v>
      </c>
      <c r="BE15" s="181">
        <v>0</v>
      </c>
      <c r="BF15" s="180">
        <f t="shared" si="1"/>
        <v>52330.295532226563</v>
      </c>
      <c r="BJ15" s="253">
        <f t="shared" si="2"/>
        <v>49361.659418009607</v>
      </c>
    </row>
    <row r="16" spans="1:62">
      <c r="A16" s="63" t="s">
        <v>60</v>
      </c>
      <c r="B16" s="64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0</v>
      </c>
      <c r="AI16" s="40">
        <v>0</v>
      </c>
      <c r="AJ16" s="40">
        <v>0</v>
      </c>
      <c r="AK16" s="40">
        <v>0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v>0</v>
      </c>
      <c r="AS16" s="40">
        <v>0</v>
      </c>
      <c r="AT16" s="40">
        <v>0</v>
      </c>
      <c r="AU16" s="40">
        <v>153.22734069824219</v>
      </c>
      <c r="AV16" s="40">
        <v>1807.5667724609375</v>
      </c>
      <c r="AW16" s="40">
        <v>1855.82470703125</v>
      </c>
      <c r="AX16" s="40">
        <v>1895.8648681640625</v>
      </c>
      <c r="AY16" s="40">
        <v>1887.6898193359375</v>
      </c>
      <c r="AZ16" s="40">
        <v>1937.6063232421875</v>
      </c>
      <c r="BA16" s="40">
        <v>1987.1151123046875</v>
      </c>
      <c r="BB16" s="40">
        <v>2038.1463623046875</v>
      </c>
      <c r="BC16" s="40">
        <v>2091.884033203125</v>
      </c>
      <c r="BD16" s="40">
        <v>2139.46435546875</v>
      </c>
      <c r="BE16" s="41">
        <v>2195.30908203125</v>
      </c>
      <c r="BF16" s="182">
        <f t="shared" si="1"/>
        <v>19989.698776245117</v>
      </c>
      <c r="BH16" s="10">
        <v>0</v>
      </c>
      <c r="BJ16" s="253">
        <f t="shared" si="2"/>
        <v>662.93392712703894</v>
      </c>
    </row>
    <row r="17" spans="1:62">
      <c r="A17" s="63" t="s">
        <v>61</v>
      </c>
      <c r="B17" s="64">
        <v>0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E17" s="40">
        <v>0</v>
      </c>
      <c r="AF17" s="40">
        <v>0</v>
      </c>
      <c r="AG17" s="40">
        <v>0</v>
      </c>
      <c r="AH17" s="40">
        <v>0</v>
      </c>
      <c r="AI17" s="40">
        <v>0</v>
      </c>
      <c r="AJ17" s="40">
        <v>0</v>
      </c>
      <c r="AK17" s="40">
        <v>0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v>141.0267333984375</v>
      </c>
      <c r="AS17" s="40">
        <v>1670.659912109375</v>
      </c>
      <c r="AT17" s="40">
        <v>1713.6298828125</v>
      </c>
      <c r="AU17" s="40">
        <v>1759.1356201171875</v>
      </c>
      <c r="AV17" s="40">
        <v>1797.5367431640625</v>
      </c>
      <c r="AW17" s="40">
        <v>1845.4727783203125</v>
      </c>
      <c r="AX17" s="40">
        <v>1885.9178466796875</v>
      </c>
      <c r="AY17" s="40">
        <v>1878.2305908203125</v>
      </c>
      <c r="AZ17" s="40">
        <v>1928.0250244140625</v>
      </c>
      <c r="BA17" s="40">
        <v>1977.971435546875</v>
      </c>
      <c r="BB17" s="40">
        <v>2029.0604248046875</v>
      </c>
      <c r="BC17" s="40">
        <v>2083.18603515625</v>
      </c>
      <c r="BD17" s="40">
        <v>2128.7685546875</v>
      </c>
      <c r="BE17" s="41">
        <v>2183.929931640625</v>
      </c>
      <c r="BF17" s="182">
        <f t="shared" si="1"/>
        <v>25022.551513671875</v>
      </c>
      <c r="BH17" s="10">
        <v>0</v>
      </c>
      <c r="BJ17" s="253">
        <f t="shared" si="2"/>
        <v>922.71291743518645</v>
      </c>
    </row>
    <row r="18" spans="1:62">
      <c r="A18" s="63" t="s">
        <v>254</v>
      </c>
      <c r="B18" s="64">
        <v>0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0</v>
      </c>
      <c r="AK18" s="40">
        <v>0</v>
      </c>
      <c r="AL18" s="40">
        <v>0</v>
      </c>
      <c r="AM18" s="40">
        <v>123.340576171875</v>
      </c>
      <c r="AN18" s="40">
        <v>1469.4813232421875</v>
      </c>
      <c r="AO18" s="40">
        <v>1509.0452880859375</v>
      </c>
      <c r="AP18" s="40">
        <v>1548.8812255859375</v>
      </c>
      <c r="AQ18" s="40">
        <v>1590.100341796875</v>
      </c>
      <c r="AR18" s="40">
        <v>1630.704345703125</v>
      </c>
      <c r="AS18" s="40">
        <v>1658.5281982421875</v>
      </c>
      <c r="AT18" s="40">
        <v>1703.388671875</v>
      </c>
      <c r="AU18" s="40">
        <v>1749.285400390625</v>
      </c>
      <c r="AV18" s="40">
        <v>1780.9293212890625</v>
      </c>
      <c r="AW18" s="40">
        <v>1828.1744384765625</v>
      </c>
      <c r="AX18" s="40">
        <v>1869.134765625</v>
      </c>
      <c r="AY18" s="40">
        <v>1871.4039306640625</v>
      </c>
      <c r="AZ18" s="40">
        <v>1920.62890625</v>
      </c>
      <c r="BA18" s="40">
        <v>1970.0570068359375</v>
      </c>
      <c r="BB18" s="40">
        <v>2020.4879150390625</v>
      </c>
      <c r="BC18" s="40">
        <v>2073.781982421875</v>
      </c>
      <c r="BD18" s="40">
        <v>2120.800048828125</v>
      </c>
      <c r="BE18" s="41">
        <v>2175.468017578125</v>
      </c>
      <c r="BF18" s="182">
        <f t="shared" si="1"/>
        <v>32613.621704101563</v>
      </c>
      <c r="BH18" s="10">
        <v>0</v>
      </c>
      <c r="BJ18" s="253">
        <f t="shared" si="2"/>
        <v>1437.1114178412886</v>
      </c>
    </row>
    <row r="19" spans="1:62">
      <c r="A19" s="63" t="s">
        <v>62</v>
      </c>
      <c r="B19" s="64">
        <v>0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95.97760009765625</v>
      </c>
      <c r="AD19" s="40">
        <v>1133.3875732421875</v>
      </c>
      <c r="AE19" s="40">
        <v>1160.92333984375</v>
      </c>
      <c r="AF19" s="40">
        <v>1190.928955078125</v>
      </c>
      <c r="AG19" s="40">
        <v>1220.5670166015625</v>
      </c>
      <c r="AH19" s="40">
        <v>1244.5714111328125</v>
      </c>
      <c r="AI19" s="40">
        <v>1277.5579833984375</v>
      </c>
      <c r="AJ19" s="40">
        <v>1310.671142578125</v>
      </c>
      <c r="AK19" s="40">
        <v>1344.67431640625</v>
      </c>
      <c r="AL19" s="40">
        <v>1379.499267578125</v>
      </c>
      <c r="AM19" s="40">
        <v>1414.6336669921875</v>
      </c>
      <c r="AN19" s="40">
        <v>1442.42333984375</v>
      </c>
      <c r="AO19" s="40">
        <v>1479.9091796875</v>
      </c>
      <c r="AP19" s="40">
        <v>1518.1912841796875</v>
      </c>
      <c r="AQ19" s="40">
        <v>1558.1290283203125</v>
      </c>
      <c r="AR19" s="40">
        <v>1597.5318603515625</v>
      </c>
      <c r="AS19" s="40">
        <v>1630.0621337890625</v>
      </c>
      <c r="AT19" s="40">
        <v>1671.9063720703125</v>
      </c>
      <c r="AU19" s="40">
        <v>1714.9150390625</v>
      </c>
      <c r="AV19" s="40">
        <v>1752.33251953125</v>
      </c>
      <c r="AW19" s="40">
        <v>1797.8746337890625</v>
      </c>
      <c r="AX19" s="40">
        <v>1838.841552734375</v>
      </c>
      <c r="AY19" s="40">
        <v>1857.73779296875</v>
      </c>
      <c r="AZ19" s="40">
        <v>1905.1571044921875</v>
      </c>
      <c r="BA19" s="40">
        <v>1953.4979248046875</v>
      </c>
      <c r="BB19" s="40">
        <v>1832.103759765625</v>
      </c>
      <c r="BC19" s="40">
        <v>0</v>
      </c>
      <c r="BD19" s="40">
        <v>0</v>
      </c>
      <c r="BE19" s="41">
        <v>0</v>
      </c>
      <c r="BF19" s="182">
        <f t="shared" si="1"/>
        <v>38324.005798339844</v>
      </c>
      <c r="BH19" s="10">
        <v>0</v>
      </c>
      <c r="BJ19" s="253">
        <f t="shared" si="2"/>
        <v>2665.1880627826108</v>
      </c>
    </row>
    <row r="20" spans="1:62">
      <c r="A20" s="63" t="s">
        <v>46</v>
      </c>
      <c r="B20" s="64">
        <v>0</v>
      </c>
      <c r="C20" s="40">
        <v>0</v>
      </c>
      <c r="D20" s="40">
        <v>0</v>
      </c>
      <c r="E20" s="40">
        <v>55.798793792724609</v>
      </c>
      <c r="F20" s="40">
        <v>712.96990966796875</v>
      </c>
      <c r="G20" s="40">
        <v>705.770751953125</v>
      </c>
      <c r="H20" s="40">
        <v>639.181884765625</v>
      </c>
      <c r="I20" s="40">
        <v>655.15814208984375</v>
      </c>
      <c r="J20" s="40">
        <v>671.53753662109375</v>
      </c>
      <c r="K20" s="40">
        <v>688.353271484375</v>
      </c>
      <c r="L20" s="40">
        <v>705.7159423828125</v>
      </c>
      <c r="M20" s="40">
        <v>723.43988037109375</v>
      </c>
      <c r="N20" s="40">
        <v>741.55511474609375</v>
      </c>
      <c r="O20" s="40">
        <v>760.2584228515625</v>
      </c>
      <c r="P20" s="40">
        <v>779.7174072265625</v>
      </c>
      <c r="Q20" s="40">
        <v>800.6524658203125</v>
      </c>
      <c r="R20" s="40">
        <v>824.0296630859375</v>
      </c>
      <c r="S20" s="40">
        <v>852.02978515625</v>
      </c>
      <c r="T20" s="40">
        <v>876.90264892578125</v>
      </c>
      <c r="U20" s="40">
        <v>902.29986572265625</v>
      </c>
      <c r="V20" s="40">
        <v>925.99322509765625</v>
      </c>
      <c r="W20" s="40">
        <v>943.8067626953125</v>
      </c>
      <c r="X20" s="40">
        <v>969.1707763671875</v>
      </c>
      <c r="Y20" s="40">
        <v>994.432861328125</v>
      </c>
      <c r="Z20" s="40">
        <v>1019.638427734375</v>
      </c>
      <c r="AA20" s="40">
        <v>1040.3223876953125</v>
      </c>
      <c r="AB20" s="40">
        <v>1067.93798828125</v>
      </c>
      <c r="AC20" s="40">
        <v>1095.404296875</v>
      </c>
      <c r="AD20" s="40">
        <v>1022.470947265625</v>
      </c>
      <c r="AE20" s="40">
        <v>0</v>
      </c>
      <c r="AF20" s="40">
        <v>0</v>
      </c>
      <c r="AG20" s="40">
        <v>0</v>
      </c>
      <c r="AH20" s="40">
        <v>0</v>
      </c>
      <c r="AI20" s="40">
        <v>0</v>
      </c>
      <c r="AJ20" s="40">
        <v>0</v>
      </c>
      <c r="AK20" s="40">
        <v>0</v>
      </c>
      <c r="AL20" s="40">
        <v>0</v>
      </c>
      <c r="AM20" s="40">
        <v>0</v>
      </c>
      <c r="AN20" s="40">
        <v>0</v>
      </c>
      <c r="AO20" s="40">
        <v>0</v>
      </c>
      <c r="AP20" s="40">
        <v>0</v>
      </c>
      <c r="AQ20" s="40">
        <v>0</v>
      </c>
      <c r="AR20" s="40">
        <v>0</v>
      </c>
      <c r="AS20" s="40">
        <v>0</v>
      </c>
      <c r="AT20" s="40">
        <v>0</v>
      </c>
      <c r="AU20" s="40">
        <v>0</v>
      </c>
      <c r="AV20" s="40">
        <v>0</v>
      </c>
      <c r="AW20" s="40">
        <v>0</v>
      </c>
      <c r="AX20" s="40">
        <v>0</v>
      </c>
      <c r="AY20" s="40">
        <v>0</v>
      </c>
      <c r="AZ20" s="40">
        <v>0</v>
      </c>
      <c r="BA20" s="40">
        <v>0</v>
      </c>
      <c r="BB20" s="40">
        <v>0</v>
      </c>
      <c r="BC20" s="40">
        <v>0</v>
      </c>
      <c r="BD20" s="40">
        <v>0</v>
      </c>
      <c r="BE20" s="41">
        <v>0</v>
      </c>
      <c r="BF20" s="182">
        <f t="shared" si="1"/>
        <v>21174.549160003662</v>
      </c>
      <c r="BH20" s="10">
        <v>0</v>
      </c>
      <c r="BJ20" s="253">
        <f t="shared" si="2"/>
        <v>7491.8346454495131</v>
      </c>
    </row>
    <row r="21" spans="1:62">
      <c r="A21" s="63" t="s">
        <v>63</v>
      </c>
      <c r="B21" s="64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98.209869384765625</v>
      </c>
      <c r="AE21" s="40">
        <v>1163.40869140625</v>
      </c>
      <c r="AF21" s="40">
        <v>1193.6263427734375</v>
      </c>
      <c r="AG21" s="40">
        <v>1224.1339111328125</v>
      </c>
      <c r="AH21" s="40">
        <v>1250.4759521484375</v>
      </c>
      <c r="AI21" s="40">
        <v>1283.0115966796875</v>
      </c>
      <c r="AJ21" s="40">
        <v>1316.0491943359375</v>
      </c>
      <c r="AK21" s="40">
        <v>1349.9949951171875</v>
      </c>
      <c r="AL21" s="40">
        <v>1384.93994140625</v>
      </c>
      <c r="AM21" s="40">
        <v>1419.8353271484375</v>
      </c>
      <c r="AN21" s="40">
        <v>1449.57275390625</v>
      </c>
      <c r="AO21" s="40">
        <v>1487.4619140625</v>
      </c>
      <c r="AP21" s="40">
        <v>1526.2393798828125</v>
      </c>
      <c r="AQ21" s="40">
        <v>1566.7362060546875</v>
      </c>
      <c r="AR21" s="40">
        <v>1606.615966796875</v>
      </c>
      <c r="AS21" s="40">
        <v>1637.683349609375</v>
      </c>
      <c r="AT21" s="40">
        <v>1679.871337890625</v>
      </c>
      <c r="AU21" s="40">
        <v>1723.4598388671875</v>
      </c>
      <c r="AV21" s="40">
        <v>1760.7628173828125</v>
      </c>
      <c r="AW21" s="40">
        <v>1806.7373046875</v>
      </c>
      <c r="AX21" s="40">
        <v>1847.50146484375</v>
      </c>
      <c r="AY21" s="40">
        <v>1861.5107421875</v>
      </c>
      <c r="AZ21" s="40">
        <v>1909.47314453125</v>
      </c>
      <c r="BA21" s="40">
        <v>1958.14208984375</v>
      </c>
      <c r="BB21" s="40">
        <v>2007.7061767578125</v>
      </c>
      <c r="BC21" s="40">
        <v>1884.2059326171875</v>
      </c>
      <c r="BD21" s="40">
        <v>0</v>
      </c>
      <c r="BE21" s="41">
        <v>0</v>
      </c>
      <c r="BF21" s="182">
        <f t="shared" si="1"/>
        <v>39397.366241455078</v>
      </c>
      <c r="BH21" s="10">
        <v>0</v>
      </c>
      <c r="BJ21" s="253">
        <f t="shared" si="2"/>
        <v>2561.2434733398773</v>
      </c>
    </row>
    <row r="22" spans="1:62">
      <c r="A22" s="63" t="s">
        <v>64</v>
      </c>
      <c r="B22" s="64">
        <v>0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88.036750793457031</v>
      </c>
      <c r="AA22" s="40">
        <v>1051.724365234375</v>
      </c>
      <c r="AB22" s="40">
        <v>1079.86376953125</v>
      </c>
      <c r="AC22" s="40">
        <v>1106.90380859375</v>
      </c>
      <c r="AD22" s="40">
        <v>1128.83056640625</v>
      </c>
      <c r="AE22" s="40">
        <v>1153.1439208984375</v>
      </c>
      <c r="AF22" s="40">
        <v>1183.85546875</v>
      </c>
      <c r="AG22" s="40">
        <v>1213.6240234375</v>
      </c>
      <c r="AH22" s="40">
        <v>1238.539306640625</v>
      </c>
      <c r="AI22" s="40">
        <v>1271.7203369140625</v>
      </c>
      <c r="AJ22" s="40">
        <v>1304.60107421875</v>
      </c>
      <c r="AK22" s="40">
        <v>1338.3477783203125</v>
      </c>
      <c r="AL22" s="40">
        <v>1372.8138427734375</v>
      </c>
      <c r="AM22" s="40">
        <v>1407.8385009765625</v>
      </c>
      <c r="AN22" s="40">
        <v>1435.9488525390625</v>
      </c>
      <c r="AO22" s="40">
        <v>1473.1329345703125</v>
      </c>
      <c r="AP22" s="40">
        <v>1511.0506591796875</v>
      </c>
      <c r="AQ22" s="40">
        <v>1550.6729736328125</v>
      </c>
      <c r="AR22" s="40">
        <v>1589.7388916015625</v>
      </c>
      <c r="AS22" s="40">
        <v>1622.7669677734375</v>
      </c>
      <c r="AT22" s="40">
        <v>1664.2777099609375</v>
      </c>
      <c r="AU22" s="40">
        <v>1706.8251953125</v>
      </c>
      <c r="AV22" s="40">
        <v>1744.3255615234375</v>
      </c>
      <c r="AW22" s="40">
        <v>1789.4449462890625</v>
      </c>
      <c r="AX22" s="40">
        <v>1830.9249267578125</v>
      </c>
      <c r="AY22" s="40">
        <v>1696.8319091796875</v>
      </c>
      <c r="AZ22" s="40">
        <v>0</v>
      </c>
      <c r="BA22" s="40">
        <v>0</v>
      </c>
      <c r="BB22" s="40">
        <v>0</v>
      </c>
      <c r="BC22" s="40">
        <v>0</v>
      </c>
      <c r="BD22" s="40">
        <v>0</v>
      </c>
      <c r="BE22" s="41">
        <v>0</v>
      </c>
      <c r="BF22" s="182">
        <f t="shared" si="1"/>
        <v>35555.785041809082</v>
      </c>
      <c r="BH22" s="10">
        <v>0</v>
      </c>
      <c r="BJ22" s="253">
        <f t="shared" si="2"/>
        <v>3026.3540495684288</v>
      </c>
    </row>
    <row r="23" spans="1:62">
      <c r="A23" s="63" t="s">
        <v>255</v>
      </c>
      <c r="B23" s="64">
        <v>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0</v>
      </c>
      <c r="AK23" s="40">
        <v>0</v>
      </c>
      <c r="AL23" s="40">
        <v>0</v>
      </c>
      <c r="AM23" s="40">
        <v>0</v>
      </c>
      <c r="AN23" s="40">
        <v>0</v>
      </c>
      <c r="AO23" s="40">
        <v>0</v>
      </c>
      <c r="AP23" s="40">
        <v>0</v>
      </c>
      <c r="AQ23" s="40">
        <v>0</v>
      </c>
      <c r="AR23" s="40">
        <v>0</v>
      </c>
      <c r="AS23" s="40">
        <v>0</v>
      </c>
      <c r="AT23" s="40">
        <v>0</v>
      </c>
      <c r="AU23" s="40">
        <v>0</v>
      </c>
      <c r="AV23" s="40">
        <v>0</v>
      </c>
      <c r="AW23" s="40">
        <v>0</v>
      </c>
      <c r="AX23" s="40">
        <v>0</v>
      </c>
      <c r="AY23" s="40">
        <v>0</v>
      </c>
      <c r="AZ23" s="40">
        <v>0</v>
      </c>
      <c r="BA23" s="40">
        <v>0</v>
      </c>
      <c r="BB23" s="40">
        <v>0</v>
      </c>
      <c r="BC23" s="40">
        <v>182.53855895996094</v>
      </c>
      <c r="BD23" s="40">
        <v>2147.56103515625</v>
      </c>
      <c r="BE23" s="41">
        <v>2203.13671875</v>
      </c>
      <c r="BF23" s="182">
        <f t="shared" si="1"/>
        <v>4533.2363128662109</v>
      </c>
      <c r="BH23" s="10">
        <v>0</v>
      </c>
      <c r="BJ23" s="253">
        <f t="shared" si="2"/>
        <v>114.00254758318964</v>
      </c>
    </row>
    <row r="24" spans="1:62">
      <c r="A24" s="63" t="s">
        <v>146</v>
      </c>
      <c r="B24" s="64">
        <v>0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4971.84228515625</v>
      </c>
      <c r="L24" s="40">
        <v>6763.96484375</v>
      </c>
      <c r="M24" s="40">
        <v>6933.0634765625</v>
      </c>
      <c r="N24" s="40">
        <v>7106.39013671875</v>
      </c>
      <c r="O24" s="40">
        <v>7284.05078125</v>
      </c>
      <c r="P24" s="40">
        <v>4479.1259765625</v>
      </c>
      <c r="Q24" s="40">
        <v>4591.10400390625</v>
      </c>
      <c r="R24" s="40">
        <v>4705.8818359375</v>
      </c>
      <c r="S24" s="40">
        <v>4823.52783203125</v>
      </c>
      <c r="T24" s="40">
        <v>4944.1162109375</v>
      </c>
      <c r="U24" s="40">
        <v>5067.71923828125</v>
      </c>
      <c r="V24" s="40">
        <v>5194.41259765625</v>
      </c>
      <c r="W24" s="40">
        <v>5324.27294921875</v>
      </c>
      <c r="X24" s="40">
        <v>5457.37939453125</v>
      </c>
      <c r="Y24" s="40">
        <v>5593.8134765625</v>
      </c>
      <c r="Z24" s="40">
        <v>5733.65966796875</v>
      </c>
      <c r="AA24" s="40">
        <v>5877.0009765625</v>
      </c>
      <c r="AB24" s="40">
        <v>6023.92626953125</v>
      </c>
      <c r="AC24" s="40">
        <v>6174.52392578125</v>
      </c>
      <c r="AD24" s="40">
        <v>6328.88720703125</v>
      </c>
      <c r="AE24" s="40">
        <v>6487.109375</v>
      </c>
      <c r="AF24" s="40">
        <v>6649.28662109375</v>
      </c>
      <c r="AG24" s="40">
        <v>6815.52001953125</v>
      </c>
      <c r="AH24" s="40">
        <v>6985.90771484375</v>
      </c>
      <c r="AI24" s="40">
        <v>7160.5546875</v>
      </c>
      <c r="AJ24" s="40">
        <v>7339.56982421875</v>
      </c>
      <c r="AK24" s="40">
        <v>7523.05908203125</v>
      </c>
      <c r="AL24" s="40">
        <v>7711.13623046875</v>
      </c>
      <c r="AM24" s="40">
        <v>7903.91259765625</v>
      </c>
      <c r="AN24" s="40">
        <v>8101.5126953125</v>
      </c>
      <c r="AO24" s="40">
        <v>8304.05078125</v>
      </c>
      <c r="AP24" s="40">
        <v>8511.6513671875</v>
      </c>
      <c r="AQ24" s="40">
        <v>8724.4423828125</v>
      </c>
      <c r="AR24" s="40">
        <v>8942.552734375</v>
      </c>
      <c r="AS24" s="40">
        <v>9166.1181640625</v>
      </c>
      <c r="AT24" s="40">
        <v>9395.2705078125</v>
      </c>
      <c r="AU24" s="40">
        <v>9630.15234375</v>
      </c>
      <c r="AV24" s="40">
        <v>9870.90625</v>
      </c>
      <c r="AW24" s="40">
        <v>10117.677734375</v>
      </c>
      <c r="AX24" s="40">
        <v>10370.6201171875</v>
      </c>
      <c r="AY24" s="40">
        <v>10629.8876953125</v>
      </c>
      <c r="AZ24" s="40">
        <v>10895.634765625</v>
      </c>
      <c r="BA24" s="40">
        <v>11168.025390625</v>
      </c>
      <c r="BB24" s="40">
        <v>11447.2265625</v>
      </c>
      <c r="BC24" s="40">
        <v>11733.40625</v>
      </c>
      <c r="BD24" s="40">
        <v>12026.7412109375</v>
      </c>
      <c r="BE24" s="41">
        <v>12327.41015625</v>
      </c>
      <c r="BF24" s="182">
        <f t="shared" si="1"/>
        <v>359318.00634765625</v>
      </c>
      <c r="BH24" s="10">
        <v>0</v>
      </c>
      <c r="BJ24" s="2">
        <f t="shared" si="2"/>
        <v>50122.214289245647</v>
      </c>
    </row>
    <row r="25" spans="1:62">
      <c r="A25" s="63" t="s">
        <v>147</v>
      </c>
      <c r="B25" s="64">
        <v>0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0</v>
      </c>
      <c r="AJ25" s="40">
        <v>0</v>
      </c>
      <c r="AK25" s="40">
        <v>0</v>
      </c>
      <c r="AL25" s="40">
        <v>0</v>
      </c>
      <c r="AM25" s="40">
        <v>0</v>
      </c>
      <c r="AN25" s="40">
        <v>0</v>
      </c>
      <c r="AO25" s="40">
        <v>0</v>
      </c>
      <c r="AP25" s="40">
        <v>0</v>
      </c>
      <c r="AQ25" s="40">
        <v>0</v>
      </c>
      <c r="AR25" s="40">
        <v>0</v>
      </c>
      <c r="AS25" s="40">
        <v>0</v>
      </c>
      <c r="AT25" s="40">
        <v>0</v>
      </c>
      <c r="AU25" s="40">
        <v>0</v>
      </c>
      <c r="AV25" s="40">
        <v>0</v>
      </c>
      <c r="AW25" s="40">
        <v>0</v>
      </c>
      <c r="AX25" s="40">
        <v>0</v>
      </c>
      <c r="AY25" s="40">
        <v>0</v>
      </c>
      <c r="AZ25" s="40">
        <v>0</v>
      </c>
      <c r="BA25" s="40">
        <v>0</v>
      </c>
      <c r="BB25" s="40">
        <v>0</v>
      </c>
      <c r="BC25" s="40">
        <v>0</v>
      </c>
      <c r="BD25" s="40">
        <v>0</v>
      </c>
      <c r="BE25" s="41">
        <v>0</v>
      </c>
      <c r="BF25" s="40">
        <f t="shared" si="1"/>
        <v>0</v>
      </c>
      <c r="BH25" s="10">
        <v>0</v>
      </c>
      <c r="BJ25" s="2">
        <f t="shared" si="2"/>
        <v>0</v>
      </c>
    </row>
    <row r="26" spans="1:62">
      <c r="A26" s="63" t="s">
        <v>148</v>
      </c>
      <c r="B26" s="64">
        <v>0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0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0</v>
      </c>
      <c r="AK26" s="40">
        <v>0</v>
      </c>
      <c r="AL26" s="40">
        <v>0</v>
      </c>
      <c r="AM26" s="40">
        <v>0</v>
      </c>
      <c r="AN26" s="40">
        <v>0</v>
      </c>
      <c r="AO26" s="40">
        <v>0</v>
      </c>
      <c r="AP26" s="40">
        <v>0</v>
      </c>
      <c r="AQ26" s="40">
        <v>0</v>
      </c>
      <c r="AR26" s="40">
        <v>0</v>
      </c>
      <c r="AS26" s="40">
        <v>0</v>
      </c>
      <c r="AT26" s="40">
        <v>0</v>
      </c>
      <c r="AU26" s="40">
        <v>0</v>
      </c>
      <c r="AV26" s="40">
        <v>0</v>
      </c>
      <c r="AW26" s="40">
        <v>0</v>
      </c>
      <c r="AX26" s="40">
        <v>0</v>
      </c>
      <c r="AY26" s="40">
        <v>0</v>
      </c>
      <c r="AZ26" s="40">
        <v>0</v>
      </c>
      <c r="BA26" s="40">
        <v>0</v>
      </c>
      <c r="BB26" s="40">
        <v>0</v>
      </c>
      <c r="BC26" s="40">
        <v>0</v>
      </c>
      <c r="BD26" s="40">
        <v>0</v>
      </c>
      <c r="BE26" s="41">
        <v>0</v>
      </c>
      <c r="BF26" s="40">
        <f t="shared" si="1"/>
        <v>0</v>
      </c>
      <c r="BH26" s="177">
        <v>761511.095703125</v>
      </c>
      <c r="BJ26" s="2">
        <f t="shared" si="2"/>
        <v>0</v>
      </c>
    </row>
    <row r="27" spans="1:62">
      <c r="A27" s="63" t="s">
        <v>149</v>
      </c>
      <c r="B27" s="64">
        <v>0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0">
        <v>0</v>
      </c>
      <c r="N27" s="40">
        <v>0</v>
      </c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79.653793334960938</v>
      </c>
      <c r="W27" s="40">
        <v>947.00482177734375</v>
      </c>
      <c r="X27" s="40">
        <v>973.4544677734375</v>
      </c>
      <c r="Y27" s="40">
        <v>1001.2291870117188</v>
      </c>
      <c r="Z27" s="40">
        <v>1028.589599609375</v>
      </c>
      <c r="AA27" s="40">
        <v>1046.8511962890625</v>
      </c>
      <c r="AB27" s="40">
        <v>1074.43798828125</v>
      </c>
      <c r="AC27" s="40">
        <v>1101.6981201171875</v>
      </c>
      <c r="AD27" s="40">
        <v>1122.2479248046875</v>
      </c>
      <c r="AE27" s="40">
        <v>1147.7178955078125</v>
      </c>
      <c r="AF27" s="40">
        <v>1177.8319091796875</v>
      </c>
      <c r="AG27" s="40">
        <v>1207.846923828125</v>
      </c>
      <c r="AH27" s="40">
        <v>1232.95654296875</v>
      </c>
      <c r="AI27" s="40">
        <v>1265.5706787109375</v>
      </c>
      <c r="AJ27" s="40">
        <v>1298.447509765625</v>
      </c>
      <c r="AK27" s="40">
        <v>1332.21435546875</v>
      </c>
      <c r="AL27" s="40">
        <v>1366.5941162109375</v>
      </c>
      <c r="AM27" s="40">
        <v>1400.8499755859375</v>
      </c>
      <c r="AN27" s="40">
        <v>1429.81884765625</v>
      </c>
      <c r="AO27" s="40">
        <v>1466.702880859375</v>
      </c>
      <c r="AP27" s="40">
        <v>1504.2333984375</v>
      </c>
      <c r="AQ27" s="40">
        <v>1543.5810546875</v>
      </c>
      <c r="AR27" s="40">
        <v>1582.364013671875</v>
      </c>
      <c r="AS27" s="40">
        <v>1615.922607421875</v>
      </c>
      <c r="AT27" s="40">
        <v>1657.0535888671875</v>
      </c>
      <c r="AU27" s="40">
        <v>1554.2109375</v>
      </c>
      <c r="AV27" s="40">
        <v>0</v>
      </c>
      <c r="AW27" s="40">
        <v>0</v>
      </c>
      <c r="AX27" s="40">
        <v>0</v>
      </c>
      <c r="AY27" s="40">
        <v>0</v>
      </c>
      <c r="AZ27" s="40">
        <v>0</v>
      </c>
      <c r="BA27" s="40">
        <v>0</v>
      </c>
      <c r="BB27" s="40">
        <v>0</v>
      </c>
      <c r="BC27" s="40">
        <v>0</v>
      </c>
      <c r="BD27" s="40">
        <v>0</v>
      </c>
      <c r="BE27" s="41">
        <v>0</v>
      </c>
      <c r="BF27" s="182">
        <f t="shared" si="1"/>
        <v>32159.084335327148</v>
      </c>
      <c r="BJ27" s="253">
        <f t="shared" si="2"/>
        <v>3587.3756234230468</v>
      </c>
    </row>
    <row r="28" spans="1:62">
      <c r="A28" s="63" t="s">
        <v>150</v>
      </c>
      <c r="B28" s="64">
        <v>0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0</v>
      </c>
      <c r="AK28" s="40">
        <v>0</v>
      </c>
      <c r="AL28" s="40">
        <v>0</v>
      </c>
      <c r="AM28" s="40">
        <v>0</v>
      </c>
      <c r="AN28" s="40">
        <v>0</v>
      </c>
      <c r="AO28" s="40">
        <v>0</v>
      </c>
      <c r="AP28" s="40">
        <v>0</v>
      </c>
      <c r="AQ28" s="40">
        <v>0</v>
      </c>
      <c r="AR28" s="40">
        <v>0</v>
      </c>
      <c r="AS28" s="40">
        <v>0</v>
      </c>
      <c r="AT28" s="40">
        <v>0</v>
      </c>
      <c r="AU28" s="40">
        <v>0</v>
      </c>
      <c r="AV28" s="40">
        <v>0</v>
      </c>
      <c r="AW28" s="40">
        <v>0</v>
      </c>
      <c r="AX28" s="40">
        <v>0</v>
      </c>
      <c r="AY28" s="40">
        <v>0</v>
      </c>
      <c r="AZ28" s="40">
        <v>0</v>
      </c>
      <c r="BA28" s="40">
        <v>0</v>
      </c>
      <c r="BB28" s="40">
        <v>0</v>
      </c>
      <c r="BC28" s="40">
        <v>0</v>
      </c>
      <c r="BD28" s="40">
        <v>0</v>
      </c>
      <c r="BE28" s="41">
        <v>0</v>
      </c>
      <c r="BF28" s="40">
        <f t="shared" si="1"/>
        <v>0</v>
      </c>
      <c r="BH28" s="177">
        <v>4533.2363128662109</v>
      </c>
      <c r="BJ28" s="2">
        <f t="shared" si="2"/>
        <v>0</v>
      </c>
    </row>
    <row r="29" spans="1:62">
      <c r="A29" s="63" t="s">
        <v>151</v>
      </c>
      <c r="B29" s="64">
        <v>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0</v>
      </c>
      <c r="AU29" s="40">
        <v>0</v>
      </c>
      <c r="AV29" s="40">
        <v>0</v>
      </c>
      <c r="AW29" s="40">
        <v>0</v>
      </c>
      <c r="AX29" s="40">
        <v>0</v>
      </c>
      <c r="AY29" s="40">
        <v>0</v>
      </c>
      <c r="AZ29" s="40">
        <v>0</v>
      </c>
      <c r="BA29" s="40">
        <v>0</v>
      </c>
      <c r="BB29" s="40">
        <v>0</v>
      </c>
      <c r="BC29" s="40">
        <v>0</v>
      </c>
      <c r="BD29" s="40">
        <v>0</v>
      </c>
      <c r="BE29" s="41">
        <v>0</v>
      </c>
      <c r="BF29" s="40">
        <f t="shared" si="1"/>
        <v>0</v>
      </c>
      <c r="BH29" s="177">
        <v>19989.698776245117</v>
      </c>
      <c r="BJ29" s="2">
        <f t="shared" si="2"/>
        <v>0</v>
      </c>
    </row>
    <row r="30" spans="1:62">
      <c r="A30" s="63" t="s">
        <v>152</v>
      </c>
      <c r="B30" s="64">
        <v>0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0</v>
      </c>
      <c r="AU30" s="40">
        <v>0</v>
      </c>
      <c r="AV30" s="40">
        <v>0</v>
      </c>
      <c r="AW30" s="40">
        <v>0</v>
      </c>
      <c r="AX30" s="40">
        <v>0</v>
      </c>
      <c r="AY30" s="40">
        <v>0</v>
      </c>
      <c r="AZ30" s="40">
        <v>0</v>
      </c>
      <c r="BA30" s="40">
        <v>0</v>
      </c>
      <c r="BB30" s="40">
        <v>0</v>
      </c>
      <c r="BC30" s="40">
        <v>0</v>
      </c>
      <c r="BD30" s="40">
        <v>0</v>
      </c>
      <c r="BE30" s="41">
        <v>0</v>
      </c>
      <c r="BF30" s="40">
        <f t="shared" si="1"/>
        <v>0</v>
      </c>
      <c r="BH30" s="177">
        <v>25022.551513671875</v>
      </c>
      <c r="BJ30" s="2">
        <f t="shared" si="2"/>
        <v>0</v>
      </c>
    </row>
    <row r="31" spans="1:62">
      <c r="A31" s="63" t="s">
        <v>153</v>
      </c>
      <c r="B31" s="64">
        <v>0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1">
        <v>0</v>
      </c>
      <c r="BF31" s="40">
        <f t="shared" si="1"/>
        <v>0</v>
      </c>
      <c r="BH31" s="177">
        <v>32613.621704101563</v>
      </c>
      <c r="BJ31" s="2">
        <f t="shared" si="2"/>
        <v>0</v>
      </c>
    </row>
    <row r="32" spans="1:62">
      <c r="A32" s="63" t="s">
        <v>154</v>
      </c>
      <c r="B32" s="64">
        <v>0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1">
        <v>0</v>
      </c>
      <c r="BF32" s="40">
        <f t="shared" si="1"/>
        <v>0</v>
      </c>
      <c r="BH32" s="177">
        <v>40447.403198242188</v>
      </c>
      <c r="BJ32" s="2">
        <f t="shared" si="2"/>
        <v>0</v>
      </c>
    </row>
    <row r="33" spans="1:62">
      <c r="A33" s="63" t="s">
        <v>155</v>
      </c>
      <c r="B33" s="64">
        <v>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0</v>
      </c>
      <c r="AU33" s="40">
        <v>0</v>
      </c>
      <c r="AV33" s="40">
        <v>0</v>
      </c>
      <c r="AW33" s="40">
        <v>0</v>
      </c>
      <c r="AX33" s="40">
        <v>0</v>
      </c>
      <c r="AY33" s="40">
        <v>0</v>
      </c>
      <c r="AZ33" s="40">
        <v>0</v>
      </c>
      <c r="BA33" s="40">
        <v>0</v>
      </c>
      <c r="BB33" s="40">
        <v>0</v>
      </c>
      <c r="BC33" s="40">
        <v>0</v>
      </c>
      <c r="BD33" s="40">
        <v>0</v>
      </c>
      <c r="BE33" s="41">
        <v>0</v>
      </c>
      <c r="BF33" s="40">
        <f t="shared" si="1"/>
        <v>0</v>
      </c>
      <c r="BH33" s="177">
        <v>39397.366241455078</v>
      </c>
      <c r="BJ33" s="2">
        <f t="shared" si="2"/>
        <v>0</v>
      </c>
    </row>
    <row r="34" spans="1:62">
      <c r="A34" s="63" t="s">
        <v>156</v>
      </c>
      <c r="B34" s="64">
        <v>0</v>
      </c>
      <c r="C34" s="40">
        <v>0</v>
      </c>
      <c r="D34" s="40">
        <v>0</v>
      </c>
      <c r="E34" s="40">
        <v>0</v>
      </c>
      <c r="F34" s="40">
        <v>0</v>
      </c>
      <c r="G34" s="40">
        <v>126692.8125</v>
      </c>
      <c r="H34" s="40">
        <v>250867.96875</v>
      </c>
      <c r="I34" s="40">
        <v>246255.984375</v>
      </c>
      <c r="J34" s="40">
        <v>244711.015625</v>
      </c>
      <c r="K34" s="40">
        <v>240131.96875</v>
      </c>
      <c r="L34" s="40">
        <v>238680.96875</v>
      </c>
      <c r="M34" s="40">
        <v>234048</v>
      </c>
      <c r="N34" s="40">
        <v>232701</v>
      </c>
      <c r="O34" s="40">
        <v>228010.96875</v>
      </c>
      <c r="P34" s="40">
        <v>227055.96875</v>
      </c>
      <c r="Q34" s="40">
        <v>222023</v>
      </c>
      <c r="R34" s="40">
        <v>220900</v>
      </c>
      <c r="S34" s="40">
        <v>216086.015625</v>
      </c>
      <c r="T34" s="40">
        <v>213137.984375</v>
      </c>
      <c r="U34" s="40">
        <v>210204</v>
      </c>
      <c r="V34" s="40">
        <v>207284</v>
      </c>
      <c r="W34" s="40">
        <v>206473.984375</v>
      </c>
      <c r="X34" s="40">
        <v>201487.96875</v>
      </c>
      <c r="Y34" s="40">
        <v>198613</v>
      </c>
      <c r="Z34" s="40">
        <v>196116.015625</v>
      </c>
      <c r="AA34" s="40">
        <v>192910.984375</v>
      </c>
      <c r="AB34" s="40">
        <v>192454.984375</v>
      </c>
      <c r="AC34" s="40">
        <v>187275</v>
      </c>
      <c r="AD34" s="40">
        <v>184483</v>
      </c>
      <c r="AE34" s="40">
        <v>181708</v>
      </c>
      <c r="AF34" s="40">
        <v>178952</v>
      </c>
      <c r="AG34" s="40">
        <v>178896.96875</v>
      </c>
      <c r="AH34" s="40">
        <v>173496</v>
      </c>
      <c r="AI34" s="40">
        <v>170796.984375</v>
      </c>
      <c r="AJ34" s="40">
        <v>168582</v>
      </c>
      <c r="AK34" s="40">
        <v>165460.96875</v>
      </c>
      <c r="AL34" s="40">
        <v>165859</v>
      </c>
      <c r="AM34" s="40">
        <v>160208.984375</v>
      </c>
      <c r="AN34" s="40">
        <v>157615.984375</v>
      </c>
      <c r="AO34" s="40">
        <v>155045.984375</v>
      </c>
      <c r="AP34" s="40">
        <v>152499.984375</v>
      </c>
      <c r="AQ34" s="40">
        <v>153410</v>
      </c>
      <c r="AR34" s="40">
        <v>147478.984375</v>
      </c>
      <c r="AS34" s="40">
        <v>145006</v>
      </c>
      <c r="AT34" s="40">
        <v>143151</v>
      </c>
      <c r="AU34" s="40">
        <v>140138.015625</v>
      </c>
      <c r="AV34" s="40">
        <v>141627.984375</v>
      </c>
      <c r="AW34" s="40">
        <v>135378</v>
      </c>
      <c r="AX34" s="40">
        <v>133040</v>
      </c>
      <c r="AY34" s="40">
        <v>130731.9921875</v>
      </c>
      <c r="AZ34" s="40">
        <v>128452.984375</v>
      </c>
      <c r="BA34" s="40">
        <v>130601</v>
      </c>
      <c r="BB34" s="40">
        <v>123988.984375</v>
      </c>
      <c r="BC34" s="40">
        <v>121804.9765625</v>
      </c>
      <c r="BD34" s="40">
        <v>120413.0078125</v>
      </c>
      <c r="BE34" s="41">
        <v>88367.9921875</v>
      </c>
      <c r="BF34" s="40">
        <f t="shared" si="1"/>
        <v>9111320.375</v>
      </c>
      <c r="BH34" s="177">
        <v>38324.005798339844</v>
      </c>
      <c r="BJ34" s="2">
        <f t="shared" si="2"/>
        <v>2188619.9103929526</v>
      </c>
    </row>
    <row r="35" spans="1:62">
      <c r="A35" s="63" t="s">
        <v>256</v>
      </c>
      <c r="B35" s="64">
        <v>0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1">
        <v>0</v>
      </c>
      <c r="BF35" s="40">
        <f t="shared" si="1"/>
        <v>0</v>
      </c>
      <c r="BH35" s="177">
        <v>35555.785041809082</v>
      </c>
      <c r="BJ35" s="2">
        <f t="shared" si="2"/>
        <v>0</v>
      </c>
    </row>
    <row r="36" spans="1:62">
      <c r="A36" s="63" t="s">
        <v>257</v>
      </c>
      <c r="B36" s="64">
        <v>0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105.9490966796875</v>
      </c>
      <c r="AH36" s="40">
        <v>1253.3387451171875</v>
      </c>
      <c r="AI36" s="40">
        <v>1287.2574462890625</v>
      </c>
      <c r="AJ36" s="40">
        <v>1322.0584716796875</v>
      </c>
      <c r="AK36" s="40">
        <v>1358.1431884765625</v>
      </c>
      <c r="AL36" s="40">
        <v>1395.318359375</v>
      </c>
      <c r="AM36" s="40">
        <v>1432.7186279296875</v>
      </c>
      <c r="AN36" s="40">
        <v>1454.6744384765625</v>
      </c>
      <c r="AO36" s="40">
        <v>1493.220458984375</v>
      </c>
      <c r="AP36" s="40">
        <v>1533.1368408203125</v>
      </c>
      <c r="AQ36" s="40">
        <v>1575.26318359375</v>
      </c>
      <c r="AR36" s="40">
        <v>1617.074951171875</v>
      </c>
      <c r="AS36" s="40">
        <v>1646.8265380859375</v>
      </c>
      <c r="AT36" s="40">
        <v>1689.6988525390625</v>
      </c>
      <c r="AU36" s="40">
        <v>1733.89794921875</v>
      </c>
      <c r="AV36" s="40">
        <v>1769.6854248046875</v>
      </c>
      <c r="AW36" s="40">
        <v>1816.2017822265625</v>
      </c>
      <c r="AX36" s="40">
        <v>1857.1488037109375</v>
      </c>
      <c r="AY36" s="40">
        <v>1866.2874755859375</v>
      </c>
      <c r="AZ36" s="40">
        <v>1914.6641845703125</v>
      </c>
      <c r="BA36" s="40">
        <v>1963.7015380859375</v>
      </c>
      <c r="BB36" s="40">
        <v>2013.6468505859375</v>
      </c>
      <c r="BC36" s="40">
        <v>2066.484375</v>
      </c>
      <c r="BD36" s="40">
        <v>2113.402587890625</v>
      </c>
      <c r="BE36" s="41">
        <v>2167.60302734375</v>
      </c>
      <c r="BF36" s="182">
        <f t="shared" si="1"/>
        <v>40447.403198242188</v>
      </c>
      <c r="BH36" s="177">
        <v>32159.084335327148</v>
      </c>
      <c r="BJ36" s="253">
        <f t="shared" si="2"/>
        <v>2210.984960509516</v>
      </c>
    </row>
    <row r="37" spans="1:62">
      <c r="A37" s="63" t="s">
        <v>258</v>
      </c>
      <c r="B37" s="64">
        <v>0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0">
        <v>0</v>
      </c>
      <c r="AN37" s="40">
        <v>0</v>
      </c>
      <c r="AO37" s="40">
        <v>0</v>
      </c>
      <c r="AP37" s="40">
        <v>0</v>
      </c>
      <c r="AQ37" s="40">
        <v>0</v>
      </c>
      <c r="AR37" s="40">
        <v>0</v>
      </c>
      <c r="AS37" s="40">
        <v>0</v>
      </c>
      <c r="AT37" s="40">
        <v>0</v>
      </c>
      <c r="AU37" s="40">
        <v>0</v>
      </c>
      <c r="AV37" s="40">
        <v>0</v>
      </c>
      <c r="AW37" s="40">
        <v>0</v>
      </c>
      <c r="AX37" s="40">
        <v>0</v>
      </c>
      <c r="AY37" s="40">
        <v>0</v>
      </c>
      <c r="AZ37" s="40">
        <v>0</v>
      </c>
      <c r="BA37" s="40">
        <v>0</v>
      </c>
      <c r="BB37" s="40">
        <v>0</v>
      </c>
      <c r="BC37" s="40">
        <v>0</v>
      </c>
      <c r="BD37" s="40">
        <v>0</v>
      </c>
      <c r="BE37" s="41">
        <v>0</v>
      </c>
      <c r="BF37" s="40">
        <f t="shared" si="1"/>
        <v>0</v>
      </c>
      <c r="BH37" s="177">
        <v>21228.73783493042</v>
      </c>
      <c r="BJ37" s="2">
        <f t="shared" si="2"/>
        <v>0</v>
      </c>
    </row>
    <row r="38" spans="1:62">
      <c r="A38" s="63" t="s">
        <v>259</v>
      </c>
      <c r="B38" s="64">
        <v>0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759.365966796875</v>
      </c>
      <c r="AY38" s="40">
        <v>8941.7333984375</v>
      </c>
      <c r="AZ38" s="40">
        <v>9179.306640625</v>
      </c>
      <c r="BA38" s="40">
        <v>9423.609375</v>
      </c>
      <c r="BB38" s="40">
        <v>9667.5576171875</v>
      </c>
      <c r="BC38" s="40">
        <v>9931.8818359375</v>
      </c>
      <c r="BD38" s="40">
        <v>10196.9501953125</v>
      </c>
      <c r="BE38" s="41">
        <v>10469.0947265625</v>
      </c>
      <c r="BF38" s="182">
        <f t="shared" si="1"/>
        <v>68569.499755859375</v>
      </c>
      <c r="BH38" s="10">
        <v>0</v>
      </c>
      <c r="BJ38" s="253">
        <f t="shared" si="2"/>
        <v>2044.2793706740608</v>
      </c>
    </row>
    <row r="39" spans="1:62">
      <c r="A39" s="63" t="s">
        <v>260</v>
      </c>
      <c r="B39" s="64">
        <v>0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1">
        <v>0</v>
      </c>
      <c r="BF39" s="40">
        <f t="shared" si="1"/>
        <v>0</v>
      </c>
      <c r="BH39" s="10">
        <v>0</v>
      </c>
      <c r="BJ39" s="2">
        <f t="shared" si="2"/>
        <v>0</v>
      </c>
    </row>
    <row r="40" spans="1:62">
      <c r="A40" s="65" t="s">
        <v>65</v>
      </c>
      <c r="B40" s="66">
        <v>25565.867431640625</v>
      </c>
      <c r="C40" s="67">
        <v>26744.01904296875</v>
      </c>
      <c r="D40" s="67">
        <v>27785.584228515625</v>
      </c>
      <c r="E40" s="67">
        <v>28508.0680809021</v>
      </c>
      <c r="F40" s="67">
        <v>30052.274841308594</v>
      </c>
      <c r="G40" s="67">
        <v>156294.20642089844</v>
      </c>
      <c r="H40" s="67">
        <v>279305.0009765625</v>
      </c>
      <c r="I40" s="67">
        <v>275344.68096923828</v>
      </c>
      <c r="J40" s="67">
        <v>274469.65838623047</v>
      </c>
      <c r="K40" s="67">
        <v>256497.5556640625</v>
      </c>
      <c r="L40" s="67">
        <v>250674.62414550781</v>
      </c>
      <c r="M40" s="67">
        <v>243522.05221557617</v>
      </c>
      <c r="N40" s="67">
        <v>242149.36248779297</v>
      </c>
      <c r="O40" s="67">
        <v>237695.70556640625</v>
      </c>
      <c r="P40" s="67">
        <v>233155.53137207031</v>
      </c>
      <c r="Q40" s="67">
        <v>228276.49371337891</v>
      </c>
      <c r="R40" s="67">
        <v>227313.19195556641</v>
      </c>
      <c r="S40" s="67">
        <v>221761.5732421875</v>
      </c>
      <c r="T40" s="67">
        <v>218959.00323486328</v>
      </c>
      <c r="U40" s="67">
        <v>216174.01910400391</v>
      </c>
      <c r="V40" s="67">
        <v>213484.05961608887</v>
      </c>
      <c r="W40" s="67">
        <v>213689.06890869141</v>
      </c>
      <c r="X40" s="67">
        <v>208887.97338867188</v>
      </c>
      <c r="Y40" s="67">
        <v>206202.47552490234</v>
      </c>
      <c r="Z40" s="67">
        <v>203985.94007110596</v>
      </c>
      <c r="AA40" s="67">
        <v>201926.88330078125</v>
      </c>
      <c r="AB40" s="67">
        <v>201701.150390625</v>
      </c>
      <c r="AC40" s="67">
        <v>196849.50775146484</v>
      </c>
      <c r="AD40" s="67">
        <v>195317.03408813477</v>
      </c>
      <c r="AE40" s="67">
        <v>192820.30322265625</v>
      </c>
      <c r="AF40" s="67">
        <v>190347.529296875</v>
      </c>
      <c r="AG40" s="67">
        <v>190684.60974121094</v>
      </c>
      <c r="AH40" s="67">
        <v>186701.78967285156</v>
      </c>
      <c r="AI40" s="67">
        <v>184342.65710449219</v>
      </c>
      <c r="AJ40" s="67">
        <v>182473.39721679688</v>
      </c>
      <c r="AK40" s="67">
        <v>179707.40246582031</v>
      </c>
      <c r="AL40" s="67">
        <v>180469.3017578125</v>
      </c>
      <c r="AM40" s="67">
        <v>175312.11364746094</v>
      </c>
      <c r="AN40" s="67">
        <v>174399.41662597656</v>
      </c>
      <c r="AO40" s="67">
        <v>172259.5078125</v>
      </c>
      <c r="AP40" s="67">
        <v>170153.36853027344</v>
      </c>
      <c r="AQ40" s="67">
        <v>171518.92517089844</v>
      </c>
      <c r="AR40" s="67">
        <v>166186.59387207031</v>
      </c>
      <c r="AS40" s="67">
        <v>165654.56787109375</v>
      </c>
      <c r="AT40" s="67">
        <v>164326.09692382813</v>
      </c>
      <c r="AU40" s="67">
        <v>161863.12528991699</v>
      </c>
      <c r="AV40" s="67">
        <v>163912.02978515625</v>
      </c>
      <c r="AW40" s="67">
        <v>158235.40832519531</v>
      </c>
      <c r="AX40" s="67">
        <v>157195.3203125</v>
      </c>
      <c r="AY40" s="67">
        <v>163223.30554199219</v>
      </c>
      <c r="AZ40" s="67">
        <v>160043.48046875</v>
      </c>
      <c r="BA40" s="67">
        <v>163003.11987304688</v>
      </c>
      <c r="BB40" s="67">
        <v>157044.92004394531</v>
      </c>
      <c r="BC40" s="67">
        <v>153852.3455657959</v>
      </c>
      <c r="BD40" s="67">
        <v>153286.69580078125</v>
      </c>
      <c r="BE40" s="68">
        <v>122089.94384765625</v>
      </c>
      <c r="BH40" s="10">
        <v>0</v>
      </c>
      <c r="BJ40" s="2">
        <f t="shared" si="2"/>
        <v>2470979.9583088742</v>
      </c>
    </row>
    <row r="41" spans="1:62">
      <c r="BH41" s="10">
        <v>0</v>
      </c>
    </row>
    <row r="42" spans="1:62">
      <c r="K42" s="206">
        <f>PV(0.025,K4-2012,,K24)</f>
        <v>-3981.0951279663605</v>
      </c>
      <c r="L42" s="206">
        <f>PV(0.025,L4-2012,,L24)</f>
        <v>-5283.9985252665074</v>
      </c>
      <c r="M42" s="206">
        <f t="shared" ref="M42:BH42" si="3">PV(0.025,M4-2012,,M24)</f>
        <v>-5283.9981531255007</v>
      </c>
      <c r="N42" s="206">
        <f t="shared" si="3"/>
        <v>-5283.9982075851603</v>
      </c>
      <c r="O42" s="206">
        <f t="shared" si="3"/>
        <v>-5283.9988540168915</v>
      </c>
      <c r="P42" s="206">
        <f t="shared" si="3"/>
        <v>-3169.9992668481727</v>
      </c>
      <c r="Q42" s="206">
        <f t="shared" si="3"/>
        <v>-3169.9991825628263</v>
      </c>
      <c r="R42" s="206">
        <f t="shared" si="3"/>
        <v>-3169.999338799078</v>
      </c>
      <c r="S42" s="206">
        <f t="shared" si="3"/>
        <v>-3169.9986488726267</v>
      </c>
      <c r="T42" s="206">
        <f t="shared" si="3"/>
        <v>-3169.9987662736112</v>
      </c>
      <c r="U42" s="206">
        <f t="shared" si="3"/>
        <v>-3169.9988426319751</v>
      </c>
      <c r="V42" s="206">
        <f t="shared" si="3"/>
        <v>-3169.999073569466</v>
      </c>
      <c r="W42" s="206">
        <f t="shared" si="3"/>
        <v>-3169.9990953731631</v>
      </c>
      <c r="X42" s="206">
        <f t="shared" si="3"/>
        <v>-3169.9988755635354</v>
      </c>
      <c r="Y42" s="206">
        <f t="shared" si="3"/>
        <v>-3169.9986472797355</v>
      </c>
      <c r="Z42" s="206">
        <f t="shared" si="3"/>
        <v>-3169.9991197074064</v>
      </c>
      <c r="AA42" s="206">
        <f t="shared" si="3"/>
        <v>-3169.9990209420403</v>
      </c>
      <c r="AB42" s="206">
        <f t="shared" si="3"/>
        <v>-3169.9991622648417</v>
      </c>
      <c r="AC42" s="206">
        <f t="shared" si="3"/>
        <v>-3169.9989053142945</v>
      </c>
      <c r="AD42" s="206">
        <f t="shared" si="3"/>
        <v>-3169.9989970277561</v>
      </c>
      <c r="AE42" s="206">
        <f t="shared" si="3"/>
        <v>-3169.9989910626523</v>
      </c>
      <c r="AF42" s="206">
        <f t="shared" si="3"/>
        <v>-3169.9987582781391</v>
      </c>
      <c r="AG42" s="206">
        <f t="shared" si="3"/>
        <v>-3169.9993317229168</v>
      </c>
      <c r="AH42" s="206">
        <f t="shared" si="3"/>
        <v>-3169.9991932431353</v>
      </c>
      <c r="AI42" s="206">
        <f t="shared" si="3"/>
        <v>-3169.9988744018806</v>
      </c>
      <c r="AJ42" s="206">
        <f t="shared" si="3"/>
        <v>-3169.9994227192105</v>
      </c>
      <c r="AK42" s="206">
        <f t="shared" si="3"/>
        <v>-3169.9994278629006</v>
      </c>
      <c r="AL42" s="206">
        <f t="shared" si="3"/>
        <v>-3169.9997038657662</v>
      </c>
      <c r="AM42" s="206">
        <f t="shared" si="3"/>
        <v>-3169.9988862608243</v>
      </c>
      <c r="AN42" s="206">
        <f t="shared" si="3"/>
        <v>-3169.9997794527294</v>
      </c>
      <c r="AO42" s="206">
        <f t="shared" si="3"/>
        <v>-3169.9998819711686</v>
      </c>
      <c r="AP42" s="206">
        <f t="shared" si="3"/>
        <v>-3169.9996273799225</v>
      </c>
      <c r="AQ42" s="206">
        <f t="shared" si="3"/>
        <v>-3169.999529801396</v>
      </c>
      <c r="AR42" s="206">
        <f t="shared" si="3"/>
        <v>-3169.9992788233676</v>
      </c>
      <c r="AS42" s="206">
        <f t="shared" si="3"/>
        <v>-3169.9998360832456</v>
      </c>
      <c r="AT42" s="206">
        <f t="shared" si="3"/>
        <v>-3169.999630148332</v>
      </c>
      <c r="AU42" s="206">
        <f t="shared" si="3"/>
        <v>-3169.9996542577851</v>
      </c>
      <c r="AV42" s="206">
        <f t="shared" si="3"/>
        <v>-3169.9996856196763</v>
      </c>
      <c r="AW42" s="206">
        <f t="shared" si="3"/>
        <v>-3169.9993184560785</v>
      </c>
      <c r="AX42" s="206">
        <f t="shared" si="3"/>
        <v>-3169.9994527842241</v>
      </c>
      <c r="AY42" s="206">
        <f t="shared" si="3"/>
        <v>-3170.0000716401787</v>
      </c>
      <c r="AZ42" s="206">
        <f t="shared" si="3"/>
        <v>-3170.0000361247721</v>
      </c>
      <c r="BA42" s="206">
        <f t="shared" si="3"/>
        <v>-3169.9999668264181</v>
      </c>
      <c r="BB42" s="206">
        <f t="shared" si="3"/>
        <v>-3170.0001155643486</v>
      </c>
      <c r="BC42" s="206">
        <f t="shared" si="3"/>
        <v>-3169.9998517276663</v>
      </c>
      <c r="BD42" s="206">
        <f t="shared" si="3"/>
        <v>-3169.999800247338</v>
      </c>
      <c r="BE42" s="206">
        <f t="shared" si="3"/>
        <v>-3169.9999069748478</v>
      </c>
      <c r="BF42" s="206">
        <f t="shared" si="3"/>
        <v>-1.3548653922883829E+27</v>
      </c>
      <c r="BG42" s="206">
        <f t="shared" si="3"/>
        <v>0</v>
      </c>
      <c r="BH42" s="206">
        <f t="shared" si="3"/>
        <v>0</v>
      </c>
    </row>
    <row r="43" spans="1:62">
      <c r="L43" s="206"/>
    </row>
    <row r="45" spans="1:62">
      <c r="A45" s="10" t="s">
        <v>115</v>
      </c>
      <c r="B45" s="40">
        <f>+B40</f>
        <v>25565.867431640625</v>
      </c>
      <c r="C45" s="40">
        <f t="shared" ref="C45:AQ45" si="4">+C40</f>
        <v>26744.01904296875</v>
      </c>
      <c r="D45" s="40">
        <f t="shared" si="4"/>
        <v>27785.584228515625</v>
      </c>
      <c r="E45" s="40">
        <f t="shared" si="4"/>
        <v>28508.0680809021</v>
      </c>
      <c r="F45" s="40">
        <f t="shared" si="4"/>
        <v>30052.274841308594</v>
      </c>
      <c r="G45" s="40">
        <f t="shared" si="4"/>
        <v>156294.20642089844</v>
      </c>
      <c r="H45" s="40">
        <f t="shared" si="4"/>
        <v>279305.0009765625</v>
      </c>
      <c r="I45" s="40">
        <f t="shared" si="4"/>
        <v>275344.68096923828</v>
      </c>
      <c r="J45" s="40">
        <f t="shared" si="4"/>
        <v>274469.65838623047</v>
      </c>
      <c r="K45" s="40">
        <f t="shared" si="4"/>
        <v>256497.5556640625</v>
      </c>
      <c r="L45" s="40">
        <f t="shared" si="4"/>
        <v>250674.62414550781</v>
      </c>
      <c r="M45" s="40">
        <f t="shared" si="4"/>
        <v>243522.05221557617</v>
      </c>
      <c r="N45" s="40">
        <f t="shared" si="4"/>
        <v>242149.36248779297</v>
      </c>
      <c r="O45" s="40">
        <f t="shared" si="4"/>
        <v>237695.70556640625</v>
      </c>
      <c r="P45" s="40">
        <f t="shared" si="4"/>
        <v>233155.53137207031</v>
      </c>
      <c r="Q45" s="40">
        <f t="shared" si="4"/>
        <v>228276.49371337891</v>
      </c>
      <c r="R45" s="40">
        <f t="shared" si="4"/>
        <v>227313.19195556641</v>
      </c>
      <c r="S45" s="40">
        <f t="shared" si="4"/>
        <v>221761.5732421875</v>
      </c>
      <c r="T45" s="40">
        <f t="shared" si="4"/>
        <v>218959.00323486328</v>
      </c>
      <c r="U45" s="40">
        <f t="shared" si="4"/>
        <v>216174.01910400391</v>
      </c>
      <c r="V45" s="40">
        <f t="shared" si="4"/>
        <v>213484.05961608887</v>
      </c>
      <c r="W45" s="40">
        <f t="shared" si="4"/>
        <v>213689.06890869141</v>
      </c>
      <c r="X45" s="40">
        <f t="shared" si="4"/>
        <v>208887.97338867188</v>
      </c>
      <c r="Y45" s="40">
        <f t="shared" si="4"/>
        <v>206202.47552490234</v>
      </c>
      <c r="Z45" s="40">
        <f t="shared" si="4"/>
        <v>203985.94007110596</v>
      </c>
      <c r="AA45" s="40">
        <f t="shared" si="4"/>
        <v>201926.88330078125</v>
      </c>
      <c r="AB45" s="40">
        <f t="shared" si="4"/>
        <v>201701.150390625</v>
      </c>
      <c r="AC45" s="40">
        <f t="shared" si="4"/>
        <v>196849.50775146484</v>
      </c>
      <c r="AD45" s="40">
        <f t="shared" si="4"/>
        <v>195317.03408813477</v>
      </c>
      <c r="AE45" s="40">
        <f t="shared" si="4"/>
        <v>192820.30322265625</v>
      </c>
      <c r="AF45" s="40">
        <f t="shared" si="4"/>
        <v>190347.529296875</v>
      </c>
      <c r="AG45" s="40">
        <f t="shared" si="4"/>
        <v>190684.60974121094</v>
      </c>
      <c r="AH45" s="40">
        <f t="shared" si="4"/>
        <v>186701.78967285156</v>
      </c>
      <c r="AI45" s="40">
        <f t="shared" si="4"/>
        <v>184342.65710449219</v>
      </c>
      <c r="AJ45" s="40">
        <f t="shared" si="4"/>
        <v>182473.39721679688</v>
      </c>
      <c r="AK45" s="40">
        <f t="shared" si="4"/>
        <v>179707.40246582031</v>
      </c>
      <c r="AL45" s="40">
        <f t="shared" si="4"/>
        <v>180469.3017578125</v>
      </c>
      <c r="AM45" s="40">
        <f t="shared" si="4"/>
        <v>175312.11364746094</v>
      </c>
      <c r="AN45" s="40">
        <f t="shared" si="4"/>
        <v>174399.41662597656</v>
      </c>
      <c r="AO45" s="40">
        <f t="shared" si="4"/>
        <v>172259.5078125</v>
      </c>
      <c r="AP45" s="40">
        <f t="shared" si="4"/>
        <v>170153.36853027344</v>
      </c>
      <c r="AQ45" s="40">
        <f t="shared" si="4"/>
        <v>171518.92517089844</v>
      </c>
    </row>
    <row r="46" spans="1:62">
      <c r="A46" s="10" t="s">
        <v>116</v>
      </c>
      <c r="B46" s="40" t="e">
        <f>+#REF!+B5+B6+B39</f>
        <v>#REF!</v>
      </c>
      <c r="C46" s="40" t="e">
        <f>+#REF!+C5+C6+C39</f>
        <v>#REF!</v>
      </c>
      <c r="D46" s="40" t="e">
        <f>+#REF!+D5+D6+D39</f>
        <v>#REF!</v>
      </c>
      <c r="E46" s="40" t="e">
        <f>+#REF!+E5+E6+E39</f>
        <v>#REF!</v>
      </c>
      <c r="F46" s="40" t="e">
        <f>+#REF!+F5+F6+F39</f>
        <v>#REF!</v>
      </c>
      <c r="G46" s="40" t="e">
        <f>+#REF!+G5+G6+G39</f>
        <v>#REF!</v>
      </c>
      <c r="H46" s="40" t="e">
        <f>+#REF!+H5+H6+H39</f>
        <v>#REF!</v>
      </c>
      <c r="I46" s="40" t="e">
        <f>+#REF!+I5+I6+I39</f>
        <v>#REF!</v>
      </c>
      <c r="J46" s="40" t="e">
        <f>+#REF!+J5+J6+J39</f>
        <v>#REF!</v>
      </c>
      <c r="K46" s="40" t="e">
        <f>+#REF!+K5+K6+K39</f>
        <v>#REF!</v>
      </c>
      <c r="L46" s="40" t="e">
        <f>+#REF!+L5+L6+L39</f>
        <v>#REF!</v>
      </c>
      <c r="M46" s="40" t="e">
        <f>+#REF!+M5+M6+M39</f>
        <v>#REF!</v>
      </c>
      <c r="N46" s="40" t="e">
        <f>+#REF!+N5+N6+N39</f>
        <v>#REF!</v>
      </c>
      <c r="O46" s="40" t="e">
        <f>+#REF!+O5+O6+O39</f>
        <v>#REF!</v>
      </c>
      <c r="P46" s="40" t="e">
        <f>+#REF!+P5+P6+P39</f>
        <v>#REF!</v>
      </c>
      <c r="Q46" s="40" t="e">
        <f>+#REF!+Q5+Q6+Q39</f>
        <v>#REF!</v>
      </c>
      <c r="R46" s="40" t="e">
        <f>+#REF!+R5+R6+R39</f>
        <v>#REF!</v>
      </c>
      <c r="S46" s="40" t="e">
        <f>+#REF!+S5+S6+S39</f>
        <v>#REF!</v>
      </c>
      <c r="T46" s="40" t="e">
        <f>+#REF!+T5+T6+T39</f>
        <v>#REF!</v>
      </c>
      <c r="U46" s="40" t="e">
        <f>+#REF!+U5+U6+U39</f>
        <v>#REF!</v>
      </c>
      <c r="V46" s="40" t="e">
        <f>+#REF!+V5+V6+V39</f>
        <v>#REF!</v>
      </c>
      <c r="W46" s="40" t="e">
        <f>+#REF!+W5+W6+W39</f>
        <v>#REF!</v>
      </c>
      <c r="X46" s="40" t="e">
        <f>+#REF!+X5+X6+X39</f>
        <v>#REF!</v>
      </c>
      <c r="Y46" s="40" t="e">
        <f>+#REF!+Y5+Y6+Y39</f>
        <v>#REF!</v>
      </c>
      <c r="Z46" s="40" t="e">
        <f>+#REF!+Z5+Z6+Z39</f>
        <v>#REF!</v>
      </c>
      <c r="AA46" s="40" t="e">
        <f>+#REF!+AA5+AA6+AA39</f>
        <v>#REF!</v>
      </c>
      <c r="AB46" s="40" t="e">
        <f>+#REF!+AB5+AB6+AB39</f>
        <v>#REF!</v>
      </c>
      <c r="AC46" s="40" t="e">
        <f>+#REF!+AC5+AC6+AC39</f>
        <v>#REF!</v>
      </c>
      <c r="AD46" s="40" t="e">
        <f>+#REF!+AD5+AD6+AD39</f>
        <v>#REF!</v>
      </c>
      <c r="AE46" s="40" t="e">
        <f>+#REF!+AE5+AE6+AE39</f>
        <v>#REF!</v>
      </c>
      <c r="AF46" s="40" t="e">
        <f>+#REF!+AF5+AF6+AF39</f>
        <v>#REF!</v>
      </c>
      <c r="AG46" s="40" t="e">
        <f>+#REF!+AG5+AG6+AG39</f>
        <v>#REF!</v>
      </c>
      <c r="AH46" s="40" t="e">
        <f>+#REF!+AH5+AH6+AH39</f>
        <v>#REF!</v>
      </c>
      <c r="AI46" s="40" t="e">
        <f>+#REF!+AI5+AI6+AI39</f>
        <v>#REF!</v>
      </c>
      <c r="AJ46" s="40" t="e">
        <f>+#REF!+AJ5+AJ6+AJ39</f>
        <v>#REF!</v>
      </c>
      <c r="AK46" s="40" t="e">
        <f>+#REF!+AK5+AK6+AK39</f>
        <v>#REF!</v>
      </c>
      <c r="AL46" s="40" t="e">
        <f>+#REF!+AL5+AL6+AL39</f>
        <v>#REF!</v>
      </c>
      <c r="AM46" s="40" t="e">
        <f>+#REF!+AM5+AM6+AM39</f>
        <v>#REF!</v>
      </c>
      <c r="AN46" s="40" t="e">
        <f>+#REF!+AN5+AN6+AN39</f>
        <v>#REF!</v>
      </c>
      <c r="AO46" s="40" t="e">
        <f>+#REF!+AO5+AO6+AO39</f>
        <v>#REF!</v>
      </c>
      <c r="AP46" s="40" t="e">
        <f>+#REF!+AP5+AP6+AP39</f>
        <v>#REF!</v>
      </c>
      <c r="AQ46" s="40" t="e">
        <f>+#REF!+AQ5+AQ6+AQ39</f>
        <v>#REF!</v>
      </c>
    </row>
    <row r="47" spans="1:62">
      <c r="A47" s="10" t="s">
        <v>117</v>
      </c>
      <c r="B47" s="40" t="e">
        <f>+B45-B46</f>
        <v>#REF!</v>
      </c>
      <c r="C47" s="40" t="e">
        <f t="shared" ref="C47:AQ47" si="5">+C45-C46</f>
        <v>#REF!</v>
      </c>
      <c r="D47" s="40" t="e">
        <f t="shared" si="5"/>
        <v>#REF!</v>
      </c>
      <c r="E47" s="40" t="e">
        <f t="shared" si="5"/>
        <v>#REF!</v>
      </c>
      <c r="F47" s="40" t="e">
        <f t="shared" si="5"/>
        <v>#REF!</v>
      </c>
      <c r="G47" s="40" t="e">
        <f t="shared" si="5"/>
        <v>#REF!</v>
      </c>
      <c r="H47" s="40" t="e">
        <f t="shared" si="5"/>
        <v>#REF!</v>
      </c>
      <c r="I47" s="40" t="e">
        <f t="shared" si="5"/>
        <v>#REF!</v>
      </c>
      <c r="J47" s="40" t="e">
        <f t="shared" si="5"/>
        <v>#REF!</v>
      </c>
      <c r="K47" s="40" t="e">
        <f t="shared" si="5"/>
        <v>#REF!</v>
      </c>
      <c r="L47" s="40" t="e">
        <f t="shared" si="5"/>
        <v>#REF!</v>
      </c>
      <c r="M47" s="40" t="e">
        <f t="shared" si="5"/>
        <v>#REF!</v>
      </c>
      <c r="N47" s="40" t="e">
        <f t="shared" si="5"/>
        <v>#REF!</v>
      </c>
      <c r="O47" s="40" t="e">
        <f t="shared" si="5"/>
        <v>#REF!</v>
      </c>
      <c r="P47" s="40" t="e">
        <f t="shared" si="5"/>
        <v>#REF!</v>
      </c>
      <c r="Q47" s="40" t="e">
        <f t="shared" si="5"/>
        <v>#REF!</v>
      </c>
      <c r="R47" s="40" t="e">
        <f t="shared" si="5"/>
        <v>#REF!</v>
      </c>
      <c r="S47" s="40" t="e">
        <f t="shared" si="5"/>
        <v>#REF!</v>
      </c>
      <c r="T47" s="40" t="e">
        <f t="shared" si="5"/>
        <v>#REF!</v>
      </c>
      <c r="U47" s="40" t="e">
        <f t="shared" si="5"/>
        <v>#REF!</v>
      </c>
      <c r="V47" s="40" t="e">
        <f t="shared" si="5"/>
        <v>#REF!</v>
      </c>
      <c r="W47" s="40" t="e">
        <f t="shared" si="5"/>
        <v>#REF!</v>
      </c>
      <c r="X47" s="40" t="e">
        <f t="shared" si="5"/>
        <v>#REF!</v>
      </c>
      <c r="Y47" s="40" t="e">
        <f t="shared" si="5"/>
        <v>#REF!</v>
      </c>
      <c r="Z47" s="40" t="e">
        <f t="shared" si="5"/>
        <v>#REF!</v>
      </c>
      <c r="AA47" s="40" t="e">
        <f t="shared" si="5"/>
        <v>#REF!</v>
      </c>
      <c r="AB47" s="40" t="e">
        <f t="shared" si="5"/>
        <v>#REF!</v>
      </c>
      <c r="AC47" s="40" t="e">
        <f t="shared" si="5"/>
        <v>#REF!</v>
      </c>
      <c r="AD47" s="40" t="e">
        <f t="shared" si="5"/>
        <v>#REF!</v>
      </c>
      <c r="AE47" s="40" t="e">
        <f t="shared" si="5"/>
        <v>#REF!</v>
      </c>
      <c r="AF47" s="40" t="e">
        <f t="shared" si="5"/>
        <v>#REF!</v>
      </c>
      <c r="AG47" s="40" t="e">
        <f t="shared" si="5"/>
        <v>#REF!</v>
      </c>
      <c r="AH47" s="40" t="e">
        <f t="shared" si="5"/>
        <v>#REF!</v>
      </c>
      <c r="AI47" s="40" t="e">
        <f t="shared" si="5"/>
        <v>#REF!</v>
      </c>
      <c r="AJ47" s="40" t="e">
        <f t="shared" si="5"/>
        <v>#REF!</v>
      </c>
      <c r="AK47" s="40" t="e">
        <f t="shared" si="5"/>
        <v>#REF!</v>
      </c>
      <c r="AL47" s="40" t="e">
        <f t="shared" si="5"/>
        <v>#REF!</v>
      </c>
      <c r="AM47" s="40" t="e">
        <f t="shared" si="5"/>
        <v>#REF!</v>
      </c>
      <c r="AN47" s="40" t="e">
        <f t="shared" si="5"/>
        <v>#REF!</v>
      </c>
      <c r="AO47" s="40" t="e">
        <f t="shared" si="5"/>
        <v>#REF!</v>
      </c>
      <c r="AP47" s="40" t="e">
        <f t="shared" si="5"/>
        <v>#REF!</v>
      </c>
      <c r="AQ47" s="40" t="e">
        <f t="shared" si="5"/>
        <v>#REF!</v>
      </c>
    </row>
    <row r="50" spans="1:57">
      <c r="A50" s="17" t="s">
        <v>187</v>
      </c>
    </row>
    <row r="51" spans="1:57">
      <c r="A51" s="156" t="s">
        <v>49</v>
      </c>
      <c r="B51" s="40">
        <f>+B5</f>
        <v>2731.843505859375</v>
      </c>
      <c r="C51" s="40">
        <f t="shared" ref="C51:AQ51" si="6">+C5</f>
        <v>2873.7158203125</v>
      </c>
      <c r="D51" s="40">
        <f t="shared" si="6"/>
        <v>2887.301025390625</v>
      </c>
      <c r="E51" s="40">
        <f t="shared" si="6"/>
        <v>2900.5107421875</v>
      </c>
      <c r="F51" s="40">
        <f t="shared" si="6"/>
        <v>2915.879150390625</v>
      </c>
      <c r="G51" s="40">
        <f t="shared" si="6"/>
        <v>2927.72509765625</v>
      </c>
      <c r="H51" s="40">
        <f t="shared" si="6"/>
        <v>2941.740234375</v>
      </c>
      <c r="I51" s="40">
        <f t="shared" si="6"/>
        <v>2956.038818359375</v>
      </c>
      <c r="J51" s="40">
        <f t="shared" si="6"/>
        <v>2972.66162109375</v>
      </c>
      <c r="K51" s="40">
        <f t="shared" si="6"/>
        <v>2985.5</v>
      </c>
      <c r="L51" s="40">
        <f t="shared" si="6"/>
        <v>3000.67431640625</v>
      </c>
      <c r="M51" s="40">
        <f t="shared" si="6"/>
        <v>256.16629028320313</v>
      </c>
      <c r="N51" s="40">
        <f t="shared" si="6"/>
        <v>0</v>
      </c>
      <c r="O51" s="40">
        <f t="shared" si="6"/>
        <v>0</v>
      </c>
      <c r="P51" s="40">
        <f t="shared" si="6"/>
        <v>0</v>
      </c>
      <c r="Q51" s="40">
        <f t="shared" si="6"/>
        <v>0</v>
      </c>
      <c r="R51" s="40">
        <f t="shared" si="6"/>
        <v>0</v>
      </c>
      <c r="S51" s="40">
        <f t="shared" si="6"/>
        <v>0</v>
      </c>
      <c r="T51" s="40">
        <f t="shared" si="6"/>
        <v>0</v>
      </c>
      <c r="U51" s="40">
        <f t="shared" si="6"/>
        <v>0</v>
      </c>
      <c r="V51" s="40">
        <f t="shared" si="6"/>
        <v>0</v>
      </c>
      <c r="W51" s="40">
        <f t="shared" si="6"/>
        <v>0</v>
      </c>
      <c r="X51" s="40">
        <f t="shared" si="6"/>
        <v>0</v>
      </c>
      <c r="Y51" s="40">
        <f t="shared" si="6"/>
        <v>0</v>
      </c>
      <c r="Z51" s="40">
        <f t="shared" si="6"/>
        <v>0</v>
      </c>
      <c r="AA51" s="40">
        <f t="shared" si="6"/>
        <v>0</v>
      </c>
      <c r="AB51" s="40">
        <f t="shared" si="6"/>
        <v>0</v>
      </c>
      <c r="AC51" s="40">
        <f t="shared" si="6"/>
        <v>0</v>
      </c>
      <c r="AD51" s="40">
        <f t="shared" si="6"/>
        <v>0</v>
      </c>
      <c r="AE51" s="40">
        <f t="shared" si="6"/>
        <v>0</v>
      </c>
      <c r="AF51" s="40">
        <f t="shared" si="6"/>
        <v>0</v>
      </c>
      <c r="AG51" s="40">
        <f t="shared" si="6"/>
        <v>0</v>
      </c>
      <c r="AH51" s="40">
        <f t="shared" si="6"/>
        <v>0</v>
      </c>
      <c r="AI51" s="40">
        <f t="shared" si="6"/>
        <v>0</v>
      </c>
      <c r="AJ51" s="40">
        <f t="shared" si="6"/>
        <v>0</v>
      </c>
      <c r="AK51" s="40">
        <f t="shared" si="6"/>
        <v>0</v>
      </c>
      <c r="AL51" s="40">
        <f t="shared" si="6"/>
        <v>0</v>
      </c>
      <c r="AM51" s="40">
        <f t="shared" si="6"/>
        <v>0</v>
      </c>
      <c r="AN51" s="40">
        <f t="shared" si="6"/>
        <v>0</v>
      </c>
      <c r="AO51" s="40">
        <f t="shared" si="6"/>
        <v>0</v>
      </c>
      <c r="AP51" s="40">
        <f t="shared" si="6"/>
        <v>0</v>
      </c>
      <c r="AQ51" s="40">
        <f t="shared" si="6"/>
        <v>0</v>
      </c>
      <c r="AR51" s="40">
        <f t="shared" ref="AR51:BE51" si="7">+AR5</f>
        <v>0</v>
      </c>
      <c r="AS51" s="40">
        <f t="shared" si="7"/>
        <v>0</v>
      </c>
      <c r="AT51" s="40">
        <f t="shared" si="7"/>
        <v>0</v>
      </c>
      <c r="AU51" s="40">
        <f t="shared" si="7"/>
        <v>0</v>
      </c>
      <c r="AV51" s="40">
        <f t="shared" si="7"/>
        <v>0</v>
      </c>
      <c r="AW51" s="40">
        <f t="shared" si="7"/>
        <v>0</v>
      </c>
      <c r="AX51" s="40">
        <f t="shared" si="7"/>
        <v>0</v>
      </c>
      <c r="AY51" s="40">
        <f t="shared" si="7"/>
        <v>0</v>
      </c>
      <c r="AZ51" s="40">
        <f t="shared" si="7"/>
        <v>0</v>
      </c>
      <c r="BA51" s="40">
        <f t="shared" si="7"/>
        <v>0</v>
      </c>
      <c r="BB51" s="40">
        <f t="shared" si="7"/>
        <v>0</v>
      </c>
      <c r="BC51" s="40">
        <f t="shared" si="7"/>
        <v>0</v>
      </c>
      <c r="BD51" s="40">
        <f t="shared" si="7"/>
        <v>0</v>
      </c>
      <c r="BE51" s="40">
        <f t="shared" si="7"/>
        <v>0</v>
      </c>
    </row>
    <row r="52" spans="1:57">
      <c r="A52" s="157" t="s">
        <v>156</v>
      </c>
      <c r="B52" s="40">
        <f>+B34</f>
        <v>0</v>
      </c>
      <c r="C52" s="40">
        <f t="shared" ref="C52:AQ52" si="8">+C34</f>
        <v>0</v>
      </c>
      <c r="D52" s="40">
        <f t="shared" si="8"/>
        <v>0</v>
      </c>
      <c r="E52" s="40">
        <f t="shared" si="8"/>
        <v>0</v>
      </c>
      <c r="F52" s="40">
        <f t="shared" si="8"/>
        <v>0</v>
      </c>
      <c r="G52" s="40">
        <f t="shared" si="8"/>
        <v>126692.8125</v>
      </c>
      <c r="H52" s="40">
        <f t="shared" si="8"/>
        <v>250867.96875</v>
      </c>
      <c r="I52" s="40">
        <f t="shared" si="8"/>
        <v>246255.984375</v>
      </c>
      <c r="J52" s="40">
        <f t="shared" si="8"/>
        <v>244711.015625</v>
      </c>
      <c r="K52" s="40">
        <f t="shared" si="8"/>
        <v>240131.96875</v>
      </c>
      <c r="L52" s="40">
        <f t="shared" si="8"/>
        <v>238680.96875</v>
      </c>
      <c r="M52" s="40">
        <f t="shared" si="8"/>
        <v>234048</v>
      </c>
      <c r="N52" s="40">
        <f t="shared" si="8"/>
        <v>232701</v>
      </c>
      <c r="O52" s="40">
        <f t="shared" si="8"/>
        <v>228010.96875</v>
      </c>
      <c r="P52" s="40">
        <f t="shared" si="8"/>
        <v>227055.96875</v>
      </c>
      <c r="Q52" s="40">
        <f t="shared" si="8"/>
        <v>222023</v>
      </c>
      <c r="R52" s="40">
        <f t="shared" si="8"/>
        <v>220900</v>
      </c>
      <c r="S52" s="40">
        <f t="shared" si="8"/>
        <v>216086.015625</v>
      </c>
      <c r="T52" s="40">
        <f t="shared" si="8"/>
        <v>213137.984375</v>
      </c>
      <c r="U52" s="40">
        <f t="shared" si="8"/>
        <v>210204</v>
      </c>
      <c r="V52" s="40">
        <f t="shared" si="8"/>
        <v>207284</v>
      </c>
      <c r="W52" s="40">
        <f t="shared" si="8"/>
        <v>206473.984375</v>
      </c>
      <c r="X52" s="40">
        <f t="shared" si="8"/>
        <v>201487.96875</v>
      </c>
      <c r="Y52" s="40">
        <f t="shared" si="8"/>
        <v>198613</v>
      </c>
      <c r="Z52" s="40">
        <f t="shared" si="8"/>
        <v>196116.015625</v>
      </c>
      <c r="AA52" s="40">
        <f t="shared" si="8"/>
        <v>192910.984375</v>
      </c>
      <c r="AB52" s="40">
        <f t="shared" si="8"/>
        <v>192454.984375</v>
      </c>
      <c r="AC52" s="40">
        <f t="shared" si="8"/>
        <v>187275</v>
      </c>
      <c r="AD52" s="40">
        <f t="shared" si="8"/>
        <v>184483</v>
      </c>
      <c r="AE52" s="40">
        <f t="shared" si="8"/>
        <v>181708</v>
      </c>
      <c r="AF52" s="40">
        <f t="shared" si="8"/>
        <v>178952</v>
      </c>
      <c r="AG52" s="40">
        <f t="shared" si="8"/>
        <v>178896.96875</v>
      </c>
      <c r="AH52" s="40">
        <f t="shared" si="8"/>
        <v>173496</v>
      </c>
      <c r="AI52" s="40">
        <f t="shared" si="8"/>
        <v>170796.984375</v>
      </c>
      <c r="AJ52" s="40">
        <f t="shared" si="8"/>
        <v>168582</v>
      </c>
      <c r="AK52" s="40">
        <f t="shared" si="8"/>
        <v>165460.96875</v>
      </c>
      <c r="AL52" s="40">
        <f t="shared" si="8"/>
        <v>165859</v>
      </c>
      <c r="AM52" s="40">
        <f t="shared" si="8"/>
        <v>160208.984375</v>
      </c>
      <c r="AN52" s="40">
        <f t="shared" si="8"/>
        <v>157615.984375</v>
      </c>
      <c r="AO52" s="40">
        <f t="shared" si="8"/>
        <v>155045.984375</v>
      </c>
      <c r="AP52" s="40">
        <f t="shared" si="8"/>
        <v>152499.984375</v>
      </c>
      <c r="AQ52" s="40">
        <f t="shared" si="8"/>
        <v>153410</v>
      </c>
      <c r="AR52" s="40">
        <f t="shared" ref="AR52:BE52" si="9">+AR34</f>
        <v>147478.984375</v>
      </c>
      <c r="AS52" s="40">
        <f t="shared" si="9"/>
        <v>145006</v>
      </c>
      <c r="AT52" s="40">
        <f t="shared" si="9"/>
        <v>143151</v>
      </c>
      <c r="AU52" s="40">
        <f t="shared" si="9"/>
        <v>140138.015625</v>
      </c>
      <c r="AV52" s="40">
        <f t="shared" si="9"/>
        <v>141627.984375</v>
      </c>
      <c r="AW52" s="40">
        <f t="shared" si="9"/>
        <v>135378</v>
      </c>
      <c r="AX52" s="40">
        <f t="shared" si="9"/>
        <v>133040</v>
      </c>
      <c r="AY52" s="40">
        <f t="shared" si="9"/>
        <v>130731.9921875</v>
      </c>
      <c r="AZ52" s="40">
        <f t="shared" si="9"/>
        <v>128452.984375</v>
      </c>
      <c r="BA52" s="40">
        <f t="shared" si="9"/>
        <v>130601</v>
      </c>
      <c r="BB52" s="40">
        <f t="shared" si="9"/>
        <v>123988.984375</v>
      </c>
      <c r="BC52" s="40">
        <f t="shared" si="9"/>
        <v>121804.9765625</v>
      </c>
      <c r="BD52" s="40">
        <f t="shared" si="9"/>
        <v>120413.0078125</v>
      </c>
      <c r="BE52" s="40">
        <f t="shared" si="9"/>
        <v>88367.9921875</v>
      </c>
    </row>
    <row r="53" spans="1:57">
      <c r="A53" s="152"/>
      <c r="B53" s="93">
        <f>SUM(B51:B52)</f>
        <v>2731.843505859375</v>
      </c>
      <c r="C53" s="93">
        <f t="shared" ref="C53:AQ53" si="10">SUM(C51:C52)</f>
        <v>2873.7158203125</v>
      </c>
      <c r="D53" s="93">
        <f t="shared" si="10"/>
        <v>2887.301025390625</v>
      </c>
      <c r="E53" s="93">
        <f t="shared" si="10"/>
        <v>2900.5107421875</v>
      </c>
      <c r="F53" s="93">
        <f t="shared" si="10"/>
        <v>2915.879150390625</v>
      </c>
      <c r="G53" s="93">
        <f t="shared" si="10"/>
        <v>129620.53759765625</v>
      </c>
      <c r="H53" s="93">
        <f t="shared" si="10"/>
        <v>253809.708984375</v>
      </c>
      <c r="I53" s="93">
        <f t="shared" si="10"/>
        <v>249212.02319335938</v>
      </c>
      <c r="J53" s="93">
        <f t="shared" si="10"/>
        <v>247683.67724609375</v>
      </c>
      <c r="K53" s="93">
        <f t="shared" si="10"/>
        <v>243117.46875</v>
      </c>
      <c r="L53" s="93">
        <f t="shared" si="10"/>
        <v>241681.64306640625</v>
      </c>
      <c r="M53" s="93">
        <f t="shared" si="10"/>
        <v>234304.1662902832</v>
      </c>
      <c r="N53" s="93">
        <f t="shared" si="10"/>
        <v>232701</v>
      </c>
      <c r="O53" s="93">
        <f t="shared" si="10"/>
        <v>228010.96875</v>
      </c>
      <c r="P53" s="93">
        <f t="shared" si="10"/>
        <v>227055.96875</v>
      </c>
      <c r="Q53" s="93">
        <f t="shared" si="10"/>
        <v>222023</v>
      </c>
      <c r="R53" s="93">
        <f t="shared" si="10"/>
        <v>220900</v>
      </c>
      <c r="S53" s="93">
        <f t="shared" si="10"/>
        <v>216086.015625</v>
      </c>
      <c r="T53" s="93">
        <f t="shared" si="10"/>
        <v>213137.984375</v>
      </c>
      <c r="U53" s="93">
        <f t="shared" si="10"/>
        <v>210204</v>
      </c>
      <c r="V53" s="93">
        <f t="shared" si="10"/>
        <v>207284</v>
      </c>
      <c r="W53" s="93">
        <f t="shared" si="10"/>
        <v>206473.984375</v>
      </c>
      <c r="X53" s="93">
        <f t="shared" si="10"/>
        <v>201487.96875</v>
      </c>
      <c r="Y53" s="93">
        <f t="shared" si="10"/>
        <v>198613</v>
      </c>
      <c r="Z53" s="93">
        <f t="shared" si="10"/>
        <v>196116.015625</v>
      </c>
      <c r="AA53" s="93">
        <f t="shared" si="10"/>
        <v>192910.984375</v>
      </c>
      <c r="AB53" s="93">
        <f t="shared" si="10"/>
        <v>192454.984375</v>
      </c>
      <c r="AC53" s="93">
        <f t="shared" si="10"/>
        <v>187275</v>
      </c>
      <c r="AD53" s="93">
        <f t="shared" si="10"/>
        <v>184483</v>
      </c>
      <c r="AE53" s="93">
        <f t="shared" si="10"/>
        <v>181708</v>
      </c>
      <c r="AF53" s="93">
        <f t="shared" si="10"/>
        <v>178952</v>
      </c>
      <c r="AG53" s="93">
        <f t="shared" si="10"/>
        <v>178896.96875</v>
      </c>
      <c r="AH53" s="93">
        <f t="shared" si="10"/>
        <v>173496</v>
      </c>
      <c r="AI53" s="93">
        <f t="shared" si="10"/>
        <v>170796.984375</v>
      </c>
      <c r="AJ53" s="93">
        <f t="shared" si="10"/>
        <v>168582</v>
      </c>
      <c r="AK53" s="93">
        <f t="shared" si="10"/>
        <v>165460.96875</v>
      </c>
      <c r="AL53" s="93">
        <f t="shared" si="10"/>
        <v>165859</v>
      </c>
      <c r="AM53" s="93">
        <f t="shared" si="10"/>
        <v>160208.984375</v>
      </c>
      <c r="AN53" s="93">
        <f t="shared" si="10"/>
        <v>157615.984375</v>
      </c>
      <c r="AO53" s="93">
        <f t="shared" si="10"/>
        <v>155045.984375</v>
      </c>
      <c r="AP53" s="93">
        <f t="shared" si="10"/>
        <v>152499.984375</v>
      </c>
      <c r="AQ53" s="93">
        <f t="shared" si="10"/>
        <v>153410</v>
      </c>
      <c r="AR53" s="93">
        <f t="shared" ref="AR53" si="11">SUM(AR51:AR52)</f>
        <v>147478.984375</v>
      </c>
      <c r="AS53" s="93">
        <f t="shared" ref="AS53" si="12">SUM(AS51:AS52)</f>
        <v>145006</v>
      </c>
      <c r="AT53" s="93">
        <f t="shared" ref="AT53" si="13">SUM(AT51:AT52)</f>
        <v>143151</v>
      </c>
      <c r="AU53" s="93">
        <f t="shared" ref="AU53" si="14">SUM(AU51:AU52)</f>
        <v>140138.015625</v>
      </c>
      <c r="AV53" s="93">
        <f t="shared" ref="AV53" si="15">SUM(AV51:AV52)</f>
        <v>141627.984375</v>
      </c>
      <c r="AW53" s="93">
        <f t="shared" ref="AW53" si="16">SUM(AW51:AW52)</f>
        <v>135378</v>
      </c>
      <c r="AX53" s="93">
        <f t="shared" ref="AX53" si="17">SUM(AX51:AX52)</f>
        <v>133040</v>
      </c>
      <c r="AY53" s="93">
        <f t="shared" ref="AY53" si="18">SUM(AY51:AY52)</f>
        <v>130731.9921875</v>
      </c>
      <c r="AZ53" s="93">
        <f t="shared" ref="AZ53" si="19">SUM(AZ51:AZ52)</f>
        <v>128452.984375</v>
      </c>
      <c r="BA53" s="93">
        <f t="shared" ref="BA53" si="20">SUM(BA51:BA52)</f>
        <v>130601</v>
      </c>
      <c r="BB53" s="93">
        <f t="shared" ref="BB53" si="21">SUM(BB51:BB52)</f>
        <v>123988.984375</v>
      </c>
      <c r="BC53" s="93">
        <f t="shared" ref="BC53" si="22">SUM(BC51:BC52)</f>
        <v>121804.9765625</v>
      </c>
      <c r="BD53" s="93">
        <f t="shared" ref="BD53" si="23">SUM(BD51:BD52)</f>
        <v>120413.0078125</v>
      </c>
      <c r="BE53" s="93">
        <f t="shared" ref="BE53" si="24">SUM(BE51:BE52)</f>
        <v>88367.9921875</v>
      </c>
    </row>
    <row r="54" spans="1:57">
      <c r="A54" s="152" t="s">
        <v>196</v>
      </c>
      <c r="B54" s="10">
        <f>+'Hydro O&amp;M'!B43</f>
        <v>42885.548706054688</v>
      </c>
      <c r="C54" s="10">
        <f>+'Hydro O&amp;M'!C43</f>
        <v>44989.170776367188</v>
      </c>
      <c r="D54" s="10">
        <f>+'Hydro O&amp;M'!D43</f>
        <v>45067.289306640625</v>
      </c>
      <c r="E54" s="10">
        <f>+'Hydro O&amp;M'!E43</f>
        <v>45143.263061523438</v>
      </c>
      <c r="F54" s="10">
        <f>+'Hydro O&amp;M'!F43</f>
        <v>45220.75146484375</v>
      </c>
      <c r="G54" s="10">
        <f>+'Hydro O&amp;M'!G43</f>
        <v>45299.776000976563</v>
      </c>
      <c r="H54" s="10">
        <f>+'Hydro O&amp;M'!H43</f>
        <v>45380.407104492188</v>
      </c>
      <c r="I54" s="10">
        <f>+'Hydro O&amp;M'!I43</f>
        <v>45462.630737304688</v>
      </c>
      <c r="J54" s="10">
        <f>+'Hydro O&amp;M'!J43</f>
        <v>45546.509521484375</v>
      </c>
      <c r="K54" s="10">
        <f>+'Hydro O&amp;M'!K43</f>
        <v>45632.057861328125</v>
      </c>
      <c r="L54" s="10">
        <f>+'Hydro O&amp;M'!L43</f>
        <v>45719.329345703125</v>
      </c>
      <c r="M54" s="10">
        <f>+'Hydro O&amp;M'!M43</f>
        <v>45808.342163085938</v>
      </c>
      <c r="N54" s="10">
        <f>+'Hydro O&amp;M'!N43</f>
        <v>45899.128295898438</v>
      </c>
      <c r="O54" s="10">
        <f>+'Hydro O&amp;M'!O43</f>
        <v>45991.724731445313</v>
      </c>
      <c r="P54" s="10">
        <f>+'Hydro O&amp;M'!P43</f>
        <v>46086.183959960938</v>
      </c>
      <c r="Q54" s="10">
        <f>+'Hydro O&amp;M'!Q43</f>
        <v>46182.515258789063</v>
      </c>
      <c r="R54" s="10">
        <f>+'Hydro O&amp;M'!R43</f>
        <v>42753.661865234375</v>
      </c>
      <c r="S54" s="10">
        <f>+'Hydro O&amp;M'!S43</f>
        <v>32673.136962890625</v>
      </c>
      <c r="T54" s="10">
        <f>+'Hydro O&amp;M'!T43</f>
        <v>32694.7646484375</v>
      </c>
      <c r="U54" s="10">
        <f>+'Hydro O&amp;M'!U43</f>
        <v>32716.801513671875</v>
      </c>
      <c r="V54" s="10">
        <f>+'Hydro O&amp;M'!V43</f>
        <v>32739.307983398438</v>
      </c>
      <c r="W54" s="10">
        <f>+'Hydro O&amp;M'!W43</f>
        <v>32762.235229492188</v>
      </c>
      <c r="X54" s="10">
        <f>+'Hydro O&amp;M'!X43</f>
        <v>32785.635009765625</v>
      </c>
      <c r="Y54" s="10">
        <f>+'Hydro O&amp;M'!Y43</f>
        <v>32809.505004882813</v>
      </c>
      <c r="Z54" s="10">
        <f>+'Hydro O&amp;M'!Z43</f>
        <v>32833.850341796875</v>
      </c>
      <c r="AA54" s="10">
        <f>+'Hydro O&amp;M'!AA43</f>
        <v>32858.67919921875</v>
      </c>
      <c r="AB54" s="10">
        <f>+'Hydro O&amp;M'!AB43</f>
        <v>32884.002075195313</v>
      </c>
      <c r="AC54" s="10">
        <f>+'Hydro O&amp;M'!AC43</f>
        <v>32909.837890625</v>
      </c>
      <c r="AD54" s="10">
        <f>+'Hydro O&amp;M'!AD43</f>
        <v>32936.189331054688</v>
      </c>
      <c r="AE54" s="10">
        <f>+'Hydro O&amp;M'!AE43</f>
        <v>32963.073852539063</v>
      </c>
      <c r="AF54" s="10">
        <f>+'Hydro O&amp;M'!AF43</f>
        <v>32990.479858398438</v>
      </c>
      <c r="AG54" s="10">
        <f>+'Hydro O&amp;M'!AG43</f>
        <v>33018.426635742188</v>
      </c>
      <c r="AH54" s="10">
        <f>+'Hydro O&amp;M'!AH43</f>
        <v>33046.938720703125</v>
      </c>
      <c r="AI54" s="10">
        <f>+'Hydro O&amp;M'!AI43</f>
        <v>33076.030639648438</v>
      </c>
      <c r="AJ54" s="10">
        <f>+'Hydro O&amp;M'!AJ43</f>
        <v>33105.707275390625</v>
      </c>
      <c r="AK54" s="10">
        <f>+'Hydro O&amp;M'!AK43</f>
        <v>33135.973754882813</v>
      </c>
      <c r="AL54" s="10">
        <f>+'Hydro O&amp;M'!AL43</f>
        <v>33166.857421875</v>
      </c>
      <c r="AM54" s="10">
        <f>+'Hydro O&amp;M'!AM43</f>
        <v>33198.338623046875</v>
      </c>
      <c r="AN54" s="10">
        <f>+'Hydro O&amp;M'!AN43</f>
        <v>33230.454345703125</v>
      </c>
      <c r="AO54" s="10">
        <f>+'Hydro O&amp;M'!AO43</f>
        <v>33263.229736328125</v>
      </c>
      <c r="AP54" s="10">
        <f>+'Hydro O&amp;M'!AP43</f>
        <v>33296.63720703125</v>
      </c>
      <c r="AQ54" s="10">
        <f>+'Hydro O&amp;M'!AQ43</f>
        <v>33330.720703125</v>
      </c>
      <c r="AR54" s="10">
        <f>+'Hydro O&amp;M'!AR43</f>
        <v>33365.49755859375</v>
      </c>
      <c r="AS54" s="10">
        <f>+'Hydro O&amp;M'!AS43</f>
        <v>33400.96240234375</v>
      </c>
      <c r="AT54" s="10">
        <f>+'Hydro O&amp;M'!AT43</f>
        <v>33437.126708984375</v>
      </c>
      <c r="AU54" s="10">
        <f>+'Hydro O&amp;M'!AU43</f>
        <v>33474.023681640625</v>
      </c>
      <c r="AV54" s="10">
        <f>+'Hydro O&amp;M'!AV43</f>
        <v>33511.65966796875</v>
      </c>
      <c r="AW54" s="10">
        <f>+'Hydro O&amp;M'!AW43</f>
        <v>33550.044921875</v>
      </c>
      <c r="AX54" s="10">
        <f>+'Hydro O&amp;M'!AX43</f>
        <v>33589.190185546875</v>
      </c>
      <c r="AY54" s="10">
        <f>+'Hydro O&amp;M'!AY43</f>
        <v>33629.125</v>
      </c>
      <c r="AZ54" s="10">
        <f>+'Hydro O&amp;M'!AZ43</f>
        <v>33669.8583984375</v>
      </c>
      <c r="BA54" s="10">
        <f>+'Hydro O&amp;M'!BA43</f>
        <v>33711.414306640625</v>
      </c>
      <c r="BB54" s="10">
        <f>+'Hydro O&amp;M'!BB43</f>
        <v>33753.7861328125</v>
      </c>
      <c r="BC54" s="10">
        <f>+'Hydro O&amp;M'!BC43</f>
        <v>33797.005126953125</v>
      </c>
      <c r="BD54" s="10">
        <f>+'Hydro O&amp;M'!BD43</f>
        <v>33841.10888671875</v>
      </c>
      <c r="BE54" s="10">
        <f>+'Hydro O&amp;M'!BE43</f>
        <v>33886.0732421875</v>
      </c>
    </row>
    <row r="55" spans="1:57">
      <c r="A55" s="152" t="s">
        <v>195</v>
      </c>
      <c r="B55" s="40">
        <f>+B53+B54</f>
        <v>45617.392211914063</v>
      </c>
      <c r="C55" s="40">
        <f t="shared" ref="C55:AQ55" si="25">+C53+C54</f>
        <v>47862.886596679688</v>
      </c>
      <c r="D55" s="40">
        <f t="shared" si="25"/>
        <v>47954.59033203125</v>
      </c>
      <c r="E55" s="40">
        <f t="shared" si="25"/>
        <v>48043.773803710938</v>
      </c>
      <c r="F55" s="40">
        <f t="shared" si="25"/>
        <v>48136.630615234375</v>
      </c>
      <c r="G55" s="40">
        <f t="shared" si="25"/>
        <v>174920.31359863281</v>
      </c>
      <c r="H55" s="40">
        <f t="shared" si="25"/>
        <v>299190.11608886719</v>
      </c>
      <c r="I55" s="40">
        <f t="shared" si="25"/>
        <v>294674.65393066406</v>
      </c>
      <c r="J55" s="40">
        <f t="shared" si="25"/>
        <v>293230.18676757813</v>
      </c>
      <c r="K55" s="40">
        <f t="shared" si="25"/>
        <v>288749.52661132813</v>
      </c>
      <c r="L55" s="40">
        <f t="shared" si="25"/>
        <v>287400.97241210938</v>
      </c>
      <c r="M55" s="40">
        <f t="shared" si="25"/>
        <v>280112.50845336914</v>
      </c>
      <c r="N55" s="40">
        <f t="shared" si="25"/>
        <v>278600.12829589844</v>
      </c>
      <c r="O55" s="40">
        <f t="shared" si="25"/>
        <v>274002.69348144531</v>
      </c>
      <c r="P55" s="40">
        <f t="shared" si="25"/>
        <v>273142.15270996094</v>
      </c>
      <c r="Q55" s="40">
        <f t="shared" si="25"/>
        <v>268205.51525878906</v>
      </c>
      <c r="R55" s="40">
        <f t="shared" si="25"/>
        <v>263653.66186523438</v>
      </c>
      <c r="S55" s="40">
        <f t="shared" si="25"/>
        <v>248759.15258789063</v>
      </c>
      <c r="T55" s="40">
        <f t="shared" si="25"/>
        <v>245832.7490234375</v>
      </c>
      <c r="U55" s="40">
        <f t="shared" si="25"/>
        <v>242920.80151367188</v>
      </c>
      <c r="V55" s="40">
        <f t="shared" si="25"/>
        <v>240023.30798339844</v>
      </c>
      <c r="W55" s="40">
        <f t="shared" si="25"/>
        <v>239236.21960449219</v>
      </c>
      <c r="X55" s="40">
        <f t="shared" si="25"/>
        <v>234273.60375976563</v>
      </c>
      <c r="Y55" s="40">
        <f t="shared" si="25"/>
        <v>231422.50500488281</v>
      </c>
      <c r="Z55" s="40">
        <f t="shared" si="25"/>
        <v>228949.86596679688</v>
      </c>
      <c r="AA55" s="40">
        <f t="shared" si="25"/>
        <v>225769.66357421875</v>
      </c>
      <c r="AB55" s="40">
        <f t="shared" si="25"/>
        <v>225338.98645019531</v>
      </c>
      <c r="AC55" s="40">
        <f t="shared" si="25"/>
        <v>220184.837890625</v>
      </c>
      <c r="AD55" s="40">
        <f t="shared" si="25"/>
        <v>217419.18933105469</v>
      </c>
      <c r="AE55" s="40">
        <f t="shared" si="25"/>
        <v>214671.07385253906</v>
      </c>
      <c r="AF55" s="40">
        <f t="shared" si="25"/>
        <v>211942.47985839844</v>
      </c>
      <c r="AG55" s="40">
        <f t="shared" si="25"/>
        <v>211915.39538574219</v>
      </c>
      <c r="AH55" s="40">
        <f t="shared" si="25"/>
        <v>206542.93872070313</v>
      </c>
      <c r="AI55" s="40">
        <f t="shared" si="25"/>
        <v>203873.01501464844</v>
      </c>
      <c r="AJ55" s="40">
        <f t="shared" si="25"/>
        <v>201687.70727539063</v>
      </c>
      <c r="AK55" s="40">
        <f t="shared" si="25"/>
        <v>198596.94250488281</v>
      </c>
      <c r="AL55" s="40">
        <f t="shared" si="25"/>
        <v>199025.857421875</v>
      </c>
      <c r="AM55" s="40">
        <f t="shared" si="25"/>
        <v>193407.32299804688</v>
      </c>
      <c r="AN55" s="40">
        <f t="shared" si="25"/>
        <v>190846.43872070313</v>
      </c>
      <c r="AO55" s="40">
        <f t="shared" si="25"/>
        <v>188309.21411132813</v>
      </c>
      <c r="AP55" s="40">
        <f t="shared" si="25"/>
        <v>185796.62158203125</v>
      </c>
      <c r="AQ55" s="40">
        <f t="shared" si="25"/>
        <v>186740.720703125</v>
      </c>
      <c r="AR55" s="40">
        <f t="shared" ref="AR55" si="26">+AR53+AR54</f>
        <v>180844.48193359375</v>
      </c>
      <c r="AS55" s="40">
        <f t="shared" ref="AS55" si="27">+AS53+AS54</f>
        <v>178406.96240234375</v>
      </c>
      <c r="AT55" s="40">
        <f t="shared" ref="AT55" si="28">+AT53+AT54</f>
        <v>176588.12670898438</v>
      </c>
      <c r="AU55" s="40">
        <f t="shared" ref="AU55" si="29">+AU53+AU54</f>
        <v>173612.03930664063</v>
      </c>
      <c r="AV55" s="40">
        <f t="shared" ref="AV55" si="30">+AV53+AV54</f>
        <v>175139.64404296875</v>
      </c>
      <c r="AW55" s="40">
        <f t="shared" ref="AW55" si="31">+AW53+AW54</f>
        <v>168928.044921875</v>
      </c>
      <c r="AX55" s="40">
        <f t="shared" ref="AX55" si="32">+AX53+AX54</f>
        <v>166629.19018554688</v>
      </c>
      <c r="AY55" s="40">
        <f t="shared" ref="AY55" si="33">+AY53+AY54</f>
        <v>164361.1171875</v>
      </c>
      <c r="AZ55" s="40">
        <f t="shared" ref="AZ55" si="34">+AZ53+AZ54</f>
        <v>162122.8427734375</v>
      </c>
      <c r="BA55" s="40">
        <f t="shared" ref="BA55" si="35">+BA53+BA54</f>
        <v>164312.41430664063</v>
      </c>
      <c r="BB55" s="40">
        <f t="shared" ref="BB55" si="36">+BB53+BB54</f>
        <v>157742.7705078125</v>
      </c>
      <c r="BC55" s="40">
        <f t="shared" ref="BC55" si="37">+BC53+BC54</f>
        <v>155601.98168945313</v>
      </c>
      <c r="BD55" s="40">
        <f t="shared" ref="BD55" si="38">+BD53+BD54</f>
        <v>154254.11669921875</v>
      </c>
      <c r="BE55" s="40">
        <f t="shared" ref="BE55" si="39">+BE53+BE54</f>
        <v>122254.0654296875</v>
      </c>
    </row>
    <row r="56" spans="1:57">
      <c r="A56" s="152"/>
    </row>
    <row r="57" spans="1:57">
      <c r="A57" s="152" t="s">
        <v>233</v>
      </c>
      <c r="B57" s="40">
        <f>SUM(B51,B54)</f>
        <v>45617.392211914063</v>
      </c>
      <c r="C57" s="40">
        <f t="shared" ref="C57:AQ57" si="40">SUM(C51,C54)</f>
        <v>47862.886596679688</v>
      </c>
      <c r="D57" s="40">
        <f t="shared" si="40"/>
        <v>47954.59033203125</v>
      </c>
      <c r="E57" s="40">
        <f t="shared" si="40"/>
        <v>48043.773803710938</v>
      </c>
      <c r="F57" s="40">
        <f t="shared" si="40"/>
        <v>48136.630615234375</v>
      </c>
      <c r="G57" s="40">
        <f t="shared" si="40"/>
        <v>48227.501098632813</v>
      </c>
      <c r="H57" s="40">
        <f t="shared" si="40"/>
        <v>48322.147338867188</v>
      </c>
      <c r="I57" s="40">
        <f t="shared" si="40"/>
        <v>48418.669555664063</v>
      </c>
      <c r="J57" s="40">
        <f t="shared" si="40"/>
        <v>48519.171142578125</v>
      </c>
      <c r="K57" s="40">
        <f t="shared" si="40"/>
        <v>48617.557861328125</v>
      </c>
      <c r="L57" s="40">
        <f t="shared" si="40"/>
        <v>48720.003662109375</v>
      </c>
      <c r="M57" s="40">
        <f t="shared" si="40"/>
        <v>46064.508453369141</v>
      </c>
      <c r="N57" s="40">
        <f t="shared" si="40"/>
        <v>45899.128295898438</v>
      </c>
      <c r="O57" s="40">
        <f t="shared" si="40"/>
        <v>45991.724731445313</v>
      </c>
      <c r="P57" s="40">
        <f t="shared" si="40"/>
        <v>46086.183959960938</v>
      </c>
      <c r="Q57" s="40">
        <f t="shared" si="40"/>
        <v>46182.515258789063</v>
      </c>
      <c r="R57" s="40">
        <f t="shared" si="40"/>
        <v>42753.661865234375</v>
      </c>
      <c r="S57" s="40">
        <f t="shared" si="40"/>
        <v>32673.136962890625</v>
      </c>
      <c r="T57" s="40">
        <f t="shared" si="40"/>
        <v>32694.7646484375</v>
      </c>
      <c r="U57" s="40">
        <f t="shared" si="40"/>
        <v>32716.801513671875</v>
      </c>
      <c r="V57" s="40">
        <f t="shared" si="40"/>
        <v>32739.307983398438</v>
      </c>
      <c r="W57" s="40">
        <f t="shared" si="40"/>
        <v>32762.235229492188</v>
      </c>
      <c r="X57" s="40">
        <f t="shared" si="40"/>
        <v>32785.635009765625</v>
      </c>
      <c r="Y57" s="40">
        <f t="shared" si="40"/>
        <v>32809.505004882813</v>
      </c>
      <c r="Z57" s="40">
        <f t="shared" si="40"/>
        <v>32833.850341796875</v>
      </c>
      <c r="AA57" s="40">
        <f t="shared" si="40"/>
        <v>32858.67919921875</v>
      </c>
      <c r="AB57" s="40">
        <f t="shared" si="40"/>
        <v>32884.002075195313</v>
      </c>
      <c r="AC57" s="40">
        <f t="shared" si="40"/>
        <v>32909.837890625</v>
      </c>
      <c r="AD57" s="40">
        <f t="shared" si="40"/>
        <v>32936.189331054688</v>
      </c>
      <c r="AE57" s="40">
        <f t="shared" si="40"/>
        <v>32963.073852539063</v>
      </c>
      <c r="AF57" s="40">
        <f t="shared" si="40"/>
        <v>32990.479858398438</v>
      </c>
      <c r="AG57" s="40">
        <f t="shared" si="40"/>
        <v>33018.426635742188</v>
      </c>
      <c r="AH57" s="40">
        <f t="shared" si="40"/>
        <v>33046.938720703125</v>
      </c>
      <c r="AI57" s="40">
        <f t="shared" si="40"/>
        <v>33076.030639648438</v>
      </c>
      <c r="AJ57" s="40">
        <f t="shared" si="40"/>
        <v>33105.707275390625</v>
      </c>
      <c r="AK57" s="40">
        <f t="shared" si="40"/>
        <v>33135.973754882813</v>
      </c>
      <c r="AL57" s="40">
        <f t="shared" si="40"/>
        <v>33166.857421875</v>
      </c>
      <c r="AM57" s="40">
        <f t="shared" si="40"/>
        <v>33198.338623046875</v>
      </c>
      <c r="AN57" s="40">
        <f t="shared" si="40"/>
        <v>33230.454345703125</v>
      </c>
      <c r="AO57" s="40">
        <f t="shared" si="40"/>
        <v>33263.229736328125</v>
      </c>
      <c r="AP57" s="40">
        <f t="shared" si="40"/>
        <v>33296.63720703125</v>
      </c>
      <c r="AQ57" s="40">
        <f t="shared" si="40"/>
        <v>33330.720703125</v>
      </c>
      <c r="AR57" s="40">
        <f t="shared" ref="AR57:BE57" si="41">SUM(AR51,AR54)</f>
        <v>33365.49755859375</v>
      </c>
      <c r="AS57" s="40">
        <f t="shared" si="41"/>
        <v>33400.96240234375</v>
      </c>
      <c r="AT57" s="40">
        <f t="shared" si="41"/>
        <v>33437.126708984375</v>
      </c>
      <c r="AU57" s="40">
        <f t="shared" si="41"/>
        <v>33474.023681640625</v>
      </c>
      <c r="AV57" s="40">
        <f t="shared" si="41"/>
        <v>33511.65966796875</v>
      </c>
      <c r="AW57" s="40">
        <f t="shared" si="41"/>
        <v>33550.044921875</v>
      </c>
      <c r="AX57" s="40">
        <f t="shared" si="41"/>
        <v>33589.190185546875</v>
      </c>
      <c r="AY57" s="40">
        <f t="shared" si="41"/>
        <v>33629.125</v>
      </c>
      <c r="AZ57" s="40">
        <f t="shared" si="41"/>
        <v>33669.8583984375</v>
      </c>
      <c r="BA57" s="40">
        <f t="shared" si="41"/>
        <v>33711.414306640625</v>
      </c>
      <c r="BB57" s="40">
        <f t="shared" si="41"/>
        <v>33753.7861328125</v>
      </c>
      <c r="BC57" s="40">
        <f t="shared" si="41"/>
        <v>33797.005126953125</v>
      </c>
      <c r="BD57" s="40">
        <f t="shared" si="41"/>
        <v>33841.10888671875</v>
      </c>
      <c r="BE57" s="40">
        <f t="shared" si="41"/>
        <v>33886.0732421875</v>
      </c>
    </row>
    <row r="58" spans="1:57">
      <c r="A58" s="152" t="s">
        <v>234</v>
      </c>
      <c r="B58" s="40">
        <f>B52</f>
        <v>0</v>
      </c>
      <c r="C58" s="40">
        <f t="shared" ref="C58:AQ58" si="42">C52</f>
        <v>0</v>
      </c>
      <c r="D58" s="40">
        <f t="shared" si="42"/>
        <v>0</v>
      </c>
      <c r="E58" s="40">
        <f t="shared" si="42"/>
        <v>0</v>
      </c>
      <c r="F58" s="40">
        <f t="shared" si="42"/>
        <v>0</v>
      </c>
      <c r="G58" s="40">
        <f t="shared" si="42"/>
        <v>126692.8125</v>
      </c>
      <c r="H58" s="40">
        <f t="shared" si="42"/>
        <v>250867.96875</v>
      </c>
      <c r="I58" s="40">
        <f t="shared" si="42"/>
        <v>246255.984375</v>
      </c>
      <c r="J58" s="40">
        <f t="shared" si="42"/>
        <v>244711.015625</v>
      </c>
      <c r="K58" s="40">
        <f t="shared" si="42"/>
        <v>240131.96875</v>
      </c>
      <c r="L58" s="40">
        <f t="shared" si="42"/>
        <v>238680.96875</v>
      </c>
      <c r="M58" s="40">
        <f t="shared" si="42"/>
        <v>234048</v>
      </c>
      <c r="N58" s="40">
        <f t="shared" si="42"/>
        <v>232701</v>
      </c>
      <c r="O58" s="40">
        <f t="shared" si="42"/>
        <v>228010.96875</v>
      </c>
      <c r="P58" s="40">
        <f t="shared" si="42"/>
        <v>227055.96875</v>
      </c>
      <c r="Q58" s="40">
        <f t="shared" si="42"/>
        <v>222023</v>
      </c>
      <c r="R58" s="40">
        <f t="shared" si="42"/>
        <v>220900</v>
      </c>
      <c r="S58" s="40">
        <f t="shared" si="42"/>
        <v>216086.015625</v>
      </c>
      <c r="T58" s="40">
        <f t="shared" si="42"/>
        <v>213137.984375</v>
      </c>
      <c r="U58" s="40">
        <f t="shared" si="42"/>
        <v>210204</v>
      </c>
      <c r="V58" s="40">
        <f t="shared" si="42"/>
        <v>207284</v>
      </c>
      <c r="W58" s="40">
        <f t="shared" si="42"/>
        <v>206473.984375</v>
      </c>
      <c r="X58" s="40">
        <f t="shared" si="42"/>
        <v>201487.96875</v>
      </c>
      <c r="Y58" s="40">
        <f t="shared" si="42"/>
        <v>198613</v>
      </c>
      <c r="Z58" s="40">
        <f t="shared" si="42"/>
        <v>196116.015625</v>
      </c>
      <c r="AA58" s="40">
        <f t="shared" si="42"/>
        <v>192910.984375</v>
      </c>
      <c r="AB58" s="40">
        <f t="shared" si="42"/>
        <v>192454.984375</v>
      </c>
      <c r="AC58" s="40">
        <f t="shared" si="42"/>
        <v>187275</v>
      </c>
      <c r="AD58" s="40">
        <f t="shared" si="42"/>
        <v>184483</v>
      </c>
      <c r="AE58" s="40">
        <f t="shared" si="42"/>
        <v>181708</v>
      </c>
      <c r="AF58" s="40">
        <f t="shared" si="42"/>
        <v>178952</v>
      </c>
      <c r="AG58" s="40">
        <f t="shared" si="42"/>
        <v>178896.96875</v>
      </c>
      <c r="AH58" s="40">
        <f t="shared" si="42"/>
        <v>173496</v>
      </c>
      <c r="AI58" s="40">
        <f t="shared" si="42"/>
        <v>170796.984375</v>
      </c>
      <c r="AJ58" s="40">
        <f t="shared" si="42"/>
        <v>168582</v>
      </c>
      <c r="AK58" s="40">
        <f t="shared" si="42"/>
        <v>165460.96875</v>
      </c>
      <c r="AL58" s="40">
        <f t="shared" si="42"/>
        <v>165859</v>
      </c>
      <c r="AM58" s="40">
        <f t="shared" si="42"/>
        <v>160208.984375</v>
      </c>
      <c r="AN58" s="40">
        <f t="shared" si="42"/>
        <v>157615.984375</v>
      </c>
      <c r="AO58" s="40">
        <f t="shared" si="42"/>
        <v>155045.984375</v>
      </c>
      <c r="AP58" s="40">
        <f t="shared" si="42"/>
        <v>152499.984375</v>
      </c>
      <c r="AQ58" s="40">
        <f t="shared" si="42"/>
        <v>153410</v>
      </c>
      <c r="AR58" s="40">
        <f t="shared" ref="AR58:BE58" si="43">AR52</f>
        <v>147478.984375</v>
      </c>
      <c r="AS58" s="40">
        <f t="shared" si="43"/>
        <v>145006</v>
      </c>
      <c r="AT58" s="40">
        <f t="shared" si="43"/>
        <v>143151</v>
      </c>
      <c r="AU58" s="40">
        <f t="shared" si="43"/>
        <v>140138.015625</v>
      </c>
      <c r="AV58" s="40">
        <f t="shared" si="43"/>
        <v>141627.984375</v>
      </c>
      <c r="AW58" s="40">
        <f t="shared" si="43"/>
        <v>135378</v>
      </c>
      <c r="AX58" s="40">
        <f t="shared" si="43"/>
        <v>133040</v>
      </c>
      <c r="AY58" s="40">
        <f t="shared" si="43"/>
        <v>130731.9921875</v>
      </c>
      <c r="AZ58" s="40">
        <f t="shared" si="43"/>
        <v>128452.984375</v>
      </c>
      <c r="BA58" s="40">
        <f t="shared" si="43"/>
        <v>130601</v>
      </c>
      <c r="BB58" s="40">
        <f t="shared" si="43"/>
        <v>123988.984375</v>
      </c>
      <c r="BC58" s="40">
        <f t="shared" si="43"/>
        <v>121804.9765625</v>
      </c>
      <c r="BD58" s="40">
        <f t="shared" si="43"/>
        <v>120413.0078125</v>
      </c>
      <c r="BE58" s="40">
        <f t="shared" si="43"/>
        <v>88367.9921875</v>
      </c>
    </row>
    <row r="59" spans="1:57">
      <c r="A59" s="152"/>
      <c r="B59" s="93">
        <f>B57+B58</f>
        <v>45617.392211914063</v>
      </c>
      <c r="C59" s="93">
        <f t="shared" ref="C59:AQ59" si="44">C57+C58</f>
        <v>47862.886596679688</v>
      </c>
      <c r="D59" s="93">
        <f t="shared" si="44"/>
        <v>47954.59033203125</v>
      </c>
      <c r="E59" s="93">
        <f t="shared" si="44"/>
        <v>48043.773803710938</v>
      </c>
      <c r="F59" s="93">
        <f t="shared" si="44"/>
        <v>48136.630615234375</v>
      </c>
      <c r="G59" s="93">
        <f t="shared" si="44"/>
        <v>174920.31359863281</v>
      </c>
      <c r="H59" s="93">
        <f t="shared" si="44"/>
        <v>299190.11608886719</v>
      </c>
      <c r="I59" s="93">
        <f t="shared" si="44"/>
        <v>294674.65393066406</v>
      </c>
      <c r="J59" s="93">
        <f t="shared" si="44"/>
        <v>293230.18676757813</v>
      </c>
      <c r="K59" s="93">
        <f t="shared" si="44"/>
        <v>288749.52661132813</v>
      </c>
      <c r="L59" s="93">
        <f t="shared" si="44"/>
        <v>287400.97241210938</v>
      </c>
      <c r="M59" s="93">
        <f t="shared" si="44"/>
        <v>280112.50845336914</v>
      </c>
      <c r="N59" s="93">
        <f t="shared" si="44"/>
        <v>278600.12829589844</v>
      </c>
      <c r="O59" s="93">
        <f t="shared" si="44"/>
        <v>274002.69348144531</v>
      </c>
      <c r="P59" s="93">
        <f t="shared" si="44"/>
        <v>273142.15270996094</v>
      </c>
      <c r="Q59" s="93">
        <f t="shared" si="44"/>
        <v>268205.51525878906</v>
      </c>
      <c r="R59" s="93">
        <f t="shared" si="44"/>
        <v>263653.66186523438</v>
      </c>
      <c r="S59" s="93">
        <f t="shared" si="44"/>
        <v>248759.15258789063</v>
      </c>
      <c r="T59" s="93">
        <f t="shared" si="44"/>
        <v>245832.7490234375</v>
      </c>
      <c r="U59" s="93">
        <f t="shared" si="44"/>
        <v>242920.80151367188</v>
      </c>
      <c r="V59" s="93">
        <f t="shared" si="44"/>
        <v>240023.30798339844</v>
      </c>
      <c r="W59" s="93">
        <f t="shared" si="44"/>
        <v>239236.21960449219</v>
      </c>
      <c r="X59" s="93">
        <f t="shared" si="44"/>
        <v>234273.60375976563</v>
      </c>
      <c r="Y59" s="93">
        <f t="shared" si="44"/>
        <v>231422.50500488281</v>
      </c>
      <c r="Z59" s="93">
        <f t="shared" si="44"/>
        <v>228949.86596679688</v>
      </c>
      <c r="AA59" s="93">
        <f t="shared" si="44"/>
        <v>225769.66357421875</v>
      </c>
      <c r="AB59" s="93">
        <f t="shared" si="44"/>
        <v>225338.98645019531</v>
      </c>
      <c r="AC59" s="93">
        <f t="shared" si="44"/>
        <v>220184.837890625</v>
      </c>
      <c r="AD59" s="93">
        <f t="shared" si="44"/>
        <v>217419.18933105469</v>
      </c>
      <c r="AE59" s="93">
        <f t="shared" si="44"/>
        <v>214671.07385253906</v>
      </c>
      <c r="AF59" s="93">
        <f t="shared" si="44"/>
        <v>211942.47985839844</v>
      </c>
      <c r="AG59" s="93">
        <f t="shared" si="44"/>
        <v>211915.39538574219</v>
      </c>
      <c r="AH59" s="93">
        <f t="shared" si="44"/>
        <v>206542.93872070313</v>
      </c>
      <c r="AI59" s="93">
        <f t="shared" si="44"/>
        <v>203873.01501464844</v>
      </c>
      <c r="AJ59" s="93">
        <f t="shared" si="44"/>
        <v>201687.70727539063</v>
      </c>
      <c r="AK59" s="93">
        <f t="shared" si="44"/>
        <v>198596.94250488281</v>
      </c>
      <c r="AL59" s="93">
        <f t="shared" si="44"/>
        <v>199025.857421875</v>
      </c>
      <c r="AM59" s="93">
        <f t="shared" si="44"/>
        <v>193407.32299804688</v>
      </c>
      <c r="AN59" s="93">
        <f t="shared" si="44"/>
        <v>190846.43872070313</v>
      </c>
      <c r="AO59" s="93">
        <f t="shared" si="44"/>
        <v>188309.21411132813</v>
      </c>
      <c r="AP59" s="93">
        <f t="shared" si="44"/>
        <v>185796.62158203125</v>
      </c>
      <c r="AQ59" s="93">
        <f t="shared" si="44"/>
        <v>186740.720703125</v>
      </c>
      <c r="AR59" s="93">
        <f t="shared" ref="AR59" si="45">AR57+AR58</f>
        <v>180844.48193359375</v>
      </c>
      <c r="AS59" s="93">
        <f t="shared" ref="AS59" si="46">AS57+AS58</f>
        <v>178406.96240234375</v>
      </c>
      <c r="AT59" s="93">
        <f t="shared" ref="AT59" si="47">AT57+AT58</f>
        <v>176588.12670898438</v>
      </c>
      <c r="AU59" s="93">
        <f t="shared" ref="AU59" si="48">AU57+AU58</f>
        <v>173612.03930664063</v>
      </c>
      <c r="AV59" s="93">
        <f t="shared" ref="AV59" si="49">AV57+AV58</f>
        <v>175139.64404296875</v>
      </c>
      <c r="AW59" s="93">
        <f t="shared" ref="AW59" si="50">AW57+AW58</f>
        <v>168928.044921875</v>
      </c>
      <c r="AX59" s="93">
        <f t="shared" ref="AX59" si="51">AX57+AX58</f>
        <v>166629.19018554688</v>
      </c>
      <c r="AY59" s="93">
        <f t="shared" ref="AY59" si="52">AY57+AY58</f>
        <v>164361.1171875</v>
      </c>
      <c r="AZ59" s="93">
        <f t="shared" ref="AZ59" si="53">AZ57+AZ58</f>
        <v>162122.8427734375</v>
      </c>
      <c r="BA59" s="93">
        <f t="shared" ref="BA59" si="54">BA57+BA58</f>
        <v>164312.41430664063</v>
      </c>
      <c r="BB59" s="93">
        <f t="shared" ref="BB59" si="55">BB57+BB58</f>
        <v>157742.7705078125</v>
      </c>
      <c r="BC59" s="93">
        <f t="shared" ref="BC59" si="56">BC57+BC58</f>
        <v>155601.98168945313</v>
      </c>
      <c r="BD59" s="93">
        <f t="shared" ref="BD59" si="57">BD57+BD58</f>
        <v>154254.11669921875</v>
      </c>
      <c r="BE59" s="93">
        <f t="shared" ref="BE59" si="58">BE57+BE58</f>
        <v>122254.0654296875</v>
      </c>
    </row>
  </sheetData>
  <sheetProtection password="EEDF" sheet="1" objects="1" scenarios="1"/>
  <pageMargins left="0.75" right="0.75" top="1" bottom="1" header="0.5" footer="0.5"/>
  <pageSetup scale="59" orientation="landscape" r:id="rId1"/>
  <headerFooter alignWithMargins="0">
    <oddFooter>&amp;L&amp;F&amp;R&amp;D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BE53"/>
  <sheetViews>
    <sheetView topLeftCell="AE1" workbookViewId="0">
      <selection activeCell="C51" sqref="C51"/>
    </sheetView>
  </sheetViews>
  <sheetFormatPr defaultRowHeight="12.75"/>
  <cols>
    <col min="1" max="1" width="15.7109375" style="10" customWidth="1"/>
    <col min="2" max="256" width="9.140625" style="10"/>
    <col min="257" max="257" width="15.7109375" style="10" customWidth="1"/>
    <col min="258" max="512" width="9.140625" style="10"/>
    <col min="513" max="513" width="15.7109375" style="10" customWidth="1"/>
    <col min="514" max="768" width="9.140625" style="10"/>
    <col min="769" max="769" width="15.7109375" style="10" customWidth="1"/>
    <col min="770" max="1024" width="9.140625" style="10"/>
    <col min="1025" max="1025" width="15.7109375" style="10" customWidth="1"/>
    <col min="1026" max="1280" width="9.140625" style="10"/>
    <col min="1281" max="1281" width="15.7109375" style="10" customWidth="1"/>
    <col min="1282" max="1536" width="9.140625" style="10"/>
    <col min="1537" max="1537" width="15.7109375" style="10" customWidth="1"/>
    <col min="1538" max="1792" width="9.140625" style="10"/>
    <col min="1793" max="1793" width="15.7109375" style="10" customWidth="1"/>
    <col min="1794" max="2048" width="9.140625" style="10"/>
    <col min="2049" max="2049" width="15.7109375" style="10" customWidth="1"/>
    <col min="2050" max="2304" width="9.140625" style="10"/>
    <col min="2305" max="2305" width="15.7109375" style="10" customWidth="1"/>
    <col min="2306" max="2560" width="9.140625" style="10"/>
    <col min="2561" max="2561" width="15.7109375" style="10" customWidth="1"/>
    <col min="2562" max="2816" width="9.140625" style="10"/>
    <col min="2817" max="2817" width="15.7109375" style="10" customWidth="1"/>
    <col min="2818" max="3072" width="9.140625" style="10"/>
    <col min="3073" max="3073" width="15.7109375" style="10" customWidth="1"/>
    <col min="3074" max="3328" width="9.140625" style="10"/>
    <col min="3329" max="3329" width="15.7109375" style="10" customWidth="1"/>
    <col min="3330" max="3584" width="9.140625" style="10"/>
    <col min="3585" max="3585" width="15.7109375" style="10" customWidth="1"/>
    <col min="3586" max="3840" width="9.140625" style="10"/>
    <col min="3841" max="3841" width="15.7109375" style="10" customWidth="1"/>
    <col min="3842" max="4096" width="9.140625" style="10"/>
    <col min="4097" max="4097" width="15.7109375" style="10" customWidth="1"/>
    <col min="4098" max="4352" width="9.140625" style="10"/>
    <col min="4353" max="4353" width="15.7109375" style="10" customWidth="1"/>
    <col min="4354" max="4608" width="9.140625" style="10"/>
    <col min="4609" max="4609" width="15.7109375" style="10" customWidth="1"/>
    <col min="4610" max="4864" width="9.140625" style="10"/>
    <col min="4865" max="4865" width="15.7109375" style="10" customWidth="1"/>
    <col min="4866" max="5120" width="9.140625" style="10"/>
    <col min="5121" max="5121" width="15.7109375" style="10" customWidth="1"/>
    <col min="5122" max="5376" width="9.140625" style="10"/>
    <col min="5377" max="5377" width="15.7109375" style="10" customWidth="1"/>
    <col min="5378" max="5632" width="9.140625" style="10"/>
    <col min="5633" max="5633" width="15.7109375" style="10" customWidth="1"/>
    <col min="5634" max="5888" width="9.140625" style="10"/>
    <col min="5889" max="5889" width="15.7109375" style="10" customWidth="1"/>
    <col min="5890" max="6144" width="9.140625" style="10"/>
    <col min="6145" max="6145" width="15.7109375" style="10" customWidth="1"/>
    <col min="6146" max="6400" width="9.140625" style="10"/>
    <col min="6401" max="6401" width="15.7109375" style="10" customWidth="1"/>
    <col min="6402" max="6656" width="9.140625" style="10"/>
    <col min="6657" max="6657" width="15.7109375" style="10" customWidth="1"/>
    <col min="6658" max="6912" width="9.140625" style="10"/>
    <col min="6913" max="6913" width="15.7109375" style="10" customWidth="1"/>
    <col min="6914" max="7168" width="9.140625" style="10"/>
    <col min="7169" max="7169" width="15.7109375" style="10" customWidth="1"/>
    <col min="7170" max="7424" width="9.140625" style="10"/>
    <col min="7425" max="7425" width="15.7109375" style="10" customWidth="1"/>
    <col min="7426" max="7680" width="9.140625" style="10"/>
    <col min="7681" max="7681" width="15.7109375" style="10" customWidth="1"/>
    <col min="7682" max="7936" width="9.140625" style="10"/>
    <col min="7937" max="7937" width="15.7109375" style="10" customWidth="1"/>
    <col min="7938" max="8192" width="9.140625" style="10"/>
    <col min="8193" max="8193" width="15.7109375" style="10" customWidth="1"/>
    <col min="8194" max="8448" width="9.140625" style="10"/>
    <col min="8449" max="8449" width="15.7109375" style="10" customWidth="1"/>
    <col min="8450" max="8704" width="9.140625" style="10"/>
    <col min="8705" max="8705" width="15.7109375" style="10" customWidth="1"/>
    <col min="8706" max="8960" width="9.140625" style="10"/>
    <col min="8961" max="8961" width="15.7109375" style="10" customWidth="1"/>
    <col min="8962" max="9216" width="9.140625" style="10"/>
    <col min="9217" max="9217" width="15.7109375" style="10" customWidth="1"/>
    <col min="9218" max="9472" width="9.140625" style="10"/>
    <col min="9473" max="9473" width="15.7109375" style="10" customWidth="1"/>
    <col min="9474" max="9728" width="9.140625" style="10"/>
    <col min="9729" max="9729" width="15.7109375" style="10" customWidth="1"/>
    <col min="9730" max="9984" width="9.140625" style="10"/>
    <col min="9985" max="9985" width="15.7109375" style="10" customWidth="1"/>
    <col min="9986" max="10240" width="9.140625" style="10"/>
    <col min="10241" max="10241" width="15.7109375" style="10" customWidth="1"/>
    <col min="10242" max="10496" width="9.140625" style="10"/>
    <col min="10497" max="10497" width="15.7109375" style="10" customWidth="1"/>
    <col min="10498" max="10752" width="9.140625" style="10"/>
    <col min="10753" max="10753" width="15.7109375" style="10" customWidth="1"/>
    <col min="10754" max="11008" width="9.140625" style="10"/>
    <col min="11009" max="11009" width="15.7109375" style="10" customWidth="1"/>
    <col min="11010" max="11264" width="9.140625" style="10"/>
    <col min="11265" max="11265" width="15.7109375" style="10" customWidth="1"/>
    <col min="11266" max="11520" width="9.140625" style="10"/>
    <col min="11521" max="11521" width="15.7109375" style="10" customWidth="1"/>
    <col min="11522" max="11776" width="9.140625" style="10"/>
    <col min="11777" max="11777" width="15.7109375" style="10" customWidth="1"/>
    <col min="11778" max="12032" width="9.140625" style="10"/>
    <col min="12033" max="12033" width="15.7109375" style="10" customWidth="1"/>
    <col min="12034" max="12288" width="9.140625" style="10"/>
    <col min="12289" max="12289" width="15.7109375" style="10" customWidth="1"/>
    <col min="12290" max="12544" width="9.140625" style="10"/>
    <col min="12545" max="12545" width="15.7109375" style="10" customWidth="1"/>
    <col min="12546" max="12800" width="9.140625" style="10"/>
    <col min="12801" max="12801" width="15.7109375" style="10" customWidth="1"/>
    <col min="12802" max="13056" width="9.140625" style="10"/>
    <col min="13057" max="13057" width="15.7109375" style="10" customWidth="1"/>
    <col min="13058" max="13312" width="9.140625" style="10"/>
    <col min="13313" max="13313" width="15.7109375" style="10" customWidth="1"/>
    <col min="13314" max="13568" width="9.140625" style="10"/>
    <col min="13569" max="13569" width="15.7109375" style="10" customWidth="1"/>
    <col min="13570" max="13824" width="9.140625" style="10"/>
    <col min="13825" max="13825" width="15.7109375" style="10" customWidth="1"/>
    <col min="13826" max="14080" width="9.140625" style="10"/>
    <col min="14081" max="14081" width="15.7109375" style="10" customWidth="1"/>
    <col min="14082" max="14336" width="9.140625" style="10"/>
    <col min="14337" max="14337" width="15.7109375" style="10" customWidth="1"/>
    <col min="14338" max="14592" width="9.140625" style="10"/>
    <col min="14593" max="14593" width="15.7109375" style="10" customWidth="1"/>
    <col min="14594" max="14848" width="9.140625" style="10"/>
    <col min="14849" max="14849" width="15.7109375" style="10" customWidth="1"/>
    <col min="14850" max="15104" width="9.140625" style="10"/>
    <col min="15105" max="15105" width="15.7109375" style="10" customWidth="1"/>
    <col min="15106" max="15360" width="9.140625" style="10"/>
    <col min="15361" max="15361" width="15.7109375" style="10" customWidth="1"/>
    <col min="15362" max="15616" width="9.140625" style="10"/>
    <col min="15617" max="15617" width="15.7109375" style="10" customWidth="1"/>
    <col min="15618" max="15872" width="9.140625" style="10"/>
    <col min="15873" max="15873" width="15.7109375" style="10" customWidth="1"/>
    <col min="15874" max="16128" width="9.140625" style="10"/>
    <col min="16129" max="16129" width="15.7109375" style="10" customWidth="1"/>
    <col min="16130" max="16384" width="9.140625" style="10"/>
  </cols>
  <sheetData>
    <row r="1" spans="1:57">
      <c r="A1" s="56" t="s">
        <v>118</v>
      </c>
      <c r="C1" s="40">
        <f>+C5</f>
        <v>0</v>
      </c>
    </row>
    <row r="2" spans="1:57">
      <c r="A2" s="56"/>
      <c r="C2" s="40"/>
    </row>
    <row r="4" spans="1:57">
      <c r="A4" s="57" t="s">
        <v>76</v>
      </c>
      <c r="B4" s="57">
        <v>2012</v>
      </c>
      <c r="C4" s="58">
        <f>+B4+1</f>
        <v>2013</v>
      </c>
      <c r="D4" s="58">
        <f t="shared" ref="D4:BE4" si="0">+C4+1</f>
        <v>2014</v>
      </c>
      <c r="E4" s="58">
        <f t="shared" si="0"/>
        <v>2015</v>
      </c>
      <c r="F4" s="58">
        <f t="shared" si="0"/>
        <v>2016</v>
      </c>
      <c r="G4" s="58">
        <f t="shared" si="0"/>
        <v>2017</v>
      </c>
      <c r="H4" s="58">
        <f t="shared" si="0"/>
        <v>2018</v>
      </c>
      <c r="I4" s="58">
        <f t="shared" si="0"/>
        <v>2019</v>
      </c>
      <c r="J4" s="58">
        <f t="shared" si="0"/>
        <v>2020</v>
      </c>
      <c r="K4" s="58">
        <f t="shared" si="0"/>
        <v>2021</v>
      </c>
      <c r="L4" s="58">
        <f t="shared" si="0"/>
        <v>2022</v>
      </c>
      <c r="M4" s="58">
        <f t="shared" si="0"/>
        <v>2023</v>
      </c>
      <c r="N4" s="58">
        <f t="shared" si="0"/>
        <v>2024</v>
      </c>
      <c r="O4" s="58">
        <f t="shared" si="0"/>
        <v>2025</v>
      </c>
      <c r="P4" s="58">
        <f t="shared" si="0"/>
        <v>2026</v>
      </c>
      <c r="Q4" s="58">
        <f t="shared" si="0"/>
        <v>2027</v>
      </c>
      <c r="R4" s="58">
        <f t="shared" si="0"/>
        <v>2028</v>
      </c>
      <c r="S4" s="58">
        <f t="shared" si="0"/>
        <v>2029</v>
      </c>
      <c r="T4" s="58">
        <f t="shared" si="0"/>
        <v>2030</v>
      </c>
      <c r="U4" s="58">
        <f t="shared" si="0"/>
        <v>2031</v>
      </c>
      <c r="V4" s="58">
        <f t="shared" si="0"/>
        <v>2032</v>
      </c>
      <c r="W4" s="58">
        <f t="shared" si="0"/>
        <v>2033</v>
      </c>
      <c r="X4" s="58">
        <f t="shared" si="0"/>
        <v>2034</v>
      </c>
      <c r="Y4" s="58">
        <f t="shared" si="0"/>
        <v>2035</v>
      </c>
      <c r="Z4" s="58">
        <f t="shared" si="0"/>
        <v>2036</v>
      </c>
      <c r="AA4" s="58">
        <f t="shared" si="0"/>
        <v>2037</v>
      </c>
      <c r="AB4" s="58">
        <f t="shared" si="0"/>
        <v>2038</v>
      </c>
      <c r="AC4" s="58">
        <f t="shared" si="0"/>
        <v>2039</v>
      </c>
      <c r="AD4" s="58">
        <f t="shared" si="0"/>
        <v>2040</v>
      </c>
      <c r="AE4" s="58">
        <f t="shared" si="0"/>
        <v>2041</v>
      </c>
      <c r="AF4" s="58">
        <f t="shared" si="0"/>
        <v>2042</v>
      </c>
      <c r="AG4" s="58">
        <f t="shared" si="0"/>
        <v>2043</v>
      </c>
      <c r="AH4" s="58">
        <f t="shared" si="0"/>
        <v>2044</v>
      </c>
      <c r="AI4" s="58">
        <f t="shared" si="0"/>
        <v>2045</v>
      </c>
      <c r="AJ4" s="58">
        <f t="shared" si="0"/>
        <v>2046</v>
      </c>
      <c r="AK4" s="58">
        <f t="shared" si="0"/>
        <v>2047</v>
      </c>
      <c r="AL4" s="58">
        <f t="shared" si="0"/>
        <v>2048</v>
      </c>
      <c r="AM4" s="58">
        <f t="shared" si="0"/>
        <v>2049</v>
      </c>
      <c r="AN4" s="58">
        <f t="shared" si="0"/>
        <v>2050</v>
      </c>
      <c r="AO4" s="58">
        <f t="shared" si="0"/>
        <v>2051</v>
      </c>
      <c r="AP4" s="58">
        <f t="shared" si="0"/>
        <v>2052</v>
      </c>
      <c r="AQ4" s="58">
        <f t="shared" si="0"/>
        <v>2053</v>
      </c>
      <c r="AR4" s="58">
        <f t="shared" si="0"/>
        <v>2054</v>
      </c>
      <c r="AS4" s="58">
        <f t="shared" si="0"/>
        <v>2055</v>
      </c>
      <c r="AT4" s="58">
        <f t="shared" si="0"/>
        <v>2056</v>
      </c>
      <c r="AU4" s="58">
        <f t="shared" si="0"/>
        <v>2057</v>
      </c>
      <c r="AV4" s="58">
        <f t="shared" si="0"/>
        <v>2058</v>
      </c>
      <c r="AW4" s="58">
        <f t="shared" si="0"/>
        <v>2059</v>
      </c>
      <c r="AX4" s="58">
        <f t="shared" si="0"/>
        <v>2060</v>
      </c>
      <c r="AY4" s="58">
        <f t="shared" si="0"/>
        <v>2061</v>
      </c>
      <c r="AZ4" s="58">
        <f t="shared" si="0"/>
        <v>2062</v>
      </c>
      <c r="BA4" s="58">
        <f t="shared" si="0"/>
        <v>2063</v>
      </c>
      <c r="BB4" s="58">
        <f t="shared" si="0"/>
        <v>2064</v>
      </c>
      <c r="BC4" s="58">
        <f t="shared" si="0"/>
        <v>2065</v>
      </c>
      <c r="BD4" s="58">
        <f t="shared" si="0"/>
        <v>2066</v>
      </c>
      <c r="BE4" s="58">
        <f t="shared" si="0"/>
        <v>2067</v>
      </c>
    </row>
    <row r="5" spans="1:57">
      <c r="A5" s="57" t="s">
        <v>77</v>
      </c>
      <c r="B5" s="60">
        <v>0</v>
      </c>
      <c r="C5" s="61">
        <v>0</v>
      </c>
      <c r="D5" s="61">
        <v>0</v>
      </c>
      <c r="E5" s="61">
        <v>0</v>
      </c>
      <c r="F5" s="61">
        <v>0</v>
      </c>
      <c r="G5" s="61">
        <v>0</v>
      </c>
      <c r="H5" s="61">
        <v>0</v>
      </c>
      <c r="I5" s="61">
        <v>0</v>
      </c>
      <c r="J5" s="61">
        <v>0</v>
      </c>
      <c r="K5" s="61">
        <v>0</v>
      </c>
      <c r="L5" s="61">
        <v>0</v>
      </c>
      <c r="M5" s="61">
        <v>0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61">
        <v>0</v>
      </c>
      <c r="U5" s="61">
        <v>0</v>
      </c>
      <c r="V5" s="61">
        <v>0</v>
      </c>
      <c r="W5" s="61">
        <v>0</v>
      </c>
      <c r="X5" s="61">
        <v>0</v>
      </c>
      <c r="Y5" s="61">
        <v>0</v>
      </c>
      <c r="Z5" s="61">
        <v>0</v>
      </c>
      <c r="AA5" s="61">
        <v>0</v>
      </c>
      <c r="AB5" s="61">
        <v>0</v>
      </c>
      <c r="AC5" s="61">
        <v>0</v>
      </c>
      <c r="AD5" s="61">
        <v>0</v>
      </c>
      <c r="AE5" s="61">
        <v>0</v>
      </c>
      <c r="AF5" s="61">
        <v>0</v>
      </c>
      <c r="AG5" s="61">
        <v>0</v>
      </c>
      <c r="AH5" s="61">
        <v>0</v>
      </c>
      <c r="AI5" s="61">
        <v>0</v>
      </c>
      <c r="AJ5" s="61">
        <v>0</v>
      </c>
      <c r="AK5" s="61">
        <v>0</v>
      </c>
      <c r="AL5" s="61">
        <v>0</v>
      </c>
      <c r="AM5" s="61">
        <v>0</v>
      </c>
      <c r="AN5" s="61">
        <v>0</v>
      </c>
      <c r="AO5" s="61">
        <v>0</v>
      </c>
      <c r="AP5" s="61">
        <v>0</v>
      </c>
      <c r="AQ5" s="61">
        <v>0</v>
      </c>
      <c r="AR5" s="61">
        <v>0</v>
      </c>
      <c r="AS5" s="61">
        <v>0</v>
      </c>
      <c r="AT5" s="61">
        <v>0</v>
      </c>
      <c r="AU5" s="61">
        <v>0</v>
      </c>
      <c r="AV5" s="61">
        <v>0</v>
      </c>
      <c r="AW5" s="61">
        <v>0</v>
      </c>
      <c r="AX5" s="61">
        <v>0</v>
      </c>
      <c r="AY5" s="61">
        <v>0</v>
      </c>
      <c r="AZ5" s="61">
        <v>0</v>
      </c>
      <c r="BA5" s="61">
        <v>0</v>
      </c>
      <c r="BB5" s="61">
        <v>0</v>
      </c>
      <c r="BC5" s="61">
        <v>0</v>
      </c>
      <c r="BD5" s="61">
        <v>0</v>
      </c>
      <c r="BE5" s="62">
        <v>0</v>
      </c>
    </row>
    <row r="6" spans="1:57">
      <c r="A6" s="63" t="s">
        <v>78</v>
      </c>
      <c r="B6" s="64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0</v>
      </c>
      <c r="AJ6" s="40">
        <v>0</v>
      </c>
      <c r="AK6" s="40">
        <v>0</v>
      </c>
      <c r="AL6" s="40">
        <v>0</v>
      </c>
      <c r="AM6" s="40">
        <v>0</v>
      </c>
      <c r="AN6" s="40">
        <v>0</v>
      </c>
      <c r="AO6" s="40">
        <v>0</v>
      </c>
      <c r="AP6" s="40">
        <v>0</v>
      </c>
      <c r="AQ6" s="40">
        <v>0</v>
      </c>
      <c r="AR6" s="40">
        <v>0</v>
      </c>
      <c r="AS6" s="40">
        <v>0</v>
      </c>
      <c r="AT6" s="40">
        <v>0</v>
      </c>
      <c r="AU6" s="40">
        <v>0</v>
      </c>
      <c r="AV6" s="40">
        <v>0</v>
      </c>
      <c r="AW6" s="40">
        <v>0</v>
      </c>
      <c r="AX6" s="40">
        <v>0</v>
      </c>
      <c r="AY6" s="40">
        <v>0</v>
      </c>
      <c r="AZ6" s="40">
        <v>0</v>
      </c>
      <c r="BA6" s="40">
        <v>0</v>
      </c>
      <c r="BB6" s="40">
        <v>0</v>
      </c>
      <c r="BC6" s="40">
        <v>0</v>
      </c>
      <c r="BD6" s="40">
        <v>0</v>
      </c>
      <c r="BE6" s="41">
        <v>0</v>
      </c>
    </row>
    <row r="7" spans="1:57">
      <c r="A7" s="63" t="s">
        <v>79</v>
      </c>
      <c r="B7" s="64">
        <v>0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0</v>
      </c>
      <c r="AJ7" s="40">
        <v>0</v>
      </c>
      <c r="AK7" s="40">
        <v>0</v>
      </c>
      <c r="AL7" s="40">
        <v>0</v>
      </c>
      <c r="AM7" s="40">
        <v>0</v>
      </c>
      <c r="AN7" s="40">
        <v>0</v>
      </c>
      <c r="AO7" s="40">
        <v>0</v>
      </c>
      <c r="AP7" s="40">
        <v>0</v>
      </c>
      <c r="AQ7" s="40">
        <v>0</v>
      </c>
      <c r="AR7" s="40">
        <v>0</v>
      </c>
      <c r="AS7" s="40">
        <v>0</v>
      </c>
      <c r="AT7" s="40">
        <v>0</v>
      </c>
      <c r="AU7" s="40">
        <v>0</v>
      </c>
      <c r="AV7" s="40">
        <v>0</v>
      </c>
      <c r="AW7" s="40">
        <v>0</v>
      </c>
      <c r="AX7" s="40">
        <v>0</v>
      </c>
      <c r="AY7" s="40">
        <v>0</v>
      </c>
      <c r="AZ7" s="40">
        <v>0</v>
      </c>
      <c r="BA7" s="40">
        <v>0</v>
      </c>
      <c r="BB7" s="40">
        <v>0</v>
      </c>
      <c r="BC7" s="40">
        <v>0</v>
      </c>
      <c r="BD7" s="40">
        <v>0</v>
      </c>
      <c r="BE7" s="41">
        <v>0</v>
      </c>
    </row>
    <row r="8" spans="1:57">
      <c r="A8" s="63" t="s">
        <v>80</v>
      </c>
      <c r="B8" s="64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0</v>
      </c>
      <c r="AJ8" s="40">
        <v>0</v>
      </c>
      <c r="AK8" s="40">
        <v>0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v>0</v>
      </c>
      <c r="AS8" s="40">
        <v>0</v>
      </c>
      <c r="AT8" s="40">
        <v>0</v>
      </c>
      <c r="AU8" s="40">
        <v>0</v>
      </c>
      <c r="AV8" s="40">
        <v>0</v>
      </c>
      <c r="AW8" s="40">
        <v>0</v>
      </c>
      <c r="AX8" s="40">
        <v>0</v>
      </c>
      <c r="AY8" s="40">
        <v>0</v>
      </c>
      <c r="AZ8" s="40">
        <v>0</v>
      </c>
      <c r="BA8" s="40">
        <v>0</v>
      </c>
      <c r="BB8" s="40">
        <v>0</v>
      </c>
      <c r="BC8" s="40">
        <v>0</v>
      </c>
      <c r="BD8" s="40">
        <v>0</v>
      </c>
      <c r="BE8" s="41">
        <v>0</v>
      </c>
    </row>
    <row r="9" spans="1:57">
      <c r="A9" s="63" t="s">
        <v>81</v>
      </c>
      <c r="B9" s="64">
        <v>0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0</v>
      </c>
      <c r="AP9" s="40">
        <v>0</v>
      </c>
      <c r="AQ9" s="40">
        <v>0</v>
      </c>
      <c r="AR9" s="40">
        <v>0</v>
      </c>
      <c r="AS9" s="40">
        <v>0</v>
      </c>
      <c r="AT9" s="40">
        <v>0</v>
      </c>
      <c r="AU9" s="40">
        <v>0</v>
      </c>
      <c r="AV9" s="40">
        <v>0</v>
      </c>
      <c r="AW9" s="40">
        <v>0</v>
      </c>
      <c r="AX9" s="40">
        <v>0</v>
      </c>
      <c r="AY9" s="40">
        <v>0</v>
      </c>
      <c r="AZ9" s="40">
        <v>0</v>
      </c>
      <c r="BA9" s="40">
        <v>0</v>
      </c>
      <c r="BB9" s="40">
        <v>0</v>
      </c>
      <c r="BC9" s="40">
        <v>0</v>
      </c>
      <c r="BD9" s="40">
        <v>0</v>
      </c>
      <c r="BE9" s="41">
        <v>0</v>
      </c>
    </row>
    <row r="10" spans="1:57">
      <c r="A10" s="63" t="s">
        <v>82</v>
      </c>
      <c r="B10" s="64">
        <v>0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0</v>
      </c>
      <c r="AJ10" s="40">
        <v>0</v>
      </c>
      <c r="AK10" s="40">
        <v>0</v>
      </c>
      <c r="AL10" s="40">
        <v>0</v>
      </c>
      <c r="AM10" s="40">
        <v>0</v>
      </c>
      <c r="AN10" s="40">
        <v>0</v>
      </c>
      <c r="AO10" s="40">
        <v>0</v>
      </c>
      <c r="AP10" s="40">
        <v>0</v>
      </c>
      <c r="AQ10" s="40">
        <v>0</v>
      </c>
      <c r="AR10" s="40">
        <v>0</v>
      </c>
      <c r="AS10" s="40">
        <v>0</v>
      </c>
      <c r="AT10" s="40">
        <v>0</v>
      </c>
      <c r="AU10" s="40">
        <v>0</v>
      </c>
      <c r="AV10" s="40">
        <v>0</v>
      </c>
      <c r="AW10" s="40">
        <v>0</v>
      </c>
      <c r="AX10" s="40">
        <v>0</v>
      </c>
      <c r="AY10" s="40">
        <v>0</v>
      </c>
      <c r="AZ10" s="40">
        <v>0</v>
      </c>
      <c r="BA10" s="40">
        <v>0</v>
      </c>
      <c r="BB10" s="40">
        <v>0</v>
      </c>
      <c r="BC10" s="40">
        <v>0</v>
      </c>
      <c r="BD10" s="40">
        <v>0</v>
      </c>
      <c r="BE10" s="41">
        <v>0</v>
      </c>
    </row>
    <row r="11" spans="1:57">
      <c r="A11" s="63" t="s">
        <v>83</v>
      </c>
      <c r="B11" s="64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0</v>
      </c>
      <c r="BC11" s="40">
        <v>0</v>
      </c>
      <c r="BD11" s="40">
        <v>0</v>
      </c>
      <c r="BE11" s="41">
        <v>0</v>
      </c>
    </row>
    <row r="12" spans="1:57">
      <c r="A12" s="63" t="s">
        <v>84</v>
      </c>
      <c r="B12" s="64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0</v>
      </c>
      <c r="BC12" s="40">
        <v>0</v>
      </c>
      <c r="BD12" s="40">
        <v>0</v>
      </c>
      <c r="BE12" s="41">
        <v>0</v>
      </c>
    </row>
    <row r="13" spans="1:57">
      <c r="A13" s="63" t="s">
        <v>85</v>
      </c>
      <c r="B13" s="64">
        <v>0</v>
      </c>
      <c r="C13" s="40">
        <v>0</v>
      </c>
      <c r="D13" s="40">
        <v>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40">
        <v>0</v>
      </c>
      <c r="BA13" s="40">
        <v>0</v>
      </c>
      <c r="BB13" s="40">
        <v>0</v>
      </c>
      <c r="BC13" s="40">
        <v>0</v>
      </c>
      <c r="BD13" s="40">
        <v>0</v>
      </c>
      <c r="BE13" s="41">
        <v>0</v>
      </c>
    </row>
    <row r="14" spans="1:57">
      <c r="A14" s="63" t="s">
        <v>86</v>
      </c>
      <c r="B14" s="64">
        <v>0</v>
      </c>
      <c r="C14" s="40">
        <v>0</v>
      </c>
      <c r="D14" s="40">
        <v>0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0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0</v>
      </c>
      <c r="AJ14" s="40">
        <v>0</v>
      </c>
      <c r="AK14" s="40">
        <v>0</v>
      </c>
      <c r="AL14" s="40">
        <v>0</v>
      </c>
      <c r="AM14" s="40">
        <v>0</v>
      </c>
      <c r="AN14" s="40">
        <v>0</v>
      </c>
      <c r="AO14" s="40">
        <v>0</v>
      </c>
      <c r="AP14" s="40">
        <v>0</v>
      </c>
      <c r="AQ14" s="40">
        <v>0</v>
      </c>
      <c r="AR14" s="40">
        <v>0</v>
      </c>
      <c r="AS14" s="40">
        <v>0</v>
      </c>
      <c r="AT14" s="40">
        <v>0</v>
      </c>
      <c r="AU14" s="40">
        <v>0</v>
      </c>
      <c r="AV14" s="40">
        <v>0</v>
      </c>
      <c r="AW14" s="40">
        <v>0</v>
      </c>
      <c r="AX14" s="40">
        <v>0</v>
      </c>
      <c r="AY14" s="40">
        <v>0</v>
      </c>
      <c r="AZ14" s="40">
        <v>0</v>
      </c>
      <c r="BA14" s="40">
        <v>0</v>
      </c>
      <c r="BB14" s="40">
        <v>0</v>
      </c>
      <c r="BC14" s="40">
        <v>0</v>
      </c>
      <c r="BD14" s="40">
        <v>0</v>
      </c>
      <c r="BE14" s="41">
        <v>0</v>
      </c>
    </row>
    <row r="15" spans="1:57">
      <c r="A15" s="63" t="s">
        <v>87</v>
      </c>
      <c r="B15" s="64">
        <v>0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40">
        <v>0</v>
      </c>
      <c r="AM15" s="40">
        <v>0</v>
      </c>
      <c r="AN15" s="40">
        <v>0</v>
      </c>
      <c r="AO15" s="40">
        <v>0</v>
      </c>
      <c r="AP15" s="40">
        <v>0</v>
      </c>
      <c r="AQ15" s="40">
        <v>0</v>
      </c>
      <c r="AR15" s="40">
        <v>0</v>
      </c>
      <c r="AS15" s="40">
        <v>0</v>
      </c>
      <c r="AT15" s="40">
        <v>0</v>
      </c>
      <c r="AU15" s="40">
        <v>0</v>
      </c>
      <c r="AV15" s="40">
        <v>0</v>
      </c>
      <c r="AW15" s="40">
        <v>0</v>
      </c>
      <c r="AX15" s="40">
        <v>0</v>
      </c>
      <c r="AY15" s="40">
        <v>0</v>
      </c>
      <c r="AZ15" s="40">
        <v>0</v>
      </c>
      <c r="BA15" s="40">
        <v>0</v>
      </c>
      <c r="BB15" s="40">
        <v>0</v>
      </c>
      <c r="BC15" s="40">
        <v>0</v>
      </c>
      <c r="BD15" s="40">
        <v>0</v>
      </c>
      <c r="BE15" s="41">
        <v>0</v>
      </c>
    </row>
    <row r="16" spans="1:57">
      <c r="A16" s="63" t="s">
        <v>88</v>
      </c>
      <c r="B16" s="64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0</v>
      </c>
      <c r="AI16" s="40">
        <v>0</v>
      </c>
      <c r="AJ16" s="40">
        <v>0</v>
      </c>
      <c r="AK16" s="40">
        <v>0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v>0</v>
      </c>
      <c r="AS16" s="40">
        <v>0</v>
      </c>
      <c r="AT16" s="40">
        <v>0</v>
      </c>
      <c r="AU16" s="40">
        <v>0</v>
      </c>
      <c r="AV16" s="40">
        <v>0</v>
      </c>
      <c r="AW16" s="40">
        <v>0</v>
      </c>
      <c r="AX16" s="40">
        <v>0</v>
      </c>
      <c r="AY16" s="40">
        <v>0</v>
      </c>
      <c r="AZ16" s="40">
        <v>0</v>
      </c>
      <c r="BA16" s="40">
        <v>0</v>
      </c>
      <c r="BB16" s="40">
        <v>0</v>
      </c>
      <c r="BC16" s="40">
        <v>0</v>
      </c>
      <c r="BD16" s="40">
        <v>0</v>
      </c>
      <c r="BE16" s="41">
        <v>0</v>
      </c>
    </row>
    <row r="17" spans="1:57">
      <c r="A17" s="63" t="s">
        <v>89</v>
      </c>
      <c r="B17" s="64">
        <v>0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E17" s="40">
        <v>0</v>
      </c>
      <c r="AF17" s="40">
        <v>0</v>
      </c>
      <c r="AG17" s="40">
        <v>0</v>
      </c>
      <c r="AH17" s="40">
        <v>0</v>
      </c>
      <c r="AI17" s="40">
        <v>0</v>
      </c>
      <c r="AJ17" s="40">
        <v>0</v>
      </c>
      <c r="AK17" s="40">
        <v>0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v>0</v>
      </c>
      <c r="AS17" s="40">
        <v>0</v>
      </c>
      <c r="AT17" s="40">
        <v>0</v>
      </c>
      <c r="AU17" s="40">
        <v>0</v>
      </c>
      <c r="AV17" s="40">
        <v>0</v>
      </c>
      <c r="AW17" s="40">
        <v>0</v>
      </c>
      <c r="AX17" s="40">
        <v>0</v>
      </c>
      <c r="AY17" s="40">
        <v>0</v>
      </c>
      <c r="AZ17" s="40">
        <v>0</v>
      </c>
      <c r="BA17" s="40">
        <v>0</v>
      </c>
      <c r="BB17" s="40">
        <v>0</v>
      </c>
      <c r="BC17" s="40">
        <v>0</v>
      </c>
      <c r="BD17" s="40">
        <v>0</v>
      </c>
      <c r="BE17" s="41">
        <v>0</v>
      </c>
    </row>
    <row r="18" spans="1:57">
      <c r="A18" s="63" t="s">
        <v>90</v>
      </c>
      <c r="B18" s="64">
        <v>0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0</v>
      </c>
      <c r="AK18" s="40">
        <v>0</v>
      </c>
      <c r="AL18" s="40">
        <v>0</v>
      </c>
      <c r="AM18" s="40">
        <v>0</v>
      </c>
      <c r="AN18" s="40">
        <v>0</v>
      </c>
      <c r="AO18" s="40">
        <v>0</v>
      </c>
      <c r="AP18" s="40">
        <v>0</v>
      </c>
      <c r="AQ18" s="40">
        <v>0</v>
      </c>
      <c r="AR18" s="40">
        <v>0</v>
      </c>
      <c r="AS18" s="40">
        <v>0</v>
      </c>
      <c r="AT18" s="40">
        <v>0</v>
      </c>
      <c r="AU18" s="40">
        <v>0</v>
      </c>
      <c r="AV18" s="40">
        <v>0</v>
      </c>
      <c r="AW18" s="40">
        <v>0</v>
      </c>
      <c r="AX18" s="40">
        <v>0</v>
      </c>
      <c r="AY18" s="40">
        <v>0</v>
      </c>
      <c r="AZ18" s="40">
        <v>0</v>
      </c>
      <c r="BA18" s="40">
        <v>0</v>
      </c>
      <c r="BB18" s="40">
        <v>0</v>
      </c>
      <c r="BC18" s="40">
        <v>0</v>
      </c>
      <c r="BD18" s="40">
        <v>0</v>
      </c>
      <c r="BE18" s="41">
        <v>0</v>
      </c>
    </row>
    <row r="19" spans="1:57">
      <c r="A19" s="63" t="s">
        <v>91</v>
      </c>
      <c r="B19" s="64">
        <v>0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E19" s="40">
        <v>0</v>
      </c>
      <c r="AF19" s="40">
        <v>0</v>
      </c>
      <c r="AG19" s="40">
        <v>0</v>
      </c>
      <c r="AH19" s="40">
        <v>0</v>
      </c>
      <c r="AI19" s="40">
        <v>0</v>
      </c>
      <c r="AJ19" s="40">
        <v>0</v>
      </c>
      <c r="AK19" s="40">
        <v>0</v>
      </c>
      <c r="AL19" s="40">
        <v>0</v>
      </c>
      <c r="AM19" s="40">
        <v>0</v>
      </c>
      <c r="AN19" s="40">
        <v>0</v>
      </c>
      <c r="AO19" s="40">
        <v>0</v>
      </c>
      <c r="AP19" s="40">
        <v>0</v>
      </c>
      <c r="AQ19" s="40">
        <v>0</v>
      </c>
      <c r="AR19" s="40">
        <v>0</v>
      </c>
      <c r="AS19" s="40">
        <v>0</v>
      </c>
      <c r="AT19" s="40">
        <v>0</v>
      </c>
      <c r="AU19" s="40">
        <v>0</v>
      </c>
      <c r="AV19" s="40">
        <v>0</v>
      </c>
      <c r="AW19" s="40">
        <v>0</v>
      </c>
      <c r="AX19" s="40">
        <v>0</v>
      </c>
      <c r="AY19" s="40">
        <v>0</v>
      </c>
      <c r="AZ19" s="40">
        <v>0</v>
      </c>
      <c r="BA19" s="40">
        <v>0</v>
      </c>
      <c r="BB19" s="40">
        <v>0</v>
      </c>
      <c r="BC19" s="40">
        <v>0</v>
      </c>
      <c r="BD19" s="40">
        <v>0</v>
      </c>
      <c r="BE19" s="41">
        <v>0</v>
      </c>
    </row>
    <row r="20" spans="1:57">
      <c r="A20" s="63" t="s">
        <v>92</v>
      </c>
      <c r="B20" s="64">
        <v>0</v>
      </c>
      <c r="C20" s="40">
        <v>0</v>
      </c>
      <c r="D20" s="40">
        <v>0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0">
        <v>0</v>
      </c>
      <c r="N20" s="40">
        <v>0</v>
      </c>
      <c r="O20" s="4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0</v>
      </c>
      <c r="AF20" s="40">
        <v>0</v>
      </c>
      <c r="AG20" s="40">
        <v>0</v>
      </c>
      <c r="AH20" s="40">
        <v>0</v>
      </c>
      <c r="AI20" s="40">
        <v>0</v>
      </c>
      <c r="AJ20" s="40">
        <v>0</v>
      </c>
      <c r="AK20" s="40">
        <v>0</v>
      </c>
      <c r="AL20" s="40">
        <v>0</v>
      </c>
      <c r="AM20" s="40">
        <v>0</v>
      </c>
      <c r="AN20" s="40">
        <v>0</v>
      </c>
      <c r="AO20" s="40">
        <v>0</v>
      </c>
      <c r="AP20" s="40">
        <v>0</v>
      </c>
      <c r="AQ20" s="40">
        <v>0</v>
      </c>
      <c r="AR20" s="40">
        <v>0</v>
      </c>
      <c r="AS20" s="40">
        <v>0</v>
      </c>
      <c r="AT20" s="40">
        <v>0</v>
      </c>
      <c r="AU20" s="40">
        <v>0</v>
      </c>
      <c r="AV20" s="40">
        <v>0</v>
      </c>
      <c r="AW20" s="40">
        <v>0</v>
      </c>
      <c r="AX20" s="40">
        <v>0</v>
      </c>
      <c r="AY20" s="40">
        <v>0</v>
      </c>
      <c r="AZ20" s="40">
        <v>0</v>
      </c>
      <c r="BA20" s="40">
        <v>0</v>
      </c>
      <c r="BB20" s="40">
        <v>0</v>
      </c>
      <c r="BC20" s="40">
        <v>0</v>
      </c>
      <c r="BD20" s="40">
        <v>0</v>
      </c>
      <c r="BE20" s="41">
        <v>0</v>
      </c>
    </row>
    <row r="21" spans="1:57">
      <c r="A21" s="63" t="s">
        <v>93</v>
      </c>
      <c r="B21" s="64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0">
        <v>0</v>
      </c>
      <c r="AF21" s="40">
        <v>0</v>
      </c>
      <c r="AG21" s="40">
        <v>0</v>
      </c>
      <c r="AH21" s="40">
        <v>0</v>
      </c>
      <c r="AI21" s="40">
        <v>0</v>
      </c>
      <c r="AJ21" s="40">
        <v>0</v>
      </c>
      <c r="AK21" s="40">
        <v>0</v>
      </c>
      <c r="AL21" s="40">
        <v>0</v>
      </c>
      <c r="AM21" s="40">
        <v>0</v>
      </c>
      <c r="AN21" s="40">
        <v>0</v>
      </c>
      <c r="AO21" s="40">
        <v>0</v>
      </c>
      <c r="AP21" s="40">
        <v>0</v>
      </c>
      <c r="AQ21" s="40">
        <v>0</v>
      </c>
      <c r="AR21" s="40">
        <v>0</v>
      </c>
      <c r="AS21" s="40">
        <v>0</v>
      </c>
      <c r="AT21" s="40">
        <v>0</v>
      </c>
      <c r="AU21" s="40">
        <v>0</v>
      </c>
      <c r="AV21" s="40">
        <v>0</v>
      </c>
      <c r="AW21" s="40">
        <v>0</v>
      </c>
      <c r="AX21" s="40">
        <v>0</v>
      </c>
      <c r="AY21" s="40">
        <v>0</v>
      </c>
      <c r="AZ21" s="40">
        <v>0</v>
      </c>
      <c r="BA21" s="40">
        <v>0</v>
      </c>
      <c r="BB21" s="40">
        <v>0</v>
      </c>
      <c r="BC21" s="40">
        <v>0</v>
      </c>
      <c r="BD21" s="40">
        <v>0</v>
      </c>
      <c r="BE21" s="41">
        <v>0</v>
      </c>
    </row>
    <row r="22" spans="1:57">
      <c r="A22" s="63" t="s">
        <v>94</v>
      </c>
      <c r="B22" s="64">
        <v>0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0">
        <v>0</v>
      </c>
      <c r="AF22" s="40">
        <v>0</v>
      </c>
      <c r="AG22" s="40">
        <v>0</v>
      </c>
      <c r="AH22" s="40">
        <v>0</v>
      </c>
      <c r="AI22" s="40">
        <v>0</v>
      </c>
      <c r="AJ22" s="40">
        <v>0</v>
      </c>
      <c r="AK22" s="40">
        <v>0</v>
      </c>
      <c r="AL22" s="40">
        <v>0</v>
      </c>
      <c r="AM22" s="40">
        <v>0</v>
      </c>
      <c r="AN22" s="40">
        <v>0</v>
      </c>
      <c r="AO22" s="40">
        <v>0</v>
      </c>
      <c r="AP22" s="40">
        <v>0</v>
      </c>
      <c r="AQ22" s="40">
        <v>0</v>
      </c>
      <c r="AR22" s="40">
        <v>0</v>
      </c>
      <c r="AS22" s="40">
        <v>0</v>
      </c>
      <c r="AT22" s="40">
        <v>0</v>
      </c>
      <c r="AU22" s="40">
        <v>0</v>
      </c>
      <c r="AV22" s="40">
        <v>0</v>
      </c>
      <c r="AW22" s="40">
        <v>0</v>
      </c>
      <c r="AX22" s="40">
        <v>0</v>
      </c>
      <c r="AY22" s="40">
        <v>0</v>
      </c>
      <c r="AZ22" s="40">
        <v>0</v>
      </c>
      <c r="BA22" s="40">
        <v>0</v>
      </c>
      <c r="BB22" s="40">
        <v>0</v>
      </c>
      <c r="BC22" s="40">
        <v>0</v>
      </c>
      <c r="BD22" s="40">
        <v>0</v>
      </c>
      <c r="BE22" s="41">
        <v>0</v>
      </c>
    </row>
    <row r="23" spans="1:57">
      <c r="A23" s="63" t="s">
        <v>95</v>
      </c>
      <c r="B23" s="64">
        <v>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0</v>
      </c>
      <c r="AK23" s="40">
        <v>0</v>
      </c>
      <c r="AL23" s="40">
        <v>0</v>
      </c>
      <c r="AM23" s="40">
        <v>0</v>
      </c>
      <c r="AN23" s="40">
        <v>0</v>
      </c>
      <c r="AO23" s="40">
        <v>0</v>
      </c>
      <c r="AP23" s="40">
        <v>0</v>
      </c>
      <c r="AQ23" s="40">
        <v>0</v>
      </c>
      <c r="AR23" s="40">
        <v>0</v>
      </c>
      <c r="AS23" s="40">
        <v>0</v>
      </c>
      <c r="AT23" s="40">
        <v>0</v>
      </c>
      <c r="AU23" s="40">
        <v>0</v>
      </c>
      <c r="AV23" s="40">
        <v>0</v>
      </c>
      <c r="AW23" s="40">
        <v>0</v>
      </c>
      <c r="AX23" s="40">
        <v>0</v>
      </c>
      <c r="AY23" s="40">
        <v>0</v>
      </c>
      <c r="AZ23" s="40">
        <v>0</v>
      </c>
      <c r="BA23" s="40">
        <v>0</v>
      </c>
      <c r="BB23" s="40">
        <v>0</v>
      </c>
      <c r="BC23" s="40">
        <v>0</v>
      </c>
      <c r="BD23" s="40">
        <v>0</v>
      </c>
      <c r="BE23" s="41">
        <v>0</v>
      </c>
    </row>
    <row r="24" spans="1:57">
      <c r="A24" s="63" t="s">
        <v>96</v>
      </c>
      <c r="B24" s="64">
        <v>15076.5556640625</v>
      </c>
      <c r="C24" s="40">
        <v>15015.3671875</v>
      </c>
      <c r="D24" s="40">
        <v>15015.3740234375</v>
      </c>
      <c r="E24" s="40">
        <v>15015.376953125</v>
      </c>
      <c r="F24" s="40">
        <v>15015.373046875</v>
      </c>
      <c r="G24" s="40">
        <v>15015.3642578125</v>
      </c>
      <c r="H24" s="40">
        <v>15015.3759765625</v>
      </c>
      <c r="I24" s="40">
        <v>15015.3671875</v>
      </c>
      <c r="J24" s="40">
        <v>15015.369140625</v>
      </c>
      <c r="K24" s="40">
        <v>15015.3681640625</v>
      </c>
      <c r="L24" s="40">
        <v>15015.3720703125</v>
      </c>
      <c r="M24" s="40">
        <v>15015.3759765625</v>
      </c>
      <c r="N24" s="40">
        <v>15015.375</v>
      </c>
      <c r="O24" s="40">
        <v>15015.37109375</v>
      </c>
      <c r="P24" s="40">
        <v>15015.373046875</v>
      </c>
      <c r="Q24" s="40">
        <v>15015.3642578125</v>
      </c>
      <c r="R24" s="40">
        <v>15015.3759765625</v>
      </c>
      <c r="S24" s="40">
        <v>15015.359375</v>
      </c>
      <c r="T24" s="40">
        <v>15015.369140625</v>
      </c>
      <c r="U24" s="40">
        <v>15015.3603515625</v>
      </c>
      <c r="V24" s="40">
        <v>15015.3671875</v>
      </c>
      <c r="W24" s="40">
        <v>15015.361328125</v>
      </c>
      <c r="X24" s="40">
        <v>15015.373046875</v>
      </c>
      <c r="Y24" s="40">
        <v>15015.373046875</v>
      </c>
      <c r="Z24" s="40">
        <v>15015.37890625</v>
      </c>
      <c r="AA24" s="40">
        <v>15015.3759765625</v>
      </c>
      <c r="AB24" s="40">
        <v>15015.373046875</v>
      </c>
      <c r="AC24" s="40">
        <v>15015.3740234375</v>
      </c>
      <c r="AD24" s="40">
        <v>15015.3759765625</v>
      </c>
      <c r="AE24" s="40">
        <v>15015.3828125</v>
      </c>
      <c r="AF24" s="40">
        <v>15015.380859375</v>
      </c>
      <c r="AG24" s="40">
        <v>15015.3759765625</v>
      </c>
      <c r="AH24" s="40">
        <v>15015.365234375</v>
      </c>
      <c r="AI24" s="40">
        <v>15015.3603515625</v>
      </c>
      <c r="AJ24" s="40">
        <v>15015.365234375</v>
      </c>
      <c r="AK24" s="40">
        <v>15015.3623046875</v>
      </c>
      <c r="AL24" s="40">
        <v>15015.375</v>
      </c>
      <c r="AM24" s="40">
        <v>15015.3671875</v>
      </c>
      <c r="AN24" s="40">
        <v>15015.36328125</v>
      </c>
      <c r="AO24" s="40">
        <v>15015.3759765625</v>
      </c>
      <c r="AP24" s="40">
        <v>15015.369140625</v>
      </c>
      <c r="AQ24" s="40">
        <v>15015.3701171875</v>
      </c>
      <c r="AR24" s="40">
        <v>15015.373046875</v>
      </c>
      <c r="AS24" s="40">
        <v>15015.3720703125</v>
      </c>
      <c r="AT24" s="40">
        <v>15015.3759765625</v>
      </c>
      <c r="AU24" s="40">
        <v>15015.375</v>
      </c>
      <c r="AV24" s="40">
        <v>15015.375</v>
      </c>
      <c r="AW24" s="40">
        <v>15015.3759765625</v>
      </c>
      <c r="AX24" s="40">
        <v>15015.3681640625</v>
      </c>
      <c r="AY24" s="40">
        <v>15015.373046875</v>
      </c>
      <c r="AZ24" s="40">
        <v>15015.3740234375</v>
      </c>
      <c r="BA24" s="40">
        <v>15015.3798828125</v>
      </c>
      <c r="BB24" s="40">
        <v>15015.3740234375</v>
      </c>
      <c r="BC24" s="40">
        <v>15015.3701171875</v>
      </c>
      <c r="BD24" s="40">
        <v>15015.3779296875</v>
      </c>
      <c r="BE24" s="41">
        <v>15015.3720703125</v>
      </c>
    </row>
    <row r="25" spans="1:57">
      <c r="A25" s="63" t="s">
        <v>97</v>
      </c>
      <c r="B25" s="64">
        <v>0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0</v>
      </c>
      <c r="AJ25" s="40">
        <v>0</v>
      </c>
      <c r="AK25" s="40">
        <v>0</v>
      </c>
      <c r="AL25" s="40">
        <v>0</v>
      </c>
      <c r="AM25" s="40">
        <v>0</v>
      </c>
      <c r="AN25" s="40">
        <v>0</v>
      </c>
      <c r="AO25" s="40">
        <v>0</v>
      </c>
      <c r="AP25" s="40">
        <v>0</v>
      </c>
      <c r="AQ25" s="40">
        <v>0</v>
      </c>
      <c r="AR25" s="40">
        <v>0</v>
      </c>
      <c r="AS25" s="40">
        <v>0</v>
      </c>
      <c r="AT25" s="40">
        <v>0</v>
      </c>
      <c r="AU25" s="40">
        <v>0</v>
      </c>
      <c r="AV25" s="40">
        <v>0</v>
      </c>
      <c r="AW25" s="40">
        <v>0</v>
      </c>
      <c r="AX25" s="40">
        <v>0</v>
      </c>
      <c r="AY25" s="40">
        <v>0</v>
      </c>
      <c r="AZ25" s="40">
        <v>0</v>
      </c>
      <c r="BA25" s="40">
        <v>0</v>
      </c>
      <c r="BB25" s="40">
        <v>0</v>
      </c>
      <c r="BC25" s="40">
        <v>0</v>
      </c>
      <c r="BD25" s="40">
        <v>0</v>
      </c>
      <c r="BE25" s="41">
        <v>0</v>
      </c>
    </row>
    <row r="26" spans="1:57">
      <c r="A26" s="63" t="s">
        <v>98</v>
      </c>
      <c r="B26" s="64">
        <v>0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0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0</v>
      </c>
      <c r="AK26" s="40">
        <v>0</v>
      </c>
      <c r="AL26" s="40">
        <v>0</v>
      </c>
      <c r="AM26" s="40">
        <v>0</v>
      </c>
      <c r="AN26" s="40">
        <v>0</v>
      </c>
      <c r="AO26" s="40">
        <v>0</v>
      </c>
      <c r="AP26" s="40">
        <v>0</v>
      </c>
      <c r="AQ26" s="40">
        <v>0</v>
      </c>
      <c r="AR26" s="40">
        <v>0</v>
      </c>
      <c r="AS26" s="40">
        <v>0</v>
      </c>
      <c r="AT26" s="40">
        <v>0</v>
      </c>
      <c r="AU26" s="40">
        <v>0</v>
      </c>
      <c r="AV26" s="40">
        <v>0</v>
      </c>
      <c r="AW26" s="40">
        <v>0</v>
      </c>
      <c r="AX26" s="40">
        <v>0</v>
      </c>
      <c r="AY26" s="40">
        <v>0</v>
      </c>
      <c r="AZ26" s="40">
        <v>0</v>
      </c>
      <c r="BA26" s="40">
        <v>0</v>
      </c>
      <c r="BB26" s="40">
        <v>0</v>
      </c>
      <c r="BC26" s="40">
        <v>0</v>
      </c>
      <c r="BD26" s="40">
        <v>0</v>
      </c>
      <c r="BE26" s="41">
        <v>0</v>
      </c>
    </row>
    <row r="27" spans="1:57">
      <c r="A27" s="63" t="s">
        <v>99</v>
      </c>
      <c r="B27" s="64">
        <v>0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0">
        <v>0</v>
      </c>
      <c r="N27" s="40">
        <v>0</v>
      </c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E27" s="40">
        <v>0</v>
      </c>
      <c r="AF27" s="40">
        <v>0</v>
      </c>
      <c r="AG27" s="40">
        <v>0</v>
      </c>
      <c r="AH27" s="40">
        <v>0</v>
      </c>
      <c r="AI27" s="40">
        <v>0</v>
      </c>
      <c r="AJ27" s="40">
        <v>0</v>
      </c>
      <c r="AK27" s="40">
        <v>0</v>
      </c>
      <c r="AL27" s="40">
        <v>0</v>
      </c>
      <c r="AM27" s="40">
        <v>0</v>
      </c>
      <c r="AN27" s="40">
        <v>0</v>
      </c>
      <c r="AO27" s="40">
        <v>0</v>
      </c>
      <c r="AP27" s="40">
        <v>0</v>
      </c>
      <c r="AQ27" s="40">
        <v>0</v>
      </c>
      <c r="AR27" s="40">
        <v>0</v>
      </c>
      <c r="AS27" s="40">
        <v>0</v>
      </c>
      <c r="AT27" s="40">
        <v>0</v>
      </c>
      <c r="AU27" s="40">
        <v>0</v>
      </c>
      <c r="AV27" s="40">
        <v>0</v>
      </c>
      <c r="AW27" s="40">
        <v>0</v>
      </c>
      <c r="AX27" s="40">
        <v>0</v>
      </c>
      <c r="AY27" s="40">
        <v>0</v>
      </c>
      <c r="AZ27" s="40">
        <v>0</v>
      </c>
      <c r="BA27" s="40">
        <v>0</v>
      </c>
      <c r="BB27" s="40">
        <v>0</v>
      </c>
      <c r="BC27" s="40">
        <v>0</v>
      </c>
      <c r="BD27" s="40">
        <v>0</v>
      </c>
      <c r="BE27" s="41">
        <v>0</v>
      </c>
    </row>
    <row r="28" spans="1:57">
      <c r="A28" s="63" t="s">
        <v>100</v>
      </c>
      <c r="B28" s="64">
        <v>0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0</v>
      </c>
      <c r="AK28" s="40">
        <v>0</v>
      </c>
      <c r="AL28" s="40">
        <v>0</v>
      </c>
      <c r="AM28" s="40">
        <v>0</v>
      </c>
      <c r="AN28" s="40">
        <v>0</v>
      </c>
      <c r="AO28" s="40">
        <v>0</v>
      </c>
      <c r="AP28" s="40">
        <v>0</v>
      </c>
      <c r="AQ28" s="40">
        <v>0</v>
      </c>
      <c r="AR28" s="40">
        <v>0</v>
      </c>
      <c r="AS28" s="40">
        <v>0</v>
      </c>
      <c r="AT28" s="40">
        <v>0</v>
      </c>
      <c r="AU28" s="40">
        <v>0</v>
      </c>
      <c r="AV28" s="40">
        <v>0</v>
      </c>
      <c r="AW28" s="40">
        <v>0</v>
      </c>
      <c r="AX28" s="40">
        <v>0</v>
      </c>
      <c r="AY28" s="40">
        <v>0</v>
      </c>
      <c r="AZ28" s="40">
        <v>0</v>
      </c>
      <c r="BA28" s="40">
        <v>0</v>
      </c>
      <c r="BB28" s="40">
        <v>0</v>
      </c>
      <c r="BC28" s="40">
        <v>0</v>
      </c>
      <c r="BD28" s="40">
        <v>0</v>
      </c>
      <c r="BE28" s="41">
        <v>0</v>
      </c>
    </row>
    <row r="29" spans="1:57">
      <c r="A29" s="63" t="s">
        <v>101</v>
      </c>
      <c r="B29" s="64">
        <v>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0</v>
      </c>
      <c r="AU29" s="40">
        <v>0</v>
      </c>
      <c r="AV29" s="40">
        <v>0</v>
      </c>
      <c r="AW29" s="40">
        <v>0</v>
      </c>
      <c r="AX29" s="40">
        <v>0</v>
      </c>
      <c r="AY29" s="40">
        <v>0</v>
      </c>
      <c r="AZ29" s="40">
        <v>0</v>
      </c>
      <c r="BA29" s="40">
        <v>0</v>
      </c>
      <c r="BB29" s="40">
        <v>0</v>
      </c>
      <c r="BC29" s="40">
        <v>0</v>
      </c>
      <c r="BD29" s="40">
        <v>0</v>
      </c>
      <c r="BE29" s="41">
        <v>0</v>
      </c>
    </row>
    <row r="30" spans="1:57">
      <c r="A30" s="63" t="s">
        <v>102</v>
      </c>
      <c r="B30" s="64">
        <v>0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0</v>
      </c>
      <c r="AU30" s="40">
        <v>0</v>
      </c>
      <c r="AV30" s="40">
        <v>0</v>
      </c>
      <c r="AW30" s="40">
        <v>0</v>
      </c>
      <c r="AX30" s="40">
        <v>0</v>
      </c>
      <c r="AY30" s="40">
        <v>0</v>
      </c>
      <c r="AZ30" s="40">
        <v>0</v>
      </c>
      <c r="BA30" s="40">
        <v>0</v>
      </c>
      <c r="BB30" s="40">
        <v>0</v>
      </c>
      <c r="BC30" s="40">
        <v>0</v>
      </c>
      <c r="BD30" s="40">
        <v>0</v>
      </c>
      <c r="BE30" s="41">
        <v>0</v>
      </c>
    </row>
    <row r="31" spans="1:57">
      <c r="A31" s="63" t="s">
        <v>103</v>
      </c>
      <c r="B31" s="64">
        <v>0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1">
        <v>0</v>
      </c>
    </row>
    <row r="32" spans="1:57">
      <c r="A32" s="63" t="s">
        <v>104</v>
      </c>
      <c r="B32" s="64">
        <v>0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1">
        <v>0</v>
      </c>
    </row>
    <row r="33" spans="1:57">
      <c r="A33" s="63" t="s">
        <v>105</v>
      </c>
      <c r="B33" s="64">
        <v>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0</v>
      </c>
      <c r="AU33" s="40">
        <v>0</v>
      </c>
      <c r="AV33" s="40">
        <v>0</v>
      </c>
      <c r="AW33" s="40">
        <v>0</v>
      </c>
      <c r="AX33" s="40">
        <v>0</v>
      </c>
      <c r="AY33" s="40">
        <v>0</v>
      </c>
      <c r="AZ33" s="40">
        <v>0</v>
      </c>
      <c r="BA33" s="40">
        <v>0</v>
      </c>
      <c r="BB33" s="40">
        <v>0</v>
      </c>
      <c r="BC33" s="40">
        <v>0</v>
      </c>
      <c r="BD33" s="40">
        <v>0</v>
      </c>
      <c r="BE33" s="41">
        <v>0</v>
      </c>
    </row>
    <row r="34" spans="1:57">
      <c r="A34" s="63" t="s">
        <v>106</v>
      </c>
      <c r="B34" s="64">
        <v>0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v>0</v>
      </c>
      <c r="AT34" s="40">
        <v>0</v>
      </c>
      <c r="AU34" s="40">
        <v>0</v>
      </c>
      <c r="AV34" s="40">
        <v>0</v>
      </c>
      <c r="AW34" s="40">
        <v>0</v>
      </c>
      <c r="AX34" s="40">
        <v>0</v>
      </c>
      <c r="AY34" s="40">
        <v>0</v>
      </c>
      <c r="AZ34" s="40">
        <v>0</v>
      </c>
      <c r="BA34" s="40">
        <v>0</v>
      </c>
      <c r="BB34" s="40">
        <v>0</v>
      </c>
      <c r="BC34" s="40">
        <v>0</v>
      </c>
      <c r="BD34" s="40">
        <v>0</v>
      </c>
      <c r="BE34" s="41">
        <v>0</v>
      </c>
    </row>
    <row r="35" spans="1:57">
      <c r="A35" s="63" t="s">
        <v>107</v>
      </c>
      <c r="B35" s="64">
        <v>0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1">
        <v>0</v>
      </c>
    </row>
    <row r="36" spans="1:57">
      <c r="A36" s="63" t="s">
        <v>108</v>
      </c>
      <c r="B36" s="64">
        <v>4436.2470703125</v>
      </c>
      <c r="C36" s="40">
        <v>4418.2373046875</v>
      </c>
      <c r="D36" s="40">
        <v>4418.232421875</v>
      </c>
      <c r="E36" s="40">
        <v>4418.23486328125</v>
      </c>
      <c r="F36" s="40">
        <v>4418.23583984375</v>
      </c>
      <c r="G36" s="40">
        <v>4418.23388671875</v>
      </c>
      <c r="H36" s="40">
        <v>4418.23193359375</v>
      </c>
      <c r="I36" s="40">
        <v>4418.232421875</v>
      </c>
      <c r="J36" s="40">
        <v>4418.2333984375</v>
      </c>
      <c r="K36" s="40">
        <v>4418.234375</v>
      </c>
      <c r="L36" s="40">
        <v>4418.23486328125</v>
      </c>
      <c r="M36" s="40">
        <v>4418.236328125</v>
      </c>
      <c r="N36" s="40">
        <v>4418.23681640625</v>
      </c>
      <c r="O36" s="40">
        <v>4418.23388671875</v>
      </c>
      <c r="P36" s="40">
        <v>4418.2353515625</v>
      </c>
      <c r="Q36" s="40">
        <v>4418.23388671875</v>
      </c>
      <c r="R36" s="40">
        <v>4418.23779296875</v>
      </c>
      <c r="S36" s="40">
        <v>4418.23486328125</v>
      </c>
      <c r="T36" s="40">
        <v>4418.2333984375</v>
      </c>
      <c r="U36" s="40">
        <v>4418.2353515625</v>
      </c>
      <c r="V36" s="40">
        <v>4418.23779296875</v>
      </c>
      <c r="W36" s="40">
        <v>4418.2353515625</v>
      </c>
      <c r="X36" s="40">
        <v>4418.2314453125</v>
      </c>
      <c r="Y36" s="40">
        <v>4418.2333984375</v>
      </c>
      <c r="Z36" s="40">
        <v>4418.23388671875</v>
      </c>
      <c r="AA36" s="40">
        <v>4418.23583984375</v>
      </c>
      <c r="AB36" s="40">
        <v>4418.2353515625</v>
      </c>
      <c r="AC36" s="40">
        <v>4418.23583984375</v>
      </c>
      <c r="AD36" s="40">
        <v>4418.23486328125</v>
      </c>
      <c r="AE36" s="40">
        <v>4418.23583984375</v>
      </c>
      <c r="AF36" s="40">
        <v>4418.236328125</v>
      </c>
      <c r="AG36" s="40">
        <v>4418.23486328125</v>
      </c>
      <c r="AH36" s="40">
        <v>4418.2353515625</v>
      </c>
      <c r="AI36" s="40">
        <v>4418.236328125</v>
      </c>
      <c r="AJ36" s="40">
        <v>4418.23583984375</v>
      </c>
      <c r="AK36" s="40">
        <v>4418.23486328125</v>
      </c>
      <c r="AL36" s="40">
        <v>4418.23779296875</v>
      </c>
      <c r="AM36" s="40">
        <v>4418.236328125</v>
      </c>
      <c r="AN36" s="40">
        <v>4418.2353515625</v>
      </c>
      <c r="AO36" s="40">
        <v>4418.2373046875</v>
      </c>
      <c r="AP36" s="40">
        <v>4418.23779296875</v>
      </c>
      <c r="AQ36" s="40">
        <v>4418.23583984375</v>
      </c>
      <c r="AR36" s="40">
        <v>4418.23974609375</v>
      </c>
      <c r="AS36" s="40">
        <v>4418.23828125</v>
      </c>
      <c r="AT36" s="40">
        <v>4418.2373046875</v>
      </c>
      <c r="AU36" s="40">
        <v>4418.23876953125</v>
      </c>
      <c r="AV36" s="40">
        <v>4418.23876953125</v>
      </c>
      <c r="AW36" s="40">
        <v>4418.2392578125</v>
      </c>
      <c r="AX36" s="40">
        <v>4418.24072265625</v>
      </c>
      <c r="AY36" s="40">
        <v>4418.23876953125</v>
      </c>
      <c r="AZ36" s="40">
        <v>4418.2373046875</v>
      </c>
      <c r="BA36" s="40">
        <v>4418.23828125</v>
      </c>
      <c r="BB36" s="40">
        <v>4418.2392578125</v>
      </c>
      <c r="BC36" s="40">
        <v>4418.23779296875</v>
      </c>
      <c r="BD36" s="40">
        <v>4418.23779296875</v>
      </c>
      <c r="BE36" s="41">
        <v>4418.2353515625</v>
      </c>
    </row>
    <row r="37" spans="1:57">
      <c r="A37" s="63" t="s">
        <v>109</v>
      </c>
      <c r="B37" s="64">
        <v>4058.799560546875</v>
      </c>
      <c r="C37" s="40">
        <v>6084.79736328125</v>
      </c>
      <c r="D37" s="40">
        <v>6084.7919921875</v>
      </c>
      <c r="E37" s="40">
        <v>6084.7900390625</v>
      </c>
      <c r="F37" s="40">
        <v>6084.79443359375</v>
      </c>
      <c r="G37" s="40">
        <v>6084.791015625</v>
      </c>
      <c r="H37" s="40">
        <v>6084.794921875</v>
      </c>
      <c r="I37" s="40">
        <v>6084.7939453125</v>
      </c>
      <c r="J37" s="40">
        <v>6084.796875</v>
      </c>
      <c r="K37" s="40">
        <v>6084.7919921875</v>
      </c>
      <c r="L37" s="40">
        <v>6084.7958984375</v>
      </c>
      <c r="M37" s="40">
        <v>6084.79638671875</v>
      </c>
      <c r="N37" s="40">
        <v>6084.7978515625</v>
      </c>
      <c r="O37" s="40">
        <v>6084.7939453125</v>
      </c>
      <c r="P37" s="40">
        <v>6084.7939453125</v>
      </c>
      <c r="Q37" s="40">
        <v>6084.79052734375</v>
      </c>
      <c r="R37" s="40">
        <v>6084.79345703125</v>
      </c>
      <c r="S37" s="40">
        <v>6084.79736328125</v>
      </c>
      <c r="T37" s="40">
        <v>6084.80029296875</v>
      </c>
      <c r="U37" s="40">
        <v>6084.7998046875</v>
      </c>
      <c r="V37" s="40">
        <v>6084.80224609375</v>
      </c>
      <c r="W37" s="40">
        <v>6084.796875</v>
      </c>
      <c r="X37" s="40">
        <v>6084.7939453125</v>
      </c>
      <c r="Y37" s="40">
        <v>6084.796875</v>
      </c>
      <c r="Z37" s="40">
        <v>6084.79541015625</v>
      </c>
      <c r="AA37" s="40">
        <v>6084.7958984375</v>
      </c>
      <c r="AB37" s="40">
        <v>6084.796875</v>
      </c>
      <c r="AC37" s="40">
        <v>6084.79833984375</v>
      </c>
      <c r="AD37" s="40">
        <v>6084.7998046875</v>
      </c>
      <c r="AE37" s="40">
        <v>6084.802734375</v>
      </c>
      <c r="AF37" s="40">
        <v>6084.798828125</v>
      </c>
      <c r="AG37" s="40">
        <v>6084.79296875</v>
      </c>
      <c r="AH37" s="40">
        <v>6084.7939453125</v>
      </c>
      <c r="AI37" s="40">
        <v>6084.796875</v>
      </c>
      <c r="AJ37" s="40">
        <v>6084.798828125</v>
      </c>
      <c r="AK37" s="40">
        <v>6084.7998046875</v>
      </c>
      <c r="AL37" s="40">
        <v>6084.7958984375</v>
      </c>
      <c r="AM37" s="40">
        <v>6084.79833984375</v>
      </c>
      <c r="AN37" s="40">
        <v>6084.7978515625</v>
      </c>
      <c r="AO37" s="40">
        <v>6084.8017578125</v>
      </c>
      <c r="AP37" s="40">
        <v>6084.794921875</v>
      </c>
      <c r="AQ37" s="40">
        <v>6084.79638671875</v>
      </c>
      <c r="AR37" s="40">
        <v>6084.7998046875</v>
      </c>
      <c r="AS37" s="40">
        <v>6084.8046875</v>
      </c>
      <c r="AT37" s="40">
        <v>6084.79443359375</v>
      </c>
      <c r="AU37" s="40">
        <v>6084.7978515625</v>
      </c>
      <c r="AV37" s="40">
        <v>6084.80126953125</v>
      </c>
      <c r="AW37" s="40">
        <v>6084.80029296875</v>
      </c>
      <c r="AX37" s="40">
        <v>6084.79931640625</v>
      </c>
      <c r="AY37" s="40">
        <v>6084.7978515625</v>
      </c>
      <c r="AZ37" s="40">
        <v>6084.79736328125</v>
      </c>
      <c r="BA37" s="40">
        <v>6084.7978515625</v>
      </c>
      <c r="BB37" s="40">
        <v>6084.7978515625</v>
      </c>
      <c r="BC37" s="40">
        <v>6084.794921875</v>
      </c>
      <c r="BD37" s="40">
        <v>6084.7978515625</v>
      </c>
      <c r="BE37" s="41">
        <v>6084.794921875</v>
      </c>
    </row>
    <row r="38" spans="1:57">
      <c r="A38" s="63" t="s">
        <v>110</v>
      </c>
      <c r="B38" s="64">
        <v>6785.20654296875</v>
      </c>
      <c r="C38" s="40">
        <v>6828.595703125</v>
      </c>
      <c r="D38" s="40">
        <v>6861.72607421875</v>
      </c>
      <c r="E38" s="40">
        <v>6893.94140625</v>
      </c>
      <c r="F38" s="40">
        <v>6926.8017578125</v>
      </c>
      <c r="G38" s="40">
        <v>6960.31884765625</v>
      </c>
      <c r="H38" s="40">
        <v>6994.5078125</v>
      </c>
      <c r="I38" s="40">
        <v>7029.37939453125</v>
      </c>
      <c r="J38" s="40">
        <v>7064.947265625</v>
      </c>
      <c r="K38" s="40">
        <v>7101.22802734375</v>
      </c>
      <c r="L38" s="40">
        <v>7138.23388671875</v>
      </c>
      <c r="M38" s="40">
        <v>7175.97998046875</v>
      </c>
      <c r="N38" s="40">
        <v>7214.48046875</v>
      </c>
      <c r="O38" s="40">
        <v>7253.751953125</v>
      </c>
      <c r="P38" s="40">
        <v>7293.80859375</v>
      </c>
      <c r="Q38" s="40">
        <v>7334.666015625</v>
      </c>
      <c r="R38" s="40">
        <v>5467.69677734375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0</v>
      </c>
      <c r="AY38" s="40">
        <v>0</v>
      </c>
      <c r="AZ38" s="40">
        <v>0</v>
      </c>
      <c r="BA38" s="40">
        <v>0</v>
      </c>
      <c r="BB38" s="40">
        <v>0</v>
      </c>
      <c r="BC38" s="40">
        <v>0</v>
      </c>
      <c r="BD38" s="40">
        <v>0</v>
      </c>
      <c r="BE38" s="41">
        <v>0</v>
      </c>
    </row>
    <row r="39" spans="1:57">
      <c r="A39" s="63" t="s">
        <v>111</v>
      </c>
      <c r="B39" s="64">
        <v>5741.4814453125</v>
      </c>
      <c r="C39" s="40">
        <v>5781.677734375</v>
      </c>
      <c r="D39" s="40">
        <v>5810.15576171875</v>
      </c>
      <c r="E39" s="40">
        <v>5837.84814453125</v>
      </c>
      <c r="F39" s="40">
        <v>5866.09326171875</v>
      </c>
      <c r="G39" s="40">
        <v>5894.904296875</v>
      </c>
      <c r="H39" s="40">
        <v>5924.291015625</v>
      </c>
      <c r="I39" s="40">
        <v>5954.265625</v>
      </c>
      <c r="J39" s="40">
        <v>5984.83935546875</v>
      </c>
      <c r="K39" s="40">
        <v>6016.02490234375</v>
      </c>
      <c r="L39" s="40">
        <v>6047.8349609375</v>
      </c>
      <c r="M39" s="40">
        <v>6080.2802734375</v>
      </c>
      <c r="N39" s="40">
        <v>6113.3740234375</v>
      </c>
      <c r="O39" s="40">
        <v>6147.13134765625</v>
      </c>
      <c r="P39" s="40">
        <v>6181.5625</v>
      </c>
      <c r="Q39" s="40">
        <v>6216.6826171875</v>
      </c>
      <c r="R39" s="40">
        <v>4634.00390625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1">
        <v>0</v>
      </c>
    </row>
    <row r="40" spans="1:57">
      <c r="A40" s="63" t="s">
        <v>112</v>
      </c>
      <c r="B40" s="64">
        <v>5582.3984375</v>
      </c>
      <c r="C40" s="40">
        <v>5615.19873046875</v>
      </c>
      <c r="D40" s="40">
        <v>5615.19580078125</v>
      </c>
      <c r="E40" s="40">
        <v>5615.1982421875</v>
      </c>
      <c r="F40" s="40">
        <v>5615.1982421875</v>
      </c>
      <c r="G40" s="40">
        <v>5615.19970703125</v>
      </c>
      <c r="H40" s="40">
        <v>5615.1982421875</v>
      </c>
      <c r="I40" s="40">
        <v>5615.20068359375</v>
      </c>
      <c r="J40" s="40">
        <v>5615.2001953125</v>
      </c>
      <c r="K40" s="40">
        <v>5615.20068359375</v>
      </c>
      <c r="L40" s="40">
        <v>5615.19970703125</v>
      </c>
      <c r="M40" s="40">
        <v>5615.1982421875</v>
      </c>
      <c r="N40" s="40">
        <v>5615.19580078125</v>
      </c>
      <c r="O40" s="40">
        <v>5615.19677734375</v>
      </c>
      <c r="P40" s="40">
        <v>5615.19580078125</v>
      </c>
      <c r="Q40" s="40">
        <v>5615.19482421875</v>
      </c>
      <c r="R40" s="40">
        <v>5615.1953125</v>
      </c>
      <c r="S40" s="40">
        <v>5615.1953125</v>
      </c>
      <c r="T40" s="40">
        <v>5615.19677734375</v>
      </c>
      <c r="U40" s="40">
        <v>5615.19384765625</v>
      </c>
      <c r="V40" s="40">
        <v>5615.2001953125</v>
      </c>
      <c r="W40" s="40">
        <v>5615.203125</v>
      </c>
      <c r="X40" s="40">
        <v>5615.201171875</v>
      </c>
      <c r="Y40" s="40">
        <v>5615.20166015625</v>
      </c>
      <c r="Z40" s="40">
        <v>5615.2001953125</v>
      </c>
      <c r="AA40" s="40">
        <v>5615.20068359375</v>
      </c>
      <c r="AB40" s="40">
        <v>5615.20068359375</v>
      </c>
      <c r="AC40" s="40">
        <v>5615.20166015625</v>
      </c>
      <c r="AD40" s="40">
        <v>5615.2021484375</v>
      </c>
      <c r="AE40" s="40">
        <v>5615.2001953125</v>
      </c>
      <c r="AF40" s="40">
        <v>5615.19873046875</v>
      </c>
      <c r="AG40" s="40">
        <v>5615.1962890625</v>
      </c>
      <c r="AH40" s="40">
        <v>5615.197265625</v>
      </c>
      <c r="AI40" s="40">
        <v>5615.19921875</v>
      </c>
      <c r="AJ40" s="40">
        <v>5615.19677734375</v>
      </c>
      <c r="AK40" s="40">
        <v>5615.19970703125</v>
      </c>
      <c r="AL40" s="40">
        <v>5615.2001953125</v>
      </c>
      <c r="AM40" s="40">
        <v>5615.19921875</v>
      </c>
      <c r="AN40" s="40">
        <v>5615.20166015625</v>
      </c>
      <c r="AO40" s="40">
        <v>5615.197265625</v>
      </c>
      <c r="AP40" s="40">
        <v>5615.20166015625</v>
      </c>
      <c r="AQ40" s="40">
        <v>5615.2001953125</v>
      </c>
      <c r="AR40" s="40">
        <v>5615.2001953125</v>
      </c>
      <c r="AS40" s="40">
        <v>5615.201171875</v>
      </c>
      <c r="AT40" s="40">
        <v>5615.20166015625</v>
      </c>
      <c r="AU40" s="40">
        <v>5615.20068359375</v>
      </c>
      <c r="AV40" s="40">
        <v>5615.20068359375</v>
      </c>
      <c r="AW40" s="40">
        <v>5615.20068359375</v>
      </c>
      <c r="AX40" s="40">
        <v>5615.20068359375</v>
      </c>
      <c r="AY40" s="40">
        <v>5615.1982421875</v>
      </c>
      <c r="AZ40" s="40">
        <v>5615.1982421875</v>
      </c>
      <c r="BA40" s="40">
        <v>5615.1982421875</v>
      </c>
      <c r="BB40" s="40">
        <v>5615.19482421875</v>
      </c>
      <c r="BC40" s="40">
        <v>5615.1943359375</v>
      </c>
      <c r="BD40" s="40">
        <v>5615.1953125</v>
      </c>
      <c r="BE40" s="41">
        <v>5615.19677734375</v>
      </c>
    </row>
    <row r="41" spans="1:57">
      <c r="A41" s="63" t="s">
        <v>113</v>
      </c>
      <c r="B41" s="64">
        <v>1204.8599853515625</v>
      </c>
      <c r="C41" s="40">
        <v>1245.2967529296875</v>
      </c>
      <c r="D41" s="40">
        <v>1261.813232421875</v>
      </c>
      <c r="E41" s="40">
        <v>1277.8734130859375</v>
      </c>
      <c r="F41" s="40">
        <v>1294.2548828125</v>
      </c>
      <c r="G41" s="40">
        <v>1310.9639892578125</v>
      </c>
      <c r="H41" s="40">
        <v>1328.0072021484375</v>
      </c>
      <c r="I41" s="40">
        <v>1345.3914794921875</v>
      </c>
      <c r="J41" s="40">
        <v>1363.123291015625</v>
      </c>
      <c r="K41" s="40">
        <v>1381.209716796875</v>
      </c>
      <c r="L41" s="40">
        <v>1399.657958984375</v>
      </c>
      <c r="M41" s="40">
        <v>1418.4749755859375</v>
      </c>
      <c r="N41" s="40">
        <v>1437.6683349609375</v>
      </c>
      <c r="O41" s="40">
        <v>1457.2457275390625</v>
      </c>
      <c r="P41" s="40">
        <v>1477.2147216796875</v>
      </c>
      <c r="Q41" s="40">
        <v>1497.5831298828125</v>
      </c>
      <c r="R41" s="40">
        <v>1518.358642578125</v>
      </c>
      <c r="S41" s="40">
        <v>1539.550048828125</v>
      </c>
      <c r="T41" s="40">
        <v>1561.1650390625</v>
      </c>
      <c r="U41" s="40">
        <v>1583.212158203125</v>
      </c>
      <c r="V41" s="40">
        <v>1605.7005615234375</v>
      </c>
      <c r="W41" s="40">
        <v>1628.6385498046875</v>
      </c>
      <c r="X41" s="40">
        <v>1652.035400390625</v>
      </c>
      <c r="Y41" s="40">
        <v>1675.9000244140625</v>
      </c>
      <c r="Z41" s="40">
        <v>1700.241943359375</v>
      </c>
      <c r="AA41" s="40">
        <v>1725.07080078125</v>
      </c>
      <c r="AB41" s="40">
        <v>1750.3961181640625</v>
      </c>
      <c r="AC41" s="40">
        <v>1776.22802734375</v>
      </c>
      <c r="AD41" s="40">
        <v>1802.5765380859375</v>
      </c>
      <c r="AE41" s="40">
        <v>1829.4522705078125</v>
      </c>
      <c r="AF41" s="40">
        <v>1856.8651123046875</v>
      </c>
      <c r="AG41" s="40">
        <v>1884.8265380859375</v>
      </c>
      <c r="AH41" s="40">
        <v>1913.346923828125</v>
      </c>
      <c r="AI41" s="40">
        <v>1942.4378662109375</v>
      </c>
      <c r="AJ41" s="40">
        <v>1972.110595703125</v>
      </c>
      <c r="AK41" s="40">
        <v>2002.3770751953125</v>
      </c>
      <c r="AL41" s="40">
        <v>2033.24853515625</v>
      </c>
      <c r="AM41" s="40">
        <v>2064.737548828125</v>
      </c>
      <c r="AN41" s="40">
        <v>2096.856201171875</v>
      </c>
      <c r="AO41" s="40">
        <v>2129.617431640625</v>
      </c>
      <c r="AP41" s="40">
        <v>2163.03369140625</v>
      </c>
      <c r="AQ41" s="40">
        <v>2197.1181640625</v>
      </c>
      <c r="AR41" s="40">
        <v>2231.884765625</v>
      </c>
      <c r="AS41" s="40">
        <v>2267.34619140625</v>
      </c>
      <c r="AT41" s="40">
        <v>2303.517333984375</v>
      </c>
      <c r="AU41" s="40">
        <v>2340.411376953125</v>
      </c>
      <c r="AV41" s="40">
        <v>2378.0439453125</v>
      </c>
      <c r="AW41" s="40">
        <v>2416.4287109375</v>
      </c>
      <c r="AX41" s="40">
        <v>2455.581298828125</v>
      </c>
      <c r="AY41" s="40">
        <v>2495.51708984375</v>
      </c>
      <c r="AZ41" s="40">
        <v>2536.25146484375</v>
      </c>
      <c r="BA41" s="40">
        <v>2577.800048828125</v>
      </c>
      <c r="BB41" s="40">
        <v>2620.18017578125</v>
      </c>
      <c r="BC41" s="40">
        <v>2663.407958984375</v>
      </c>
      <c r="BD41" s="40">
        <v>2707.5</v>
      </c>
      <c r="BE41" s="41">
        <v>2752.47412109375</v>
      </c>
    </row>
    <row r="42" spans="1:57">
      <c r="A42" s="65" t="s">
        <v>65</v>
      </c>
      <c r="B42" s="66">
        <v>42885.548706054688</v>
      </c>
      <c r="C42" s="67">
        <v>44989.170776367188</v>
      </c>
      <c r="D42" s="67">
        <v>45067.289306640625</v>
      </c>
      <c r="E42" s="67">
        <v>45143.263061523438</v>
      </c>
      <c r="F42" s="67">
        <v>45220.75146484375</v>
      </c>
      <c r="G42" s="67">
        <v>45299.776000976563</v>
      </c>
      <c r="H42" s="67">
        <v>45380.407104492188</v>
      </c>
      <c r="I42" s="67">
        <v>45462.630737304688</v>
      </c>
      <c r="J42" s="67">
        <v>45546.509521484375</v>
      </c>
      <c r="K42" s="67">
        <v>45632.057861328125</v>
      </c>
      <c r="L42" s="67">
        <v>45719.329345703125</v>
      </c>
      <c r="M42" s="67">
        <v>45808.342163085938</v>
      </c>
      <c r="N42" s="67">
        <v>45899.128295898438</v>
      </c>
      <c r="O42" s="67">
        <v>45991.724731445313</v>
      </c>
      <c r="P42" s="67">
        <v>46086.183959960938</v>
      </c>
      <c r="Q42" s="67">
        <v>46182.515258789063</v>
      </c>
      <c r="R42" s="67">
        <v>42753.661865234375</v>
      </c>
      <c r="S42" s="67">
        <v>32673.136962890625</v>
      </c>
      <c r="T42" s="67">
        <v>32694.7646484375</v>
      </c>
      <c r="U42" s="67">
        <v>32716.801513671875</v>
      </c>
      <c r="V42" s="67">
        <v>32739.307983398438</v>
      </c>
      <c r="W42" s="67">
        <v>32762.235229492188</v>
      </c>
      <c r="X42" s="67">
        <v>32785.635009765625</v>
      </c>
      <c r="Y42" s="67">
        <v>32809.505004882813</v>
      </c>
      <c r="Z42" s="67">
        <v>32833.850341796875</v>
      </c>
      <c r="AA42" s="67">
        <v>32858.67919921875</v>
      </c>
      <c r="AB42" s="67">
        <v>32884.002075195313</v>
      </c>
      <c r="AC42" s="67">
        <v>32909.837890625</v>
      </c>
      <c r="AD42" s="67">
        <v>32936.189331054688</v>
      </c>
      <c r="AE42" s="67">
        <v>32963.073852539063</v>
      </c>
      <c r="AF42" s="67">
        <v>32990.479858398438</v>
      </c>
      <c r="AG42" s="67">
        <v>33018.426635742188</v>
      </c>
      <c r="AH42" s="67">
        <v>33046.938720703125</v>
      </c>
      <c r="AI42" s="67">
        <v>33076.030639648438</v>
      </c>
      <c r="AJ42" s="67">
        <v>33105.707275390625</v>
      </c>
      <c r="AK42" s="67">
        <v>33135.973754882813</v>
      </c>
      <c r="AL42" s="67">
        <v>33166.857421875</v>
      </c>
      <c r="AM42" s="67">
        <v>33198.338623046875</v>
      </c>
      <c r="AN42" s="67">
        <v>33230.454345703125</v>
      </c>
      <c r="AO42" s="67">
        <v>33263.229736328125</v>
      </c>
      <c r="AP42" s="67">
        <v>33296.63720703125</v>
      </c>
      <c r="AQ42" s="67">
        <v>33330.720703125</v>
      </c>
      <c r="AR42" s="67">
        <v>33365.49755859375</v>
      </c>
      <c r="AS42" s="67">
        <v>33400.96240234375</v>
      </c>
      <c r="AT42" s="67">
        <v>33437.126708984375</v>
      </c>
      <c r="AU42" s="67">
        <v>33474.023681640625</v>
      </c>
      <c r="AV42" s="67">
        <v>33511.65966796875</v>
      </c>
      <c r="AW42" s="67">
        <v>33550.044921875</v>
      </c>
      <c r="AX42" s="67">
        <v>33589.190185546875</v>
      </c>
      <c r="AY42" s="67">
        <v>33629.125</v>
      </c>
      <c r="AZ42" s="67">
        <v>33669.8583984375</v>
      </c>
      <c r="BA42" s="67">
        <v>33711.414306640625</v>
      </c>
      <c r="BB42" s="67">
        <v>33753.7861328125</v>
      </c>
      <c r="BC42" s="67">
        <v>33797.005126953125</v>
      </c>
      <c r="BD42" s="67">
        <v>33841.10888671875</v>
      </c>
      <c r="BE42" s="68">
        <v>33886.0732421875</v>
      </c>
    </row>
    <row r="43" spans="1:57">
      <c r="A43" s="149" t="s">
        <v>194</v>
      </c>
      <c r="B43" s="40">
        <f>SUM(B24,B36:B41)</f>
        <v>42885.548706054688</v>
      </c>
      <c r="C43" s="40">
        <f t="shared" ref="C43:BE43" si="1">SUM(C24,C36:C41)</f>
        <v>44989.170776367188</v>
      </c>
      <c r="D43" s="40">
        <f t="shared" si="1"/>
        <v>45067.289306640625</v>
      </c>
      <c r="E43" s="40">
        <f t="shared" si="1"/>
        <v>45143.263061523438</v>
      </c>
      <c r="F43" s="40">
        <f t="shared" si="1"/>
        <v>45220.75146484375</v>
      </c>
      <c r="G43" s="40">
        <f t="shared" si="1"/>
        <v>45299.776000976563</v>
      </c>
      <c r="H43" s="40">
        <f t="shared" si="1"/>
        <v>45380.407104492188</v>
      </c>
      <c r="I43" s="40">
        <f t="shared" si="1"/>
        <v>45462.630737304688</v>
      </c>
      <c r="J43" s="40">
        <f t="shared" si="1"/>
        <v>45546.509521484375</v>
      </c>
      <c r="K43" s="40">
        <f t="shared" si="1"/>
        <v>45632.057861328125</v>
      </c>
      <c r="L43" s="40">
        <f t="shared" si="1"/>
        <v>45719.329345703125</v>
      </c>
      <c r="M43" s="40">
        <f t="shared" si="1"/>
        <v>45808.342163085938</v>
      </c>
      <c r="N43" s="40">
        <f t="shared" si="1"/>
        <v>45899.128295898438</v>
      </c>
      <c r="O43" s="40">
        <f t="shared" si="1"/>
        <v>45991.724731445313</v>
      </c>
      <c r="P43" s="40">
        <f t="shared" si="1"/>
        <v>46086.183959960938</v>
      </c>
      <c r="Q43" s="40">
        <f t="shared" si="1"/>
        <v>46182.515258789063</v>
      </c>
      <c r="R43" s="40">
        <f t="shared" si="1"/>
        <v>42753.661865234375</v>
      </c>
      <c r="S43" s="40">
        <f t="shared" si="1"/>
        <v>32673.136962890625</v>
      </c>
      <c r="T43" s="40">
        <f t="shared" si="1"/>
        <v>32694.7646484375</v>
      </c>
      <c r="U43" s="40">
        <f t="shared" si="1"/>
        <v>32716.801513671875</v>
      </c>
      <c r="V43" s="40">
        <f t="shared" si="1"/>
        <v>32739.307983398438</v>
      </c>
      <c r="W43" s="40">
        <f t="shared" si="1"/>
        <v>32762.235229492188</v>
      </c>
      <c r="X43" s="40">
        <f t="shared" si="1"/>
        <v>32785.635009765625</v>
      </c>
      <c r="Y43" s="40">
        <f t="shared" si="1"/>
        <v>32809.505004882813</v>
      </c>
      <c r="Z43" s="40">
        <f t="shared" si="1"/>
        <v>32833.850341796875</v>
      </c>
      <c r="AA43" s="40">
        <f t="shared" si="1"/>
        <v>32858.67919921875</v>
      </c>
      <c r="AB43" s="40">
        <f t="shared" si="1"/>
        <v>32884.002075195313</v>
      </c>
      <c r="AC43" s="40">
        <f t="shared" si="1"/>
        <v>32909.837890625</v>
      </c>
      <c r="AD43" s="40">
        <f t="shared" si="1"/>
        <v>32936.189331054688</v>
      </c>
      <c r="AE43" s="40">
        <f t="shared" si="1"/>
        <v>32963.073852539063</v>
      </c>
      <c r="AF43" s="40">
        <f t="shared" si="1"/>
        <v>32990.479858398438</v>
      </c>
      <c r="AG43" s="40">
        <f t="shared" si="1"/>
        <v>33018.426635742188</v>
      </c>
      <c r="AH43" s="40">
        <f t="shared" si="1"/>
        <v>33046.938720703125</v>
      </c>
      <c r="AI43" s="40">
        <f t="shared" si="1"/>
        <v>33076.030639648438</v>
      </c>
      <c r="AJ43" s="40">
        <f t="shared" si="1"/>
        <v>33105.707275390625</v>
      </c>
      <c r="AK43" s="40">
        <f t="shared" si="1"/>
        <v>33135.973754882813</v>
      </c>
      <c r="AL43" s="40">
        <f t="shared" si="1"/>
        <v>33166.857421875</v>
      </c>
      <c r="AM43" s="40">
        <f t="shared" si="1"/>
        <v>33198.338623046875</v>
      </c>
      <c r="AN43" s="40">
        <f t="shared" si="1"/>
        <v>33230.454345703125</v>
      </c>
      <c r="AO43" s="40">
        <f t="shared" si="1"/>
        <v>33263.229736328125</v>
      </c>
      <c r="AP43" s="40">
        <f t="shared" si="1"/>
        <v>33296.63720703125</v>
      </c>
      <c r="AQ43" s="40">
        <f t="shared" si="1"/>
        <v>33330.720703125</v>
      </c>
      <c r="AR43" s="40">
        <f t="shared" si="1"/>
        <v>33365.49755859375</v>
      </c>
      <c r="AS43" s="40">
        <f t="shared" si="1"/>
        <v>33400.96240234375</v>
      </c>
      <c r="AT43" s="40">
        <f t="shared" si="1"/>
        <v>33437.126708984375</v>
      </c>
      <c r="AU43" s="40">
        <f t="shared" si="1"/>
        <v>33474.023681640625</v>
      </c>
      <c r="AV43" s="40">
        <f t="shared" si="1"/>
        <v>33511.65966796875</v>
      </c>
      <c r="AW43" s="40">
        <f t="shared" si="1"/>
        <v>33550.044921875</v>
      </c>
      <c r="AX43" s="40">
        <f t="shared" si="1"/>
        <v>33589.190185546875</v>
      </c>
      <c r="AY43" s="40">
        <f t="shared" si="1"/>
        <v>33629.125</v>
      </c>
      <c r="AZ43" s="40">
        <f t="shared" si="1"/>
        <v>33669.8583984375</v>
      </c>
      <c r="BA43" s="40">
        <f t="shared" si="1"/>
        <v>33711.414306640625</v>
      </c>
      <c r="BB43" s="40">
        <f t="shared" si="1"/>
        <v>33753.7861328125</v>
      </c>
      <c r="BC43" s="40">
        <f t="shared" si="1"/>
        <v>33797.005126953125</v>
      </c>
      <c r="BD43" s="40">
        <f t="shared" si="1"/>
        <v>33841.10888671875</v>
      </c>
      <c r="BE43" s="40">
        <f t="shared" si="1"/>
        <v>33886.0732421875</v>
      </c>
    </row>
    <row r="44" spans="1:57">
      <c r="B44" s="40">
        <f>+B42-B43</f>
        <v>0</v>
      </c>
      <c r="C44" s="40">
        <f t="shared" ref="C44:BE44" si="2">+C42-C43</f>
        <v>0</v>
      </c>
      <c r="D44" s="40">
        <f t="shared" si="2"/>
        <v>0</v>
      </c>
      <c r="E44" s="40">
        <f t="shared" si="2"/>
        <v>0</v>
      </c>
      <c r="F44" s="40">
        <f t="shared" si="2"/>
        <v>0</v>
      </c>
      <c r="G44" s="40">
        <f t="shared" si="2"/>
        <v>0</v>
      </c>
      <c r="H44" s="40">
        <f t="shared" si="2"/>
        <v>0</v>
      </c>
      <c r="I44" s="40">
        <f t="shared" si="2"/>
        <v>0</v>
      </c>
      <c r="J44" s="40">
        <f t="shared" si="2"/>
        <v>0</v>
      </c>
      <c r="K44" s="40">
        <f t="shared" si="2"/>
        <v>0</v>
      </c>
      <c r="L44" s="40">
        <f t="shared" si="2"/>
        <v>0</v>
      </c>
      <c r="M44" s="40">
        <f t="shared" si="2"/>
        <v>0</v>
      </c>
      <c r="N44" s="40">
        <f t="shared" si="2"/>
        <v>0</v>
      </c>
      <c r="O44" s="40">
        <f t="shared" si="2"/>
        <v>0</v>
      </c>
      <c r="P44" s="40">
        <f t="shared" si="2"/>
        <v>0</v>
      </c>
      <c r="Q44" s="40">
        <f t="shared" si="2"/>
        <v>0</v>
      </c>
      <c r="R44" s="40">
        <f t="shared" si="2"/>
        <v>0</v>
      </c>
      <c r="S44" s="40">
        <f t="shared" si="2"/>
        <v>0</v>
      </c>
      <c r="T44" s="40">
        <f t="shared" si="2"/>
        <v>0</v>
      </c>
      <c r="U44" s="40">
        <f t="shared" si="2"/>
        <v>0</v>
      </c>
      <c r="V44" s="40">
        <f t="shared" si="2"/>
        <v>0</v>
      </c>
      <c r="W44" s="40">
        <f t="shared" si="2"/>
        <v>0</v>
      </c>
      <c r="X44" s="40">
        <f t="shared" si="2"/>
        <v>0</v>
      </c>
      <c r="Y44" s="40">
        <f t="shared" si="2"/>
        <v>0</v>
      </c>
      <c r="Z44" s="40">
        <f t="shared" si="2"/>
        <v>0</v>
      </c>
      <c r="AA44" s="40">
        <f t="shared" si="2"/>
        <v>0</v>
      </c>
      <c r="AB44" s="40">
        <f t="shared" si="2"/>
        <v>0</v>
      </c>
      <c r="AC44" s="40">
        <f t="shared" si="2"/>
        <v>0</v>
      </c>
      <c r="AD44" s="40">
        <f t="shared" si="2"/>
        <v>0</v>
      </c>
      <c r="AE44" s="40">
        <f t="shared" si="2"/>
        <v>0</v>
      </c>
      <c r="AF44" s="40">
        <f t="shared" si="2"/>
        <v>0</v>
      </c>
      <c r="AG44" s="40">
        <f t="shared" si="2"/>
        <v>0</v>
      </c>
      <c r="AH44" s="40">
        <f t="shared" si="2"/>
        <v>0</v>
      </c>
      <c r="AI44" s="40">
        <f t="shared" si="2"/>
        <v>0</v>
      </c>
      <c r="AJ44" s="40">
        <f t="shared" si="2"/>
        <v>0</v>
      </c>
      <c r="AK44" s="40">
        <f t="shared" si="2"/>
        <v>0</v>
      </c>
      <c r="AL44" s="40">
        <f t="shared" si="2"/>
        <v>0</v>
      </c>
      <c r="AM44" s="40">
        <f t="shared" si="2"/>
        <v>0</v>
      </c>
      <c r="AN44" s="40">
        <f t="shared" si="2"/>
        <v>0</v>
      </c>
      <c r="AO44" s="40">
        <f t="shared" si="2"/>
        <v>0</v>
      </c>
      <c r="AP44" s="40">
        <f t="shared" si="2"/>
        <v>0</v>
      </c>
      <c r="AQ44" s="40">
        <f t="shared" si="2"/>
        <v>0</v>
      </c>
      <c r="AR44" s="40">
        <f t="shared" si="2"/>
        <v>0</v>
      </c>
      <c r="AS44" s="40">
        <f t="shared" si="2"/>
        <v>0</v>
      </c>
      <c r="AT44" s="40">
        <f t="shared" si="2"/>
        <v>0</v>
      </c>
      <c r="AU44" s="40">
        <f t="shared" si="2"/>
        <v>0</v>
      </c>
      <c r="AV44" s="40">
        <f t="shared" si="2"/>
        <v>0</v>
      </c>
      <c r="AW44" s="40">
        <f t="shared" si="2"/>
        <v>0</v>
      </c>
      <c r="AX44" s="40">
        <f t="shared" si="2"/>
        <v>0</v>
      </c>
      <c r="AY44" s="40">
        <f t="shared" si="2"/>
        <v>0</v>
      </c>
      <c r="AZ44" s="40">
        <f t="shared" si="2"/>
        <v>0</v>
      </c>
      <c r="BA44" s="40">
        <f t="shared" si="2"/>
        <v>0</v>
      </c>
      <c r="BB44" s="40">
        <f t="shared" si="2"/>
        <v>0</v>
      </c>
      <c r="BC44" s="40">
        <f t="shared" si="2"/>
        <v>0</v>
      </c>
      <c r="BD44" s="40">
        <f t="shared" si="2"/>
        <v>0</v>
      </c>
      <c r="BE44" s="40">
        <f t="shared" si="2"/>
        <v>0</v>
      </c>
    </row>
    <row r="48" spans="1:57">
      <c r="A48" s="10" t="s">
        <v>157</v>
      </c>
      <c r="B48" s="40">
        <f>+B24+B36+B37+B40</f>
        <v>29154.000732421875</v>
      </c>
      <c r="C48" s="40">
        <f t="shared" ref="C48:BE48" si="3">+C24+C36+C37+C40</f>
        <v>31133.6005859375</v>
      </c>
      <c r="D48" s="40">
        <f t="shared" si="3"/>
        <v>31133.59423828125</v>
      </c>
      <c r="E48" s="40">
        <f t="shared" si="3"/>
        <v>31133.60009765625</v>
      </c>
      <c r="F48" s="40">
        <f t="shared" si="3"/>
        <v>31133.6015625</v>
      </c>
      <c r="G48" s="40">
        <f t="shared" si="3"/>
        <v>31133.5888671875</v>
      </c>
      <c r="H48" s="40">
        <f t="shared" si="3"/>
        <v>31133.60107421875</v>
      </c>
      <c r="I48" s="40">
        <f t="shared" si="3"/>
        <v>31133.59423828125</v>
      </c>
      <c r="J48" s="40">
        <f t="shared" si="3"/>
        <v>31133.599609375</v>
      </c>
      <c r="K48" s="40">
        <f t="shared" si="3"/>
        <v>31133.59521484375</v>
      </c>
      <c r="L48" s="40">
        <f t="shared" si="3"/>
        <v>31133.6025390625</v>
      </c>
      <c r="M48" s="40">
        <f t="shared" si="3"/>
        <v>31133.60693359375</v>
      </c>
      <c r="N48" s="40">
        <f t="shared" si="3"/>
        <v>31133.60546875</v>
      </c>
      <c r="O48" s="40">
        <f t="shared" si="3"/>
        <v>31133.595703125</v>
      </c>
      <c r="P48" s="40">
        <f t="shared" si="3"/>
        <v>31133.59814453125</v>
      </c>
      <c r="Q48" s="40">
        <f t="shared" si="3"/>
        <v>31133.58349609375</v>
      </c>
      <c r="R48" s="40">
        <f t="shared" si="3"/>
        <v>31133.6025390625</v>
      </c>
      <c r="S48" s="40">
        <f t="shared" si="3"/>
        <v>31133.5869140625</v>
      </c>
      <c r="T48" s="40">
        <f t="shared" si="3"/>
        <v>31133.599609375</v>
      </c>
      <c r="U48" s="40">
        <f t="shared" si="3"/>
        <v>31133.58935546875</v>
      </c>
      <c r="V48" s="40">
        <f t="shared" si="3"/>
        <v>31133.607421875</v>
      </c>
      <c r="W48" s="40">
        <f t="shared" si="3"/>
        <v>31133.5966796875</v>
      </c>
      <c r="X48" s="40">
        <f t="shared" si="3"/>
        <v>31133.599609375</v>
      </c>
      <c r="Y48" s="40">
        <f t="shared" si="3"/>
        <v>31133.60498046875</v>
      </c>
      <c r="Z48" s="40">
        <f t="shared" si="3"/>
        <v>31133.6083984375</v>
      </c>
      <c r="AA48" s="40">
        <f t="shared" si="3"/>
        <v>31133.6083984375</v>
      </c>
      <c r="AB48" s="40">
        <f t="shared" si="3"/>
        <v>31133.60595703125</v>
      </c>
      <c r="AC48" s="40">
        <f t="shared" si="3"/>
        <v>31133.60986328125</v>
      </c>
      <c r="AD48" s="40">
        <f t="shared" si="3"/>
        <v>31133.61279296875</v>
      </c>
      <c r="AE48" s="40">
        <f t="shared" si="3"/>
        <v>31133.62158203125</v>
      </c>
      <c r="AF48" s="40">
        <f t="shared" si="3"/>
        <v>31133.61474609375</v>
      </c>
      <c r="AG48" s="40">
        <f t="shared" si="3"/>
        <v>31133.60009765625</v>
      </c>
      <c r="AH48" s="40">
        <f t="shared" si="3"/>
        <v>31133.591796875</v>
      </c>
      <c r="AI48" s="40">
        <f t="shared" si="3"/>
        <v>31133.5927734375</v>
      </c>
      <c r="AJ48" s="40">
        <f t="shared" si="3"/>
        <v>31133.5966796875</v>
      </c>
      <c r="AK48" s="40">
        <f t="shared" si="3"/>
        <v>31133.5966796875</v>
      </c>
      <c r="AL48" s="40">
        <f t="shared" si="3"/>
        <v>31133.60888671875</v>
      </c>
      <c r="AM48" s="40">
        <f t="shared" si="3"/>
        <v>31133.60107421875</v>
      </c>
      <c r="AN48" s="40">
        <f t="shared" si="3"/>
        <v>31133.59814453125</v>
      </c>
      <c r="AO48" s="40">
        <f t="shared" si="3"/>
        <v>31133.6123046875</v>
      </c>
      <c r="AP48" s="40">
        <f t="shared" si="3"/>
        <v>31133.603515625</v>
      </c>
      <c r="AQ48" s="40">
        <f t="shared" si="3"/>
        <v>31133.6025390625</v>
      </c>
      <c r="AR48" s="40">
        <f t="shared" si="3"/>
        <v>31133.61279296875</v>
      </c>
      <c r="AS48" s="40">
        <f t="shared" si="3"/>
        <v>31133.6162109375</v>
      </c>
      <c r="AT48" s="40">
        <f t="shared" si="3"/>
        <v>31133.609375</v>
      </c>
      <c r="AU48" s="40">
        <f t="shared" si="3"/>
        <v>31133.6123046875</v>
      </c>
      <c r="AV48" s="40">
        <f t="shared" si="3"/>
        <v>31133.61572265625</v>
      </c>
      <c r="AW48" s="40">
        <f t="shared" si="3"/>
        <v>31133.6162109375</v>
      </c>
      <c r="AX48" s="40">
        <f t="shared" si="3"/>
        <v>31133.60888671875</v>
      </c>
      <c r="AY48" s="40">
        <f t="shared" si="3"/>
        <v>31133.60791015625</v>
      </c>
      <c r="AZ48" s="40">
        <f t="shared" si="3"/>
        <v>31133.60693359375</v>
      </c>
      <c r="BA48" s="40">
        <f t="shared" si="3"/>
        <v>31133.6142578125</v>
      </c>
      <c r="BB48" s="40">
        <f t="shared" si="3"/>
        <v>31133.60595703125</v>
      </c>
      <c r="BC48" s="40">
        <f t="shared" si="3"/>
        <v>31133.59716796875</v>
      </c>
      <c r="BD48" s="40">
        <f t="shared" si="3"/>
        <v>31133.60888671875</v>
      </c>
      <c r="BE48" s="40">
        <f t="shared" si="3"/>
        <v>31133.59912109375</v>
      </c>
    </row>
    <row r="50" spans="1:57">
      <c r="A50" s="10" t="s">
        <v>158</v>
      </c>
      <c r="B50" s="10">
        <v>728.84994506835938</v>
      </c>
      <c r="C50" s="10">
        <v>778.34002685546875</v>
      </c>
      <c r="D50" s="10">
        <v>778.33988952636719</v>
      </c>
      <c r="E50" s="10">
        <v>778.34007263183594</v>
      </c>
      <c r="F50" s="10">
        <v>778.34006500244141</v>
      </c>
      <c r="G50" s="10">
        <v>778.33975982666016</v>
      </c>
      <c r="H50" s="10">
        <v>778.340087890625</v>
      </c>
      <c r="I50" s="10">
        <v>778.33988952636719</v>
      </c>
      <c r="J50" s="10">
        <v>778.34005737304688</v>
      </c>
      <c r="K50" s="10">
        <v>778.33995819091797</v>
      </c>
      <c r="L50" s="10">
        <v>778.34007263183594</v>
      </c>
      <c r="M50" s="10">
        <v>778.34017944335938</v>
      </c>
      <c r="N50" s="10">
        <v>778.34012603759766</v>
      </c>
      <c r="O50" s="10">
        <v>778.33989715576172</v>
      </c>
      <c r="P50" s="10">
        <v>778.33997344970703</v>
      </c>
      <c r="Q50" s="10">
        <v>778.33956909179688</v>
      </c>
      <c r="R50" s="10">
        <v>778.34011840820313</v>
      </c>
      <c r="S50" s="10">
        <v>778.33966827392578</v>
      </c>
      <c r="T50" s="10">
        <v>778.34001159667969</v>
      </c>
      <c r="U50" s="10">
        <v>778.33978271484375</v>
      </c>
      <c r="V50" s="10">
        <v>778.34025573730469</v>
      </c>
      <c r="W50" s="10">
        <v>778.33995056152344</v>
      </c>
      <c r="X50" s="10">
        <v>778.34004211425781</v>
      </c>
      <c r="Y50" s="10">
        <v>778.340087890625</v>
      </c>
      <c r="Z50" s="10">
        <v>778.34019470214844</v>
      </c>
      <c r="AA50" s="10">
        <v>778.34021759033203</v>
      </c>
      <c r="AB50" s="10">
        <v>778.34013366699219</v>
      </c>
      <c r="AC50" s="10">
        <v>778.34022521972656</v>
      </c>
      <c r="AD50" s="10">
        <v>778.34032440185547</v>
      </c>
      <c r="AE50" s="10">
        <v>778.34053802490234</v>
      </c>
      <c r="AF50" s="10">
        <v>778.34034729003906</v>
      </c>
      <c r="AG50" s="10">
        <v>778.3399658203125</v>
      </c>
      <c r="AH50" s="10">
        <v>778.33974456787109</v>
      </c>
      <c r="AI50" s="10">
        <v>778.33977508544922</v>
      </c>
      <c r="AJ50" s="10">
        <v>778.33987426757813</v>
      </c>
      <c r="AK50" s="10">
        <v>778.33990478515625</v>
      </c>
      <c r="AL50" s="10">
        <v>778.3402099609375</v>
      </c>
      <c r="AM50" s="10">
        <v>778.34002685546875</v>
      </c>
      <c r="AN50" s="10">
        <v>778.33990478515625</v>
      </c>
      <c r="AO50" s="10">
        <v>778.34024047851563</v>
      </c>
      <c r="AP50" s="10">
        <v>778.34003448486328</v>
      </c>
      <c r="AQ50" s="10">
        <v>778.34002685546875</v>
      </c>
      <c r="AR50" s="10">
        <v>778.34031677246094</v>
      </c>
      <c r="AS50" s="10">
        <v>778.34034729003906</v>
      </c>
      <c r="AT50" s="10">
        <v>778.34022521972656</v>
      </c>
      <c r="AU50" s="10">
        <v>778.34027099609375</v>
      </c>
      <c r="AV50" s="10">
        <v>778.34034729003906</v>
      </c>
      <c r="AW50" s="10">
        <v>778.34037780761719</v>
      </c>
      <c r="AX50" s="10">
        <v>778.34017181396484</v>
      </c>
      <c r="AY50" s="10">
        <v>778.3402099609375</v>
      </c>
      <c r="AZ50" s="10">
        <v>778.34017181396484</v>
      </c>
      <c r="BA50" s="10">
        <v>778.34029388427734</v>
      </c>
      <c r="BB50" s="10">
        <v>778.34012603759766</v>
      </c>
      <c r="BC50" s="10">
        <v>778.33989715576172</v>
      </c>
      <c r="BD50" s="10">
        <v>778.34024047851563</v>
      </c>
      <c r="BE50" s="10">
        <v>778.33992004394531</v>
      </c>
    </row>
    <row r="53" spans="1:57">
      <c r="A53" s="10" t="s">
        <v>159</v>
      </c>
      <c r="B53" s="10">
        <f>+B48/B50</f>
        <v>40.000004019603104</v>
      </c>
      <c r="C53" s="10">
        <f t="shared" ref="C53:BE53" si="4">+C48/C50</f>
        <v>39.999999372663318</v>
      </c>
      <c r="D53" s="10">
        <f t="shared" si="4"/>
        <v>39.999998274823817</v>
      </c>
      <c r="E53" s="10">
        <f t="shared" si="4"/>
        <v>39.999996392814289</v>
      </c>
      <c r="F53" s="10">
        <f t="shared" si="4"/>
        <v>39.999998666909619</v>
      </c>
      <c r="G53" s="10">
        <f t="shared" si="4"/>
        <v>39.999998039572198</v>
      </c>
      <c r="H53" s="10">
        <f t="shared" si="4"/>
        <v>39.999996863316838</v>
      </c>
      <c r="I53" s="10">
        <f t="shared" si="4"/>
        <v>39.999998274823817</v>
      </c>
      <c r="J53" s="10">
        <f t="shared" si="4"/>
        <v>39.999996549648387</v>
      </c>
      <c r="K53" s="10">
        <f t="shared" si="4"/>
        <v>39.999996000728302</v>
      </c>
      <c r="L53" s="10">
        <f t="shared" si="4"/>
        <v>39.999999529497515</v>
      </c>
      <c r="M53" s="10">
        <f t="shared" si="4"/>
        <v>39.999999686331719</v>
      </c>
      <c r="N53" s="10">
        <f t="shared" si="4"/>
        <v>40.00000054891953</v>
      </c>
      <c r="O53" s="10">
        <f t="shared" si="4"/>
        <v>39.999999764748708</v>
      </c>
      <c r="P53" s="10">
        <f t="shared" si="4"/>
        <v>39.999998980577821</v>
      </c>
      <c r="Q53" s="10">
        <f t="shared" si="4"/>
        <v>40.000000941005574</v>
      </c>
      <c r="R53" s="10">
        <f t="shared" si="4"/>
        <v>39.999997176985261</v>
      </c>
      <c r="S53" s="10">
        <f t="shared" si="4"/>
        <v>40.000000235251363</v>
      </c>
      <c r="T53" s="10">
        <f t="shared" si="4"/>
        <v>39.999998902160783</v>
      </c>
      <c r="U53" s="10">
        <f t="shared" si="4"/>
        <v>39.999997490652483</v>
      </c>
      <c r="V53" s="10">
        <f t="shared" si="4"/>
        <v>39.999996392815142</v>
      </c>
      <c r="W53" s="10">
        <f t="shared" si="4"/>
        <v>39.999998274823952</v>
      </c>
      <c r="X53" s="10">
        <f t="shared" si="4"/>
        <v>39.999997333819152</v>
      </c>
      <c r="Y53" s="10">
        <f t="shared" si="4"/>
        <v>40.000001882009897</v>
      </c>
      <c r="Z53" s="10">
        <f t="shared" si="4"/>
        <v>40.00000078417068</v>
      </c>
      <c r="AA53" s="10">
        <f t="shared" si="4"/>
        <v>39.999999607914667</v>
      </c>
      <c r="AB53" s="10">
        <f t="shared" si="4"/>
        <v>40.000000784170744</v>
      </c>
      <c r="AC53" s="10">
        <f t="shared" si="4"/>
        <v>40.000001097838911</v>
      </c>
      <c r="AD53" s="10">
        <f t="shared" si="4"/>
        <v>39.999999764748836</v>
      </c>
      <c r="AE53" s="10">
        <f t="shared" si="4"/>
        <v>40.000000078417031</v>
      </c>
      <c r="AF53" s="10">
        <f t="shared" si="4"/>
        <v>40.000001097838741</v>
      </c>
      <c r="AG53" s="10">
        <f t="shared" si="4"/>
        <v>40.000001882010196</v>
      </c>
      <c r="AH53" s="10">
        <f t="shared" si="4"/>
        <v>40.000002587764754</v>
      </c>
      <c r="AI53" s="10">
        <f t="shared" si="4"/>
        <v>40.000002274096211</v>
      </c>
      <c r="AJ53" s="10">
        <f t="shared" si="4"/>
        <v>40.000002195678817</v>
      </c>
      <c r="AK53" s="10">
        <f t="shared" si="4"/>
        <v>40.000000627336782</v>
      </c>
      <c r="AL53" s="10">
        <f t="shared" si="4"/>
        <v>40.000000627336533</v>
      </c>
      <c r="AM53" s="10">
        <f t="shared" si="4"/>
        <v>40</v>
      </c>
      <c r="AN53" s="10">
        <f t="shared" si="4"/>
        <v>40.000002509347119</v>
      </c>
      <c r="AO53" s="10">
        <f t="shared" si="4"/>
        <v>40.000003450350803</v>
      </c>
      <c r="AP53" s="10">
        <f t="shared" si="4"/>
        <v>40.000002744597957</v>
      </c>
      <c r="AQ53" s="10">
        <f t="shared" si="4"/>
        <v>40.000001882010046</v>
      </c>
      <c r="AR53" s="10">
        <f t="shared" si="4"/>
        <v>40.000000156834112</v>
      </c>
      <c r="AS53" s="10">
        <f t="shared" si="4"/>
        <v>40.000002979848013</v>
      </c>
      <c r="AT53" s="10">
        <f t="shared" si="4"/>
        <v>40.000000470502393</v>
      </c>
      <c r="AU53" s="10">
        <f t="shared" si="4"/>
        <v>40.000001882009457</v>
      </c>
      <c r="AV53" s="10">
        <f t="shared" si="4"/>
        <v>40.000002352511586</v>
      </c>
      <c r="AW53" s="10">
        <f t="shared" si="4"/>
        <v>40.000001411506901</v>
      </c>
      <c r="AX53" s="10">
        <f t="shared" si="4"/>
        <v>40.000002587763333</v>
      </c>
      <c r="AY53" s="10">
        <f t="shared" si="4"/>
        <v>39.999999372663467</v>
      </c>
      <c r="AZ53" s="10">
        <f t="shared" si="4"/>
        <v>40.000000078417074</v>
      </c>
      <c r="BA53" s="10">
        <f t="shared" si="4"/>
        <v>40.00000321509939</v>
      </c>
      <c r="BB53" s="10">
        <f t="shared" si="4"/>
        <v>40.000001176256127</v>
      </c>
      <c r="BC53" s="10">
        <f t="shared" si="4"/>
        <v>40.000001646759067</v>
      </c>
      <c r="BD53" s="10">
        <f t="shared" si="4"/>
        <v>39.999999058995236</v>
      </c>
      <c r="BE53" s="10">
        <f t="shared" si="4"/>
        <v>40.000002979849647</v>
      </c>
    </row>
  </sheetData>
  <sheetProtection password="EEDF" sheet="1" objects="1" scenarios="1"/>
  <conditionalFormatting sqref="C1:C2">
    <cfRule type="cellIs" dxfId="20" priority="1" stopIfTrue="1" operator="lessThan">
      <formula>1</formula>
    </cfRule>
    <cfRule type="cellIs" dxfId="19" priority="2" stopIfTrue="1" operator="greaterThan">
      <formula>1</formula>
    </cfRule>
  </conditionalFormatting>
  <pageMargins left="0.75" right="0.75" top="1" bottom="1" header="0.5" footer="0.5"/>
  <pageSetup scale="59" orientation="landscape" r:id="rId1"/>
  <headerFooter alignWithMargins="0">
    <oddFooter>&amp;L&amp;F&amp;R&amp;D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BE66"/>
  <sheetViews>
    <sheetView workbookViewId="0"/>
  </sheetViews>
  <sheetFormatPr defaultRowHeight="12.75"/>
  <cols>
    <col min="1" max="1" width="15.7109375" style="10" customWidth="1"/>
    <col min="2" max="256" width="9.140625" style="10"/>
    <col min="257" max="257" width="15.7109375" style="10" customWidth="1"/>
    <col min="258" max="512" width="9.140625" style="10"/>
    <col min="513" max="513" width="15.7109375" style="10" customWidth="1"/>
    <col min="514" max="768" width="9.140625" style="10"/>
    <col min="769" max="769" width="15.7109375" style="10" customWidth="1"/>
    <col min="770" max="1024" width="9.140625" style="10"/>
    <col min="1025" max="1025" width="15.7109375" style="10" customWidth="1"/>
    <col min="1026" max="1280" width="9.140625" style="10"/>
    <col min="1281" max="1281" width="15.7109375" style="10" customWidth="1"/>
    <col min="1282" max="1536" width="9.140625" style="10"/>
    <col min="1537" max="1537" width="15.7109375" style="10" customWidth="1"/>
    <col min="1538" max="1792" width="9.140625" style="10"/>
    <col min="1793" max="1793" width="15.7109375" style="10" customWidth="1"/>
    <col min="1794" max="2048" width="9.140625" style="10"/>
    <col min="2049" max="2049" width="15.7109375" style="10" customWidth="1"/>
    <col min="2050" max="2304" width="9.140625" style="10"/>
    <col min="2305" max="2305" width="15.7109375" style="10" customWidth="1"/>
    <col min="2306" max="2560" width="9.140625" style="10"/>
    <col min="2561" max="2561" width="15.7109375" style="10" customWidth="1"/>
    <col min="2562" max="2816" width="9.140625" style="10"/>
    <col min="2817" max="2817" width="15.7109375" style="10" customWidth="1"/>
    <col min="2818" max="3072" width="9.140625" style="10"/>
    <col min="3073" max="3073" width="15.7109375" style="10" customWidth="1"/>
    <col min="3074" max="3328" width="9.140625" style="10"/>
    <col min="3329" max="3329" width="15.7109375" style="10" customWidth="1"/>
    <col min="3330" max="3584" width="9.140625" style="10"/>
    <col min="3585" max="3585" width="15.7109375" style="10" customWidth="1"/>
    <col min="3586" max="3840" width="9.140625" style="10"/>
    <col min="3841" max="3841" width="15.7109375" style="10" customWidth="1"/>
    <col min="3842" max="4096" width="9.140625" style="10"/>
    <col min="4097" max="4097" width="15.7109375" style="10" customWidth="1"/>
    <col min="4098" max="4352" width="9.140625" style="10"/>
    <col min="4353" max="4353" width="15.7109375" style="10" customWidth="1"/>
    <col min="4354" max="4608" width="9.140625" style="10"/>
    <col min="4609" max="4609" width="15.7109375" style="10" customWidth="1"/>
    <col min="4610" max="4864" width="9.140625" style="10"/>
    <col min="4865" max="4865" width="15.7109375" style="10" customWidth="1"/>
    <col min="4866" max="5120" width="9.140625" style="10"/>
    <col min="5121" max="5121" width="15.7109375" style="10" customWidth="1"/>
    <col min="5122" max="5376" width="9.140625" style="10"/>
    <col min="5377" max="5377" width="15.7109375" style="10" customWidth="1"/>
    <col min="5378" max="5632" width="9.140625" style="10"/>
    <col min="5633" max="5633" width="15.7109375" style="10" customWidth="1"/>
    <col min="5634" max="5888" width="9.140625" style="10"/>
    <col min="5889" max="5889" width="15.7109375" style="10" customWidth="1"/>
    <col min="5890" max="6144" width="9.140625" style="10"/>
    <col min="6145" max="6145" width="15.7109375" style="10" customWidth="1"/>
    <col min="6146" max="6400" width="9.140625" style="10"/>
    <col min="6401" max="6401" width="15.7109375" style="10" customWidth="1"/>
    <col min="6402" max="6656" width="9.140625" style="10"/>
    <col min="6657" max="6657" width="15.7109375" style="10" customWidth="1"/>
    <col min="6658" max="6912" width="9.140625" style="10"/>
    <col min="6913" max="6913" width="15.7109375" style="10" customWidth="1"/>
    <col min="6914" max="7168" width="9.140625" style="10"/>
    <col min="7169" max="7169" width="15.7109375" style="10" customWidth="1"/>
    <col min="7170" max="7424" width="9.140625" style="10"/>
    <col min="7425" max="7425" width="15.7109375" style="10" customWidth="1"/>
    <col min="7426" max="7680" width="9.140625" style="10"/>
    <col min="7681" max="7681" width="15.7109375" style="10" customWidth="1"/>
    <col min="7682" max="7936" width="9.140625" style="10"/>
    <col min="7937" max="7937" width="15.7109375" style="10" customWidth="1"/>
    <col min="7938" max="8192" width="9.140625" style="10"/>
    <col min="8193" max="8193" width="15.7109375" style="10" customWidth="1"/>
    <col min="8194" max="8448" width="9.140625" style="10"/>
    <col min="8449" max="8449" width="15.7109375" style="10" customWidth="1"/>
    <col min="8450" max="8704" width="9.140625" style="10"/>
    <col min="8705" max="8705" width="15.7109375" style="10" customWidth="1"/>
    <col min="8706" max="8960" width="9.140625" style="10"/>
    <col min="8961" max="8961" width="15.7109375" style="10" customWidth="1"/>
    <col min="8962" max="9216" width="9.140625" style="10"/>
    <col min="9217" max="9217" width="15.7109375" style="10" customWidth="1"/>
    <col min="9218" max="9472" width="9.140625" style="10"/>
    <col min="9473" max="9473" width="15.7109375" style="10" customWidth="1"/>
    <col min="9474" max="9728" width="9.140625" style="10"/>
    <col min="9729" max="9729" width="15.7109375" style="10" customWidth="1"/>
    <col min="9730" max="9984" width="9.140625" style="10"/>
    <col min="9985" max="9985" width="15.7109375" style="10" customWidth="1"/>
    <col min="9986" max="10240" width="9.140625" style="10"/>
    <col min="10241" max="10241" width="15.7109375" style="10" customWidth="1"/>
    <col min="10242" max="10496" width="9.140625" style="10"/>
    <col min="10497" max="10497" width="15.7109375" style="10" customWidth="1"/>
    <col min="10498" max="10752" width="9.140625" style="10"/>
    <col min="10753" max="10753" width="15.7109375" style="10" customWidth="1"/>
    <col min="10754" max="11008" width="9.140625" style="10"/>
    <col min="11009" max="11009" width="15.7109375" style="10" customWidth="1"/>
    <col min="11010" max="11264" width="9.140625" style="10"/>
    <col min="11265" max="11265" width="15.7109375" style="10" customWidth="1"/>
    <col min="11266" max="11520" width="9.140625" style="10"/>
    <col min="11521" max="11521" width="15.7109375" style="10" customWidth="1"/>
    <col min="11522" max="11776" width="9.140625" style="10"/>
    <col min="11777" max="11777" width="15.7109375" style="10" customWidth="1"/>
    <col min="11778" max="12032" width="9.140625" style="10"/>
    <col min="12033" max="12033" width="15.7109375" style="10" customWidth="1"/>
    <col min="12034" max="12288" width="9.140625" style="10"/>
    <col min="12289" max="12289" width="15.7109375" style="10" customWidth="1"/>
    <col min="12290" max="12544" width="9.140625" style="10"/>
    <col min="12545" max="12545" width="15.7109375" style="10" customWidth="1"/>
    <col min="12546" max="12800" width="9.140625" style="10"/>
    <col min="12801" max="12801" width="15.7109375" style="10" customWidth="1"/>
    <col min="12802" max="13056" width="9.140625" style="10"/>
    <col min="13057" max="13057" width="15.7109375" style="10" customWidth="1"/>
    <col min="13058" max="13312" width="9.140625" style="10"/>
    <col min="13313" max="13313" width="15.7109375" style="10" customWidth="1"/>
    <col min="13314" max="13568" width="9.140625" style="10"/>
    <col min="13569" max="13569" width="15.7109375" style="10" customWidth="1"/>
    <col min="13570" max="13824" width="9.140625" style="10"/>
    <col min="13825" max="13825" width="15.7109375" style="10" customWidth="1"/>
    <col min="13826" max="14080" width="9.140625" style="10"/>
    <col min="14081" max="14081" width="15.7109375" style="10" customWidth="1"/>
    <col min="14082" max="14336" width="9.140625" style="10"/>
    <col min="14337" max="14337" width="15.7109375" style="10" customWidth="1"/>
    <col min="14338" max="14592" width="9.140625" style="10"/>
    <col min="14593" max="14593" width="15.7109375" style="10" customWidth="1"/>
    <col min="14594" max="14848" width="9.140625" style="10"/>
    <col min="14849" max="14849" width="15.7109375" style="10" customWidth="1"/>
    <col min="14850" max="15104" width="9.140625" style="10"/>
    <col min="15105" max="15105" width="15.7109375" style="10" customWidth="1"/>
    <col min="15106" max="15360" width="9.140625" style="10"/>
    <col min="15361" max="15361" width="15.7109375" style="10" customWidth="1"/>
    <col min="15362" max="15616" width="9.140625" style="10"/>
    <col min="15617" max="15617" width="15.7109375" style="10" customWidth="1"/>
    <col min="15618" max="15872" width="9.140625" style="10"/>
    <col min="15873" max="15873" width="15.7109375" style="10" customWidth="1"/>
    <col min="15874" max="16128" width="9.140625" style="10"/>
    <col min="16129" max="16129" width="15.7109375" style="10" customWidth="1"/>
    <col min="16130" max="16384" width="9.140625" style="10"/>
  </cols>
  <sheetData>
    <row r="1" spans="1:57">
      <c r="A1" s="56" t="s">
        <v>119</v>
      </c>
    </row>
    <row r="2" spans="1:57">
      <c r="A2" s="56"/>
    </row>
    <row r="4" spans="1:57">
      <c r="A4" s="57" t="s">
        <v>48</v>
      </c>
      <c r="B4" s="57">
        <v>2012</v>
      </c>
      <c r="C4" s="58">
        <f>+B4+1</f>
        <v>2013</v>
      </c>
      <c r="D4" s="58">
        <f t="shared" ref="D4:BE4" si="0">+C4+1</f>
        <v>2014</v>
      </c>
      <c r="E4" s="58">
        <f t="shared" si="0"/>
        <v>2015</v>
      </c>
      <c r="F4" s="58">
        <f t="shared" si="0"/>
        <v>2016</v>
      </c>
      <c r="G4" s="58">
        <f t="shared" si="0"/>
        <v>2017</v>
      </c>
      <c r="H4" s="58">
        <f t="shared" si="0"/>
        <v>2018</v>
      </c>
      <c r="I4" s="58">
        <f t="shared" si="0"/>
        <v>2019</v>
      </c>
      <c r="J4" s="58">
        <f t="shared" si="0"/>
        <v>2020</v>
      </c>
      <c r="K4" s="58">
        <f t="shared" si="0"/>
        <v>2021</v>
      </c>
      <c r="L4" s="58">
        <f t="shared" si="0"/>
        <v>2022</v>
      </c>
      <c r="M4" s="58">
        <f t="shared" si="0"/>
        <v>2023</v>
      </c>
      <c r="N4" s="58">
        <f t="shared" si="0"/>
        <v>2024</v>
      </c>
      <c r="O4" s="58">
        <f t="shared" si="0"/>
        <v>2025</v>
      </c>
      <c r="P4" s="58">
        <f t="shared" si="0"/>
        <v>2026</v>
      </c>
      <c r="Q4" s="58">
        <f t="shared" si="0"/>
        <v>2027</v>
      </c>
      <c r="R4" s="58">
        <f t="shared" si="0"/>
        <v>2028</v>
      </c>
      <c r="S4" s="58">
        <f t="shared" si="0"/>
        <v>2029</v>
      </c>
      <c r="T4" s="58">
        <f t="shared" si="0"/>
        <v>2030</v>
      </c>
      <c r="U4" s="58">
        <f t="shared" si="0"/>
        <v>2031</v>
      </c>
      <c r="V4" s="58">
        <f t="shared" si="0"/>
        <v>2032</v>
      </c>
      <c r="W4" s="58">
        <f t="shared" si="0"/>
        <v>2033</v>
      </c>
      <c r="X4" s="58">
        <f t="shared" si="0"/>
        <v>2034</v>
      </c>
      <c r="Y4" s="58">
        <f t="shared" si="0"/>
        <v>2035</v>
      </c>
      <c r="Z4" s="58">
        <f t="shared" si="0"/>
        <v>2036</v>
      </c>
      <c r="AA4" s="58">
        <f t="shared" si="0"/>
        <v>2037</v>
      </c>
      <c r="AB4" s="58">
        <f t="shared" si="0"/>
        <v>2038</v>
      </c>
      <c r="AC4" s="58">
        <f t="shared" si="0"/>
        <v>2039</v>
      </c>
      <c r="AD4" s="58">
        <f t="shared" si="0"/>
        <v>2040</v>
      </c>
      <c r="AE4" s="58">
        <f t="shared" si="0"/>
        <v>2041</v>
      </c>
      <c r="AF4" s="58">
        <f t="shared" si="0"/>
        <v>2042</v>
      </c>
      <c r="AG4" s="58">
        <f t="shared" si="0"/>
        <v>2043</v>
      </c>
      <c r="AH4" s="58">
        <f t="shared" si="0"/>
        <v>2044</v>
      </c>
      <c r="AI4" s="58">
        <f t="shared" si="0"/>
        <v>2045</v>
      </c>
      <c r="AJ4" s="58">
        <f t="shared" si="0"/>
        <v>2046</v>
      </c>
      <c r="AK4" s="58">
        <f t="shared" si="0"/>
        <v>2047</v>
      </c>
      <c r="AL4" s="58">
        <f t="shared" si="0"/>
        <v>2048</v>
      </c>
      <c r="AM4" s="58">
        <f t="shared" si="0"/>
        <v>2049</v>
      </c>
      <c r="AN4" s="58">
        <f t="shared" si="0"/>
        <v>2050</v>
      </c>
      <c r="AO4" s="58">
        <f t="shared" si="0"/>
        <v>2051</v>
      </c>
      <c r="AP4" s="58">
        <f t="shared" si="0"/>
        <v>2052</v>
      </c>
      <c r="AQ4" s="58">
        <f t="shared" si="0"/>
        <v>2053</v>
      </c>
      <c r="AR4" s="58">
        <f t="shared" si="0"/>
        <v>2054</v>
      </c>
      <c r="AS4" s="58">
        <f t="shared" si="0"/>
        <v>2055</v>
      </c>
      <c r="AT4" s="58">
        <f t="shared" si="0"/>
        <v>2056</v>
      </c>
      <c r="AU4" s="58">
        <f t="shared" si="0"/>
        <v>2057</v>
      </c>
      <c r="AV4" s="58">
        <f t="shared" si="0"/>
        <v>2058</v>
      </c>
      <c r="AW4" s="58">
        <f t="shared" si="0"/>
        <v>2059</v>
      </c>
      <c r="AX4" s="58">
        <f t="shared" si="0"/>
        <v>2060</v>
      </c>
      <c r="AY4" s="58">
        <f t="shared" si="0"/>
        <v>2061</v>
      </c>
      <c r="AZ4" s="58">
        <f t="shared" si="0"/>
        <v>2062</v>
      </c>
      <c r="BA4" s="58">
        <f t="shared" si="0"/>
        <v>2063</v>
      </c>
      <c r="BB4" s="58">
        <f t="shared" si="0"/>
        <v>2064</v>
      </c>
      <c r="BC4" s="58">
        <f t="shared" si="0"/>
        <v>2065</v>
      </c>
      <c r="BD4" s="58">
        <f t="shared" si="0"/>
        <v>2066</v>
      </c>
      <c r="BE4" s="58">
        <f t="shared" si="0"/>
        <v>2067</v>
      </c>
    </row>
    <row r="5" spans="1:57">
      <c r="A5" s="57" t="s">
        <v>49</v>
      </c>
      <c r="B5" s="60">
        <v>12.25999927520752</v>
      </c>
      <c r="C5" s="61">
        <v>12.529719352722168</v>
      </c>
      <c r="D5" s="61">
        <v>12.792842864990234</v>
      </c>
      <c r="E5" s="61">
        <v>13.048702239990234</v>
      </c>
      <c r="F5" s="61">
        <v>13.309673309326172</v>
      </c>
      <c r="G5" s="61">
        <v>13.575865745544434</v>
      </c>
      <c r="H5" s="61">
        <v>13.847381591796875</v>
      </c>
      <c r="I5" s="61">
        <v>14.124332427978516</v>
      </c>
      <c r="J5" s="61">
        <v>14.406816482543945</v>
      </c>
      <c r="K5" s="61">
        <v>14.69495677947998</v>
      </c>
      <c r="L5" s="61">
        <v>14.988852500915527</v>
      </c>
      <c r="M5" s="61">
        <v>15.288629531860352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61">
        <v>0</v>
      </c>
      <c r="U5" s="61">
        <v>0</v>
      </c>
      <c r="V5" s="61">
        <v>0</v>
      </c>
      <c r="W5" s="61">
        <v>0</v>
      </c>
      <c r="X5" s="61">
        <v>0</v>
      </c>
      <c r="Y5" s="61">
        <v>0</v>
      </c>
      <c r="Z5" s="61">
        <v>0</v>
      </c>
      <c r="AA5" s="61">
        <v>0</v>
      </c>
      <c r="AB5" s="61">
        <v>0</v>
      </c>
      <c r="AC5" s="61">
        <v>0</v>
      </c>
      <c r="AD5" s="61">
        <v>0</v>
      </c>
      <c r="AE5" s="61">
        <v>0</v>
      </c>
      <c r="AF5" s="61">
        <v>0</v>
      </c>
      <c r="AG5" s="61">
        <v>0</v>
      </c>
      <c r="AH5" s="61">
        <v>0</v>
      </c>
      <c r="AI5" s="61">
        <v>0</v>
      </c>
      <c r="AJ5" s="61">
        <v>0</v>
      </c>
      <c r="AK5" s="61">
        <v>0</v>
      </c>
      <c r="AL5" s="61">
        <v>0</v>
      </c>
      <c r="AM5" s="61">
        <v>0</v>
      </c>
      <c r="AN5" s="61">
        <v>0</v>
      </c>
      <c r="AO5" s="61">
        <v>0</v>
      </c>
      <c r="AP5" s="61">
        <v>0</v>
      </c>
      <c r="AQ5" s="61">
        <v>0</v>
      </c>
      <c r="AR5" s="61">
        <v>0</v>
      </c>
      <c r="AS5" s="61">
        <v>0</v>
      </c>
      <c r="AT5" s="61">
        <v>0</v>
      </c>
      <c r="AU5" s="61">
        <v>0</v>
      </c>
      <c r="AV5" s="61">
        <v>0</v>
      </c>
      <c r="AW5" s="61">
        <v>0</v>
      </c>
      <c r="AX5" s="61">
        <v>0</v>
      </c>
      <c r="AY5" s="61">
        <v>0</v>
      </c>
      <c r="AZ5" s="61">
        <v>0</v>
      </c>
      <c r="BA5" s="61">
        <v>0</v>
      </c>
      <c r="BB5" s="61">
        <v>0</v>
      </c>
      <c r="BC5" s="61">
        <v>0</v>
      </c>
      <c r="BD5" s="61">
        <v>0</v>
      </c>
      <c r="BE5" s="62">
        <v>0</v>
      </c>
    </row>
    <row r="6" spans="1:57">
      <c r="A6" s="63" t="s">
        <v>50</v>
      </c>
      <c r="B6" s="64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0</v>
      </c>
      <c r="AJ6" s="40">
        <v>0</v>
      </c>
      <c r="AK6" s="40">
        <v>0</v>
      </c>
      <c r="AL6" s="40">
        <v>0</v>
      </c>
      <c r="AM6" s="40">
        <v>0</v>
      </c>
      <c r="AN6" s="40">
        <v>0</v>
      </c>
      <c r="AO6" s="40">
        <v>0</v>
      </c>
      <c r="AP6" s="40">
        <v>0</v>
      </c>
      <c r="AQ6" s="40">
        <v>0</v>
      </c>
      <c r="AR6" s="40">
        <v>0</v>
      </c>
      <c r="AS6" s="40">
        <v>0</v>
      </c>
      <c r="AT6" s="40">
        <v>0</v>
      </c>
      <c r="AU6" s="40">
        <v>0</v>
      </c>
      <c r="AV6" s="40">
        <v>0</v>
      </c>
      <c r="AW6" s="40">
        <v>0</v>
      </c>
      <c r="AX6" s="40">
        <v>0</v>
      </c>
      <c r="AY6" s="40">
        <v>0</v>
      </c>
      <c r="AZ6" s="40">
        <v>0</v>
      </c>
      <c r="BA6" s="40">
        <v>0</v>
      </c>
      <c r="BB6" s="40">
        <v>0</v>
      </c>
      <c r="BC6" s="40">
        <v>0</v>
      </c>
      <c r="BD6" s="40">
        <v>0</v>
      </c>
      <c r="BE6" s="41">
        <v>0</v>
      </c>
    </row>
    <row r="7" spans="1:57">
      <c r="A7" s="63" t="s">
        <v>51</v>
      </c>
      <c r="B7" s="64">
        <v>0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0</v>
      </c>
      <c r="AJ7" s="40">
        <v>0</v>
      </c>
      <c r="AK7" s="40">
        <v>0</v>
      </c>
      <c r="AL7" s="40">
        <v>0</v>
      </c>
      <c r="AM7" s="40">
        <v>0</v>
      </c>
      <c r="AN7" s="40">
        <v>0</v>
      </c>
      <c r="AO7" s="40">
        <v>0</v>
      </c>
      <c r="AP7" s="40">
        <v>0</v>
      </c>
      <c r="AQ7" s="40">
        <v>0</v>
      </c>
      <c r="AR7" s="40">
        <v>0</v>
      </c>
      <c r="AS7" s="40">
        <v>0</v>
      </c>
      <c r="AT7" s="40">
        <v>0</v>
      </c>
      <c r="AU7" s="40">
        <v>0</v>
      </c>
      <c r="AV7" s="40">
        <v>0</v>
      </c>
      <c r="AW7" s="40">
        <v>0</v>
      </c>
      <c r="AX7" s="40">
        <v>0</v>
      </c>
      <c r="AY7" s="40">
        <v>0</v>
      </c>
      <c r="AZ7" s="40">
        <v>0</v>
      </c>
      <c r="BA7" s="40">
        <v>0</v>
      </c>
      <c r="BB7" s="40">
        <v>0</v>
      </c>
      <c r="BC7" s="40">
        <v>0</v>
      </c>
      <c r="BD7" s="40">
        <v>0</v>
      </c>
      <c r="BE7" s="41">
        <v>0</v>
      </c>
    </row>
    <row r="8" spans="1:57">
      <c r="A8" s="63" t="s">
        <v>52</v>
      </c>
      <c r="B8" s="64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0</v>
      </c>
      <c r="AJ8" s="40">
        <v>0</v>
      </c>
      <c r="AK8" s="40">
        <v>0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v>0</v>
      </c>
      <c r="AS8" s="40">
        <v>0</v>
      </c>
      <c r="AT8" s="40">
        <v>0</v>
      </c>
      <c r="AU8" s="40">
        <v>0</v>
      </c>
      <c r="AV8" s="40">
        <v>0</v>
      </c>
      <c r="AW8" s="40">
        <v>0</v>
      </c>
      <c r="AX8" s="40">
        <v>0</v>
      </c>
      <c r="AY8" s="40">
        <v>0</v>
      </c>
      <c r="AZ8" s="40">
        <v>0</v>
      </c>
      <c r="BA8" s="40">
        <v>0</v>
      </c>
      <c r="BB8" s="40">
        <v>0</v>
      </c>
      <c r="BC8" s="40">
        <v>0</v>
      </c>
      <c r="BD8" s="40">
        <v>0</v>
      </c>
      <c r="BE8" s="41">
        <v>0</v>
      </c>
    </row>
    <row r="9" spans="1:57">
      <c r="A9" s="63" t="s">
        <v>53</v>
      </c>
      <c r="B9" s="64">
        <v>0</v>
      </c>
      <c r="C9" s="40">
        <v>0</v>
      </c>
      <c r="D9" s="40">
        <v>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0</v>
      </c>
      <c r="AP9" s="40">
        <v>0</v>
      </c>
      <c r="AQ9" s="40">
        <v>0</v>
      </c>
      <c r="AR9" s="40">
        <v>0</v>
      </c>
      <c r="AS9" s="40">
        <v>0</v>
      </c>
      <c r="AT9" s="40">
        <v>0</v>
      </c>
      <c r="AU9" s="40">
        <v>0</v>
      </c>
      <c r="AV9" s="40">
        <v>0</v>
      </c>
      <c r="AW9" s="40">
        <v>0</v>
      </c>
      <c r="AX9" s="40">
        <v>0</v>
      </c>
      <c r="AY9" s="40">
        <v>0</v>
      </c>
      <c r="AZ9" s="40">
        <v>0</v>
      </c>
      <c r="BA9" s="40">
        <v>0</v>
      </c>
      <c r="BB9" s="40">
        <v>0</v>
      </c>
      <c r="BC9" s="40">
        <v>0</v>
      </c>
      <c r="BD9" s="40">
        <v>0</v>
      </c>
      <c r="BE9" s="41">
        <v>0</v>
      </c>
    </row>
    <row r="10" spans="1:57">
      <c r="A10" s="63" t="s">
        <v>54</v>
      </c>
      <c r="B10" s="64">
        <v>0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0</v>
      </c>
      <c r="AJ10" s="40">
        <v>0</v>
      </c>
      <c r="AK10" s="40">
        <v>0</v>
      </c>
      <c r="AL10" s="40">
        <v>0</v>
      </c>
      <c r="AM10" s="40">
        <v>0</v>
      </c>
      <c r="AN10" s="40">
        <v>0</v>
      </c>
      <c r="AO10" s="40">
        <v>0</v>
      </c>
      <c r="AP10" s="40">
        <v>0</v>
      </c>
      <c r="AQ10" s="40">
        <v>0</v>
      </c>
      <c r="AR10" s="40">
        <v>0</v>
      </c>
      <c r="AS10" s="40">
        <v>0</v>
      </c>
      <c r="AT10" s="40">
        <v>0</v>
      </c>
      <c r="AU10" s="40">
        <v>0</v>
      </c>
      <c r="AV10" s="40">
        <v>0</v>
      </c>
      <c r="AW10" s="40">
        <v>0</v>
      </c>
      <c r="AX10" s="40">
        <v>0</v>
      </c>
      <c r="AY10" s="40">
        <v>0</v>
      </c>
      <c r="AZ10" s="40">
        <v>0</v>
      </c>
      <c r="BA10" s="40">
        <v>0</v>
      </c>
      <c r="BB10" s="40">
        <v>0</v>
      </c>
      <c r="BC10" s="40">
        <v>0</v>
      </c>
      <c r="BD10" s="40">
        <v>0</v>
      </c>
      <c r="BE10" s="41">
        <v>0</v>
      </c>
    </row>
    <row r="11" spans="1:57">
      <c r="A11" s="63" t="s">
        <v>55</v>
      </c>
      <c r="B11" s="64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0</v>
      </c>
      <c r="BC11" s="40">
        <v>0</v>
      </c>
      <c r="BD11" s="40">
        <v>0</v>
      </c>
      <c r="BE11" s="41">
        <v>0</v>
      </c>
    </row>
    <row r="12" spans="1:57">
      <c r="A12" s="63" t="s">
        <v>56</v>
      </c>
      <c r="B12" s="64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0</v>
      </c>
      <c r="BC12" s="40">
        <v>0</v>
      </c>
      <c r="BD12" s="40">
        <v>0</v>
      </c>
      <c r="BE12" s="41">
        <v>0</v>
      </c>
    </row>
    <row r="13" spans="1:57">
      <c r="A13" s="63" t="s">
        <v>57</v>
      </c>
      <c r="B13" s="64">
        <v>1.3999999761581421</v>
      </c>
      <c r="C13" s="40">
        <v>1.434999942779541</v>
      </c>
      <c r="D13" s="40">
        <v>1.4708750247955322</v>
      </c>
      <c r="E13" s="40">
        <v>1.5076466798782349</v>
      </c>
      <c r="F13" s="40">
        <v>1.5453379154205322</v>
      </c>
      <c r="G13" s="40">
        <v>1.5839712619781494</v>
      </c>
      <c r="H13" s="40">
        <v>1.6235705614089966</v>
      </c>
      <c r="I13" s="40">
        <v>1.664159893989563</v>
      </c>
      <c r="J13" s="40">
        <v>1.7057636976242065</v>
      </c>
      <c r="K13" s="40">
        <v>1.7484078407287598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40">
        <v>0</v>
      </c>
      <c r="BA13" s="40">
        <v>0</v>
      </c>
      <c r="BB13" s="40">
        <v>0</v>
      </c>
      <c r="BC13" s="40">
        <v>0</v>
      </c>
      <c r="BD13" s="40">
        <v>0</v>
      </c>
      <c r="BE13" s="41">
        <v>0</v>
      </c>
    </row>
    <row r="14" spans="1:57">
      <c r="A14" s="63" t="s">
        <v>58</v>
      </c>
      <c r="B14" s="64">
        <v>1.3999999761581421</v>
      </c>
      <c r="C14" s="40">
        <v>1.434999942779541</v>
      </c>
      <c r="D14" s="40">
        <v>1.4708747863769531</v>
      </c>
      <c r="E14" s="40">
        <v>1.507646918296814</v>
      </c>
      <c r="F14" s="40">
        <v>1.5453380346298218</v>
      </c>
      <c r="G14" s="40">
        <v>1.5839716196060181</v>
      </c>
      <c r="H14" s="40">
        <v>1.623570442199707</v>
      </c>
      <c r="I14" s="40">
        <v>1.664159893989563</v>
      </c>
      <c r="J14" s="40">
        <v>1.7057638168334961</v>
      </c>
      <c r="K14" s="40">
        <v>1.7484077215194702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0</v>
      </c>
      <c r="AJ14" s="40">
        <v>0</v>
      </c>
      <c r="AK14" s="40">
        <v>0</v>
      </c>
      <c r="AL14" s="40">
        <v>0</v>
      </c>
      <c r="AM14" s="40">
        <v>0</v>
      </c>
      <c r="AN14" s="40">
        <v>0</v>
      </c>
      <c r="AO14" s="40">
        <v>0</v>
      </c>
      <c r="AP14" s="40">
        <v>0</v>
      </c>
      <c r="AQ14" s="40">
        <v>0</v>
      </c>
      <c r="AR14" s="40">
        <v>0</v>
      </c>
      <c r="AS14" s="40">
        <v>0</v>
      </c>
      <c r="AT14" s="40">
        <v>0</v>
      </c>
      <c r="AU14" s="40">
        <v>0</v>
      </c>
      <c r="AV14" s="40">
        <v>0</v>
      </c>
      <c r="AW14" s="40">
        <v>0</v>
      </c>
      <c r="AX14" s="40">
        <v>0</v>
      </c>
      <c r="AY14" s="40">
        <v>0</v>
      </c>
      <c r="AZ14" s="40">
        <v>0</v>
      </c>
      <c r="BA14" s="40">
        <v>0</v>
      </c>
      <c r="BB14" s="40">
        <v>0</v>
      </c>
      <c r="BC14" s="40">
        <v>0</v>
      </c>
      <c r="BD14" s="40">
        <v>0</v>
      </c>
      <c r="BE14" s="41">
        <v>0</v>
      </c>
    </row>
    <row r="15" spans="1:57">
      <c r="A15" s="63" t="s">
        <v>59</v>
      </c>
      <c r="B15" s="64">
        <v>1.3999999761581421</v>
      </c>
      <c r="C15" s="40">
        <v>1.434999942779541</v>
      </c>
      <c r="D15" s="40">
        <v>1.4708752632141113</v>
      </c>
      <c r="E15" s="40">
        <v>1.5076466798782349</v>
      </c>
      <c r="F15" s="40">
        <v>1.5453380346298218</v>
      </c>
      <c r="G15" s="40">
        <v>1.583971381187439</v>
      </c>
      <c r="H15" s="40">
        <v>1.6235705614089966</v>
      </c>
      <c r="I15" s="40">
        <v>1.6641600131988525</v>
      </c>
      <c r="J15" s="40">
        <v>1.7057636976242065</v>
      </c>
      <c r="K15" s="40">
        <v>1.7484077215194702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40">
        <v>0</v>
      </c>
      <c r="AM15" s="40">
        <v>0</v>
      </c>
      <c r="AN15" s="40">
        <v>0</v>
      </c>
      <c r="AO15" s="40">
        <v>0</v>
      </c>
      <c r="AP15" s="40">
        <v>0</v>
      </c>
      <c r="AQ15" s="40">
        <v>0</v>
      </c>
      <c r="AR15" s="40">
        <v>0</v>
      </c>
      <c r="AS15" s="40">
        <v>0</v>
      </c>
      <c r="AT15" s="40">
        <v>0</v>
      </c>
      <c r="AU15" s="40">
        <v>0</v>
      </c>
      <c r="AV15" s="40">
        <v>0</v>
      </c>
      <c r="AW15" s="40">
        <v>0</v>
      </c>
      <c r="AX15" s="40">
        <v>0</v>
      </c>
      <c r="AY15" s="40">
        <v>0</v>
      </c>
      <c r="AZ15" s="40">
        <v>0</v>
      </c>
      <c r="BA15" s="40">
        <v>0</v>
      </c>
      <c r="BB15" s="40">
        <v>0</v>
      </c>
      <c r="BC15" s="40">
        <v>0</v>
      </c>
      <c r="BD15" s="40">
        <v>0</v>
      </c>
      <c r="BE15" s="41">
        <v>0</v>
      </c>
    </row>
    <row r="16" spans="1:57">
      <c r="A16" s="63" t="s">
        <v>60</v>
      </c>
      <c r="B16" s="64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0</v>
      </c>
      <c r="AI16" s="40">
        <v>0</v>
      </c>
      <c r="AJ16" s="40">
        <v>0</v>
      </c>
      <c r="AK16" s="40">
        <v>0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v>0</v>
      </c>
      <c r="AS16" s="40">
        <v>0</v>
      </c>
      <c r="AT16" s="40">
        <v>0</v>
      </c>
      <c r="AU16" s="40">
        <v>17.073015213012695</v>
      </c>
      <c r="AV16" s="40">
        <v>17.499837875366211</v>
      </c>
      <c r="AW16" s="40">
        <v>17.937337875366211</v>
      </c>
      <c r="AX16" s="40">
        <v>18.385770797729492</v>
      </c>
      <c r="AY16" s="40">
        <v>18.845415115356445</v>
      </c>
      <c r="AZ16" s="40">
        <v>19.316551208496094</v>
      </c>
      <c r="BA16" s="40">
        <v>19.799463272094727</v>
      </c>
      <c r="BB16" s="40">
        <v>20.294448852539063</v>
      </c>
      <c r="BC16" s="40">
        <v>20.801813125610352</v>
      </c>
      <c r="BD16" s="40">
        <v>21.321857452392578</v>
      </c>
      <c r="BE16" s="41">
        <v>21.854902267456055</v>
      </c>
    </row>
    <row r="17" spans="1:57">
      <c r="A17" s="63" t="s">
        <v>61</v>
      </c>
      <c r="B17" s="64">
        <v>0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E17" s="40">
        <v>0</v>
      </c>
      <c r="AF17" s="40">
        <v>0</v>
      </c>
      <c r="AG17" s="40">
        <v>0</v>
      </c>
      <c r="AH17" s="40">
        <v>0</v>
      </c>
      <c r="AI17" s="40">
        <v>0</v>
      </c>
      <c r="AJ17" s="40">
        <v>0</v>
      </c>
      <c r="AK17" s="40">
        <v>0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v>15.85399055480957</v>
      </c>
      <c r="AS17" s="40">
        <v>16.250341415405273</v>
      </c>
      <c r="AT17" s="40">
        <v>16.656599044799805</v>
      </c>
      <c r="AU17" s="40">
        <v>17.073015213012695</v>
      </c>
      <c r="AV17" s="40">
        <v>17.499843597412109</v>
      </c>
      <c r="AW17" s="40">
        <v>17.937335968017578</v>
      </c>
      <c r="AX17" s="40">
        <v>18.385770797729492</v>
      </c>
      <c r="AY17" s="40">
        <v>18.845417022705078</v>
      </c>
      <c r="AZ17" s="40">
        <v>19.316553115844727</v>
      </c>
      <c r="BA17" s="40">
        <v>19.799465179443359</v>
      </c>
      <c r="BB17" s="40">
        <v>20.294448852539063</v>
      </c>
      <c r="BC17" s="40">
        <v>20.801811218261719</v>
      </c>
      <c r="BD17" s="40">
        <v>21.321853637695313</v>
      </c>
      <c r="BE17" s="41">
        <v>21.854902267456055</v>
      </c>
    </row>
    <row r="18" spans="1:57">
      <c r="A18" s="63" t="s">
        <v>254</v>
      </c>
      <c r="B18" s="64">
        <v>0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0</v>
      </c>
      <c r="AK18" s="40">
        <v>0</v>
      </c>
      <c r="AL18" s="40">
        <v>0</v>
      </c>
      <c r="AM18" s="40">
        <v>14.012616157531738</v>
      </c>
      <c r="AN18" s="40">
        <v>14.362935066223145</v>
      </c>
      <c r="AO18" s="40">
        <v>14.72200870513916</v>
      </c>
      <c r="AP18" s="40">
        <v>15.090058326721191</v>
      </c>
      <c r="AQ18" s="40">
        <v>15.46730899810791</v>
      </c>
      <c r="AR18" s="40">
        <v>15.85399055480957</v>
      </c>
      <c r="AS18" s="40">
        <v>16.250341415405273</v>
      </c>
      <c r="AT18" s="40">
        <v>16.656600952148438</v>
      </c>
      <c r="AU18" s="40">
        <v>17.073015213012695</v>
      </c>
      <c r="AV18" s="40">
        <v>17.499839782714844</v>
      </c>
      <c r="AW18" s="40">
        <v>17.937337875366211</v>
      </c>
      <c r="AX18" s="40">
        <v>18.385770797729492</v>
      </c>
      <c r="AY18" s="40">
        <v>18.845413208007813</v>
      </c>
      <c r="AZ18" s="40">
        <v>19.316551208496094</v>
      </c>
      <c r="BA18" s="40">
        <v>19.799467086791992</v>
      </c>
      <c r="BB18" s="40">
        <v>20.294450759887695</v>
      </c>
      <c r="BC18" s="40">
        <v>20.801815032958984</v>
      </c>
      <c r="BD18" s="40">
        <v>21.321857452392578</v>
      </c>
      <c r="BE18" s="41">
        <v>21.854904174804688</v>
      </c>
    </row>
    <row r="19" spans="1:57">
      <c r="A19" s="63" t="s">
        <v>62</v>
      </c>
      <c r="B19" s="64">
        <v>0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10.946633338928223</v>
      </c>
      <c r="AD19" s="40">
        <v>11.220298767089844</v>
      </c>
      <c r="AE19" s="40">
        <v>11.500805854797363</v>
      </c>
      <c r="AF19" s="40">
        <v>11.788327217102051</v>
      </c>
      <c r="AG19" s="40">
        <v>12.083034515380859</v>
      </c>
      <c r="AH19" s="40">
        <v>12.385109901428223</v>
      </c>
      <c r="AI19" s="40">
        <v>12.69473934173584</v>
      </c>
      <c r="AJ19" s="40">
        <v>13.012107849121094</v>
      </c>
      <c r="AK19" s="40">
        <v>13.337411880493164</v>
      </c>
      <c r="AL19" s="40">
        <v>13.670845031738281</v>
      </c>
      <c r="AM19" s="40">
        <v>14.012616157531738</v>
      </c>
      <c r="AN19" s="40">
        <v>14.362932205200195</v>
      </c>
      <c r="AO19" s="40">
        <v>14.722006797790527</v>
      </c>
      <c r="AP19" s="40">
        <v>15.090059280395508</v>
      </c>
      <c r="AQ19" s="40">
        <v>15.46730899810791</v>
      </c>
      <c r="AR19" s="40">
        <v>15.85399055480957</v>
      </c>
      <c r="AS19" s="40">
        <v>16.250341415405273</v>
      </c>
      <c r="AT19" s="40">
        <v>16.656599044799805</v>
      </c>
      <c r="AU19" s="40">
        <v>17.073017120361328</v>
      </c>
      <c r="AV19" s="40">
        <v>17.499837875366211</v>
      </c>
      <c r="AW19" s="40">
        <v>17.937335968017578</v>
      </c>
      <c r="AX19" s="40">
        <v>18.385768890380859</v>
      </c>
      <c r="AY19" s="40">
        <v>18.845415115356445</v>
      </c>
      <c r="AZ19" s="40">
        <v>19.316551208496094</v>
      </c>
      <c r="BA19" s="40">
        <v>19.799465179443359</v>
      </c>
      <c r="BB19" s="40">
        <v>20.294448852539063</v>
      </c>
      <c r="BC19" s="40">
        <v>0</v>
      </c>
      <c r="BD19" s="40">
        <v>0</v>
      </c>
      <c r="BE19" s="41">
        <v>0</v>
      </c>
    </row>
    <row r="20" spans="1:57">
      <c r="A20" s="63" t="s">
        <v>46</v>
      </c>
      <c r="B20" s="64">
        <v>0</v>
      </c>
      <c r="C20" s="40">
        <v>0</v>
      </c>
      <c r="D20" s="40">
        <v>0</v>
      </c>
      <c r="E20" s="40">
        <v>6.0521245002746582</v>
      </c>
      <c r="F20" s="40">
        <v>6.203427791595459</v>
      </c>
      <c r="G20" s="40">
        <v>6.3585138320922852</v>
      </c>
      <c r="H20" s="40">
        <v>6.5174760818481445</v>
      </c>
      <c r="I20" s="40">
        <v>6.6804122924804688</v>
      </c>
      <c r="J20" s="40">
        <v>6.8474225997924805</v>
      </c>
      <c r="K20" s="40">
        <v>7.018608570098877</v>
      </c>
      <c r="L20" s="40">
        <v>7.1940732002258301</v>
      </c>
      <c r="M20" s="40">
        <v>7.3739256858825684</v>
      </c>
      <c r="N20" s="40">
        <v>7.5582728385925293</v>
      </c>
      <c r="O20" s="40">
        <v>7.747230052947998</v>
      </c>
      <c r="P20" s="40">
        <v>7.9409112930297852</v>
      </c>
      <c r="Q20" s="40">
        <v>8.139434814453125</v>
      </c>
      <c r="R20" s="40">
        <v>8.3429193496704102</v>
      </c>
      <c r="S20" s="40">
        <v>8.5514917373657227</v>
      </c>
      <c r="T20" s="40">
        <v>8.7652797698974609</v>
      </c>
      <c r="U20" s="40">
        <v>8.984410285949707</v>
      </c>
      <c r="V20" s="40">
        <v>9.2090225219726563</v>
      </c>
      <c r="W20" s="40">
        <v>9.4392480850219727</v>
      </c>
      <c r="X20" s="40">
        <v>9.6752300262451172</v>
      </c>
      <c r="Y20" s="40">
        <v>9.9171085357666016</v>
      </c>
      <c r="Z20" s="40">
        <v>10.165040016174316</v>
      </c>
      <c r="AA20" s="40">
        <v>10.419163703918457</v>
      </c>
      <c r="AB20" s="40">
        <v>10.679641723632813</v>
      </c>
      <c r="AC20" s="40">
        <v>10.946632385253906</v>
      </c>
      <c r="AD20" s="40">
        <v>11.220298767089844</v>
      </c>
      <c r="AE20" s="40">
        <v>0</v>
      </c>
      <c r="AF20" s="40">
        <v>0</v>
      </c>
      <c r="AG20" s="40">
        <v>0</v>
      </c>
      <c r="AH20" s="40">
        <v>0</v>
      </c>
      <c r="AI20" s="40">
        <v>0</v>
      </c>
      <c r="AJ20" s="40">
        <v>0</v>
      </c>
      <c r="AK20" s="40">
        <v>0</v>
      </c>
      <c r="AL20" s="40">
        <v>0</v>
      </c>
      <c r="AM20" s="40">
        <v>0</v>
      </c>
      <c r="AN20" s="40">
        <v>0</v>
      </c>
      <c r="AO20" s="40">
        <v>0</v>
      </c>
      <c r="AP20" s="40">
        <v>0</v>
      </c>
      <c r="AQ20" s="40">
        <v>0</v>
      </c>
      <c r="AR20" s="40">
        <v>0</v>
      </c>
      <c r="AS20" s="40">
        <v>0</v>
      </c>
      <c r="AT20" s="40">
        <v>0</v>
      </c>
      <c r="AU20" s="40">
        <v>0</v>
      </c>
      <c r="AV20" s="40">
        <v>0</v>
      </c>
      <c r="AW20" s="40">
        <v>0</v>
      </c>
      <c r="AX20" s="40">
        <v>0</v>
      </c>
      <c r="AY20" s="40">
        <v>0</v>
      </c>
      <c r="AZ20" s="40">
        <v>0</v>
      </c>
      <c r="BA20" s="40">
        <v>0</v>
      </c>
      <c r="BB20" s="40">
        <v>0</v>
      </c>
      <c r="BC20" s="40">
        <v>0</v>
      </c>
      <c r="BD20" s="40">
        <v>0</v>
      </c>
      <c r="BE20" s="41">
        <v>0</v>
      </c>
    </row>
    <row r="21" spans="1:57">
      <c r="A21" s="63" t="s">
        <v>63</v>
      </c>
      <c r="B21" s="64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11.220298767089844</v>
      </c>
      <c r="AE21" s="40">
        <v>11.50080680847168</v>
      </c>
      <c r="AF21" s="40">
        <v>11.788327217102051</v>
      </c>
      <c r="AG21" s="40">
        <v>12.083035469055176</v>
      </c>
      <c r="AH21" s="40">
        <v>12.385109901428223</v>
      </c>
      <c r="AI21" s="40">
        <v>12.694737434387207</v>
      </c>
      <c r="AJ21" s="40">
        <v>13.012107849121094</v>
      </c>
      <c r="AK21" s="40">
        <v>13.337410926818848</v>
      </c>
      <c r="AL21" s="40">
        <v>13.670845985412598</v>
      </c>
      <c r="AM21" s="40">
        <v>14.012617111206055</v>
      </c>
      <c r="AN21" s="40">
        <v>14.362933158874512</v>
      </c>
      <c r="AO21" s="40">
        <v>14.722007751464844</v>
      </c>
      <c r="AP21" s="40">
        <v>15.090056419372559</v>
      </c>
      <c r="AQ21" s="40">
        <v>15.46730899810791</v>
      </c>
      <c r="AR21" s="40">
        <v>15.853989601135254</v>
      </c>
      <c r="AS21" s="40">
        <v>16.250341415405273</v>
      </c>
      <c r="AT21" s="40">
        <v>16.656597137451172</v>
      </c>
      <c r="AU21" s="40">
        <v>17.073013305664063</v>
      </c>
      <c r="AV21" s="40">
        <v>17.499837875366211</v>
      </c>
      <c r="AW21" s="40">
        <v>17.937337875366211</v>
      </c>
      <c r="AX21" s="40">
        <v>18.385772705078125</v>
      </c>
      <c r="AY21" s="40">
        <v>18.845417022705078</v>
      </c>
      <c r="AZ21" s="40">
        <v>19.316549301147461</v>
      </c>
      <c r="BA21" s="40">
        <v>19.799467086791992</v>
      </c>
      <c r="BB21" s="40">
        <v>20.294448852539063</v>
      </c>
      <c r="BC21" s="40">
        <v>20.801815032958984</v>
      </c>
      <c r="BD21" s="40">
        <v>0</v>
      </c>
      <c r="BE21" s="41">
        <v>0</v>
      </c>
    </row>
    <row r="22" spans="1:57">
      <c r="A22" s="63" t="s">
        <v>64</v>
      </c>
      <c r="B22" s="64">
        <v>0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10.165038108825684</v>
      </c>
      <c r="AA22" s="40">
        <v>10.419163703918457</v>
      </c>
      <c r="AB22" s="40">
        <v>10.679641723632813</v>
      </c>
      <c r="AC22" s="40">
        <v>10.946634292602539</v>
      </c>
      <c r="AD22" s="40">
        <v>11.220298767089844</v>
      </c>
      <c r="AE22" s="40">
        <v>11.50080680847168</v>
      </c>
      <c r="AF22" s="40">
        <v>11.788327217102051</v>
      </c>
      <c r="AG22" s="40">
        <v>12.083035469055176</v>
      </c>
      <c r="AH22" s="40">
        <v>12.385108947753906</v>
      </c>
      <c r="AI22" s="40">
        <v>12.694738388061523</v>
      </c>
      <c r="AJ22" s="40">
        <v>13.012105941772461</v>
      </c>
      <c r="AK22" s="40">
        <v>13.337409019470215</v>
      </c>
      <c r="AL22" s="40">
        <v>13.670846939086914</v>
      </c>
      <c r="AM22" s="40">
        <v>14.012617111206055</v>
      </c>
      <c r="AN22" s="40">
        <v>14.362934112548828</v>
      </c>
      <c r="AO22" s="40">
        <v>14.722007751464844</v>
      </c>
      <c r="AP22" s="40">
        <v>15.090057373046875</v>
      </c>
      <c r="AQ22" s="40">
        <v>15.46730899810791</v>
      </c>
      <c r="AR22" s="40">
        <v>15.853988647460938</v>
      </c>
      <c r="AS22" s="40">
        <v>16.250341415405273</v>
      </c>
      <c r="AT22" s="40">
        <v>16.656599044799805</v>
      </c>
      <c r="AU22" s="40">
        <v>17.073017120361328</v>
      </c>
      <c r="AV22" s="40">
        <v>17.499837875366211</v>
      </c>
      <c r="AW22" s="40">
        <v>17.937332153320313</v>
      </c>
      <c r="AX22" s="40">
        <v>18.385772705078125</v>
      </c>
      <c r="AY22" s="40">
        <v>18.845415115356445</v>
      </c>
      <c r="AZ22" s="40">
        <v>0</v>
      </c>
      <c r="BA22" s="40">
        <v>0</v>
      </c>
      <c r="BB22" s="40">
        <v>0</v>
      </c>
      <c r="BC22" s="40">
        <v>0</v>
      </c>
      <c r="BD22" s="40">
        <v>0</v>
      </c>
      <c r="BE22" s="41">
        <v>0</v>
      </c>
    </row>
    <row r="23" spans="1:57">
      <c r="A23" s="63" t="s">
        <v>255</v>
      </c>
      <c r="B23" s="64">
        <v>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0</v>
      </c>
      <c r="AK23" s="40">
        <v>0</v>
      </c>
      <c r="AL23" s="40">
        <v>0</v>
      </c>
      <c r="AM23" s="40">
        <v>0</v>
      </c>
      <c r="AN23" s="40">
        <v>0</v>
      </c>
      <c r="AO23" s="40">
        <v>0</v>
      </c>
      <c r="AP23" s="40">
        <v>0</v>
      </c>
      <c r="AQ23" s="40">
        <v>0</v>
      </c>
      <c r="AR23" s="40">
        <v>0</v>
      </c>
      <c r="AS23" s="40">
        <v>0</v>
      </c>
      <c r="AT23" s="40">
        <v>0</v>
      </c>
      <c r="AU23" s="40">
        <v>0</v>
      </c>
      <c r="AV23" s="40">
        <v>0</v>
      </c>
      <c r="AW23" s="40">
        <v>0</v>
      </c>
      <c r="AX23" s="40">
        <v>0</v>
      </c>
      <c r="AY23" s="40">
        <v>0</v>
      </c>
      <c r="AZ23" s="40">
        <v>0</v>
      </c>
      <c r="BA23" s="40">
        <v>0</v>
      </c>
      <c r="BB23" s="40">
        <v>0</v>
      </c>
      <c r="BC23" s="40">
        <v>20.801813125610352</v>
      </c>
      <c r="BD23" s="40">
        <v>21.321855545043945</v>
      </c>
      <c r="BE23" s="41">
        <v>21.854904174804688</v>
      </c>
    </row>
    <row r="24" spans="1:57">
      <c r="A24" s="63" t="s">
        <v>146</v>
      </c>
      <c r="B24" s="64">
        <v>0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4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0</v>
      </c>
      <c r="AJ24" s="40">
        <v>0</v>
      </c>
      <c r="AK24" s="40">
        <v>0</v>
      </c>
      <c r="AL24" s="40">
        <v>0</v>
      </c>
      <c r="AM24" s="40">
        <v>0</v>
      </c>
      <c r="AN24" s="40">
        <v>0</v>
      </c>
      <c r="AO24" s="40">
        <v>0</v>
      </c>
      <c r="AP24" s="40">
        <v>0</v>
      </c>
      <c r="AQ24" s="40">
        <v>0</v>
      </c>
      <c r="AR24" s="40">
        <v>0</v>
      </c>
      <c r="AS24" s="40">
        <v>0</v>
      </c>
      <c r="AT24" s="40">
        <v>0</v>
      </c>
      <c r="AU24" s="40">
        <v>0</v>
      </c>
      <c r="AV24" s="40">
        <v>0</v>
      </c>
      <c r="AW24" s="40">
        <v>0</v>
      </c>
      <c r="AX24" s="40">
        <v>0</v>
      </c>
      <c r="AY24" s="40">
        <v>0</v>
      </c>
      <c r="AZ24" s="40">
        <v>0</v>
      </c>
      <c r="BA24" s="40">
        <v>0</v>
      </c>
      <c r="BB24" s="40">
        <v>0</v>
      </c>
      <c r="BC24" s="40">
        <v>0</v>
      </c>
      <c r="BD24" s="40">
        <v>0</v>
      </c>
      <c r="BE24" s="41">
        <v>0</v>
      </c>
    </row>
    <row r="25" spans="1:57">
      <c r="A25" s="63" t="s">
        <v>147</v>
      </c>
      <c r="B25" s="64">
        <v>0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0</v>
      </c>
      <c r="AJ25" s="40">
        <v>0</v>
      </c>
      <c r="AK25" s="40">
        <v>0</v>
      </c>
      <c r="AL25" s="40">
        <v>0</v>
      </c>
      <c r="AM25" s="40">
        <v>0</v>
      </c>
      <c r="AN25" s="40">
        <v>0</v>
      </c>
      <c r="AO25" s="40">
        <v>0</v>
      </c>
      <c r="AP25" s="40">
        <v>0</v>
      </c>
      <c r="AQ25" s="40">
        <v>0</v>
      </c>
      <c r="AR25" s="40">
        <v>0</v>
      </c>
      <c r="AS25" s="40">
        <v>0</v>
      </c>
      <c r="AT25" s="40">
        <v>0</v>
      </c>
      <c r="AU25" s="40">
        <v>0</v>
      </c>
      <c r="AV25" s="40">
        <v>0</v>
      </c>
      <c r="AW25" s="40">
        <v>0</v>
      </c>
      <c r="AX25" s="40">
        <v>0</v>
      </c>
      <c r="AY25" s="40">
        <v>0</v>
      </c>
      <c r="AZ25" s="40">
        <v>0</v>
      </c>
      <c r="BA25" s="40">
        <v>0</v>
      </c>
      <c r="BB25" s="40">
        <v>0</v>
      </c>
      <c r="BC25" s="40">
        <v>0</v>
      </c>
      <c r="BD25" s="40">
        <v>0</v>
      </c>
      <c r="BE25" s="41">
        <v>0</v>
      </c>
    </row>
    <row r="26" spans="1:57">
      <c r="A26" s="63" t="s">
        <v>148</v>
      </c>
      <c r="B26" s="64">
        <v>0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0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0</v>
      </c>
      <c r="AK26" s="40">
        <v>0</v>
      </c>
      <c r="AL26" s="40">
        <v>0</v>
      </c>
      <c r="AM26" s="40">
        <v>0</v>
      </c>
      <c r="AN26" s="40">
        <v>0</v>
      </c>
      <c r="AO26" s="40">
        <v>0</v>
      </c>
      <c r="AP26" s="40">
        <v>0</v>
      </c>
      <c r="AQ26" s="40">
        <v>0</v>
      </c>
      <c r="AR26" s="40">
        <v>0</v>
      </c>
      <c r="AS26" s="40">
        <v>0</v>
      </c>
      <c r="AT26" s="40">
        <v>0</v>
      </c>
      <c r="AU26" s="40">
        <v>0</v>
      </c>
      <c r="AV26" s="40">
        <v>0</v>
      </c>
      <c r="AW26" s="40">
        <v>0</v>
      </c>
      <c r="AX26" s="40">
        <v>0</v>
      </c>
      <c r="AY26" s="40">
        <v>0</v>
      </c>
      <c r="AZ26" s="40">
        <v>0</v>
      </c>
      <c r="BA26" s="40">
        <v>0</v>
      </c>
      <c r="BB26" s="40">
        <v>0</v>
      </c>
      <c r="BC26" s="40">
        <v>0</v>
      </c>
      <c r="BD26" s="40">
        <v>0</v>
      </c>
      <c r="BE26" s="41">
        <v>0</v>
      </c>
    </row>
    <row r="27" spans="1:57">
      <c r="A27" s="63" t="s">
        <v>149</v>
      </c>
      <c r="B27" s="64">
        <v>0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0">
        <v>0</v>
      </c>
      <c r="N27" s="40">
        <v>0</v>
      </c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9.2090225219726563</v>
      </c>
      <c r="W27" s="40">
        <v>9.4392471313476563</v>
      </c>
      <c r="X27" s="40">
        <v>9.6752290725708008</v>
      </c>
      <c r="Y27" s="40">
        <v>9.9171085357666016</v>
      </c>
      <c r="Z27" s="40">
        <v>10.165038108825684</v>
      </c>
      <c r="AA27" s="40">
        <v>10.419164657592773</v>
      </c>
      <c r="AB27" s="40">
        <v>10.679644584655762</v>
      </c>
      <c r="AC27" s="40">
        <v>10.946633338928223</v>
      </c>
      <c r="AD27" s="40">
        <v>11.220300674438477</v>
      </c>
      <c r="AE27" s="40">
        <v>11.500804901123047</v>
      </c>
      <c r="AF27" s="40">
        <v>11.788327217102051</v>
      </c>
      <c r="AG27" s="40">
        <v>12.083035469055176</v>
      </c>
      <c r="AH27" s="40">
        <v>12.385108947753906</v>
      </c>
      <c r="AI27" s="40">
        <v>12.694740295410156</v>
      </c>
      <c r="AJ27" s="40">
        <v>13.01210880279541</v>
      </c>
      <c r="AK27" s="40">
        <v>13.337408065795898</v>
      </c>
      <c r="AL27" s="40">
        <v>13.670844078063965</v>
      </c>
      <c r="AM27" s="40">
        <v>14.012618064880371</v>
      </c>
      <c r="AN27" s="40">
        <v>14.362933158874512</v>
      </c>
      <c r="AO27" s="40">
        <v>14.722010612487793</v>
      </c>
      <c r="AP27" s="40">
        <v>15.090060234069824</v>
      </c>
      <c r="AQ27" s="40">
        <v>15.467306137084961</v>
      </c>
      <c r="AR27" s="40">
        <v>15.85399055480957</v>
      </c>
      <c r="AS27" s="40">
        <v>16.250343322753906</v>
      </c>
      <c r="AT27" s="40">
        <v>16.65660285949707</v>
      </c>
      <c r="AU27" s="40">
        <v>17.073013305664063</v>
      </c>
      <c r="AV27" s="40">
        <v>0</v>
      </c>
      <c r="AW27" s="40">
        <v>0</v>
      </c>
      <c r="AX27" s="40">
        <v>0</v>
      </c>
      <c r="AY27" s="40">
        <v>0</v>
      </c>
      <c r="AZ27" s="40">
        <v>0</v>
      </c>
      <c r="BA27" s="40">
        <v>0</v>
      </c>
      <c r="BB27" s="40">
        <v>0</v>
      </c>
      <c r="BC27" s="40">
        <v>0</v>
      </c>
      <c r="BD27" s="40">
        <v>0</v>
      </c>
      <c r="BE27" s="41">
        <v>0</v>
      </c>
    </row>
    <row r="28" spans="1:57">
      <c r="A28" s="63" t="s">
        <v>150</v>
      </c>
      <c r="B28" s="64">
        <v>0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0</v>
      </c>
      <c r="AK28" s="40">
        <v>0</v>
      </c>
      <c r="AL28" s="40">
        <v>0</v>
      </c>
      <c r="AM28" s="40">
        <v>0</v>
      </c>
      <c r="AN28" s="40">
        <v>0</v>
      </c>
      <c r="AO28" s="40">
        <v>0</v>
      </c>
      <c r="AP28" s="40">
        <v>0</v>
      </c>
      <c r="AQ28" s="40">
        <v>0</v>
      </c>
      <c r="AR28" s="40">
        <v>0</v>
      </c>
      <c r="AS28" s="40">
        <v>0</v>
      </c>
      <c r="AT28" s="40">
        <v>0</v>
      </c>
      <c r="AU28" s="40">
        <v>0</v>
      </c>
      <c r="AV28" s="40">
        <v>0</v>
      </c>
      <c r="AW28" s="40">
        <v>0</v>
      </c>
      <c r="AX28" s="40">
        <v>0</v>
      </c>
      <c r="AY28" s="40">
        <v>0</v>
      </c>
      <c r="AZ28" s="40">
        <v>0</v>
      </c>
      <c r="BA28" s="40">
        <v>0</v>
      </c>
      <c r="BB28" s="40">
        <v>0</v>
      </c>
      <c r="BC28" s="40">
        <v>0</v>
      </c>
      <c r="BD28" s="40">
        <v>0</v>
      </c>
      <c r="BE28" s="41">
        <v>0</v>
      </c>
    </row>
    <row r="29" spans="1:57">
      <c r="A29" s="63" t="s">
        <v>151</v>
      </c>
      <c r="B29" s="64">
        <v>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0</v>
      </c>
      <c r="AU29" s="40">
        <v>0</v>
      </c>
      <c r="AV29" s="40">
        <v>0</v>
      </c>
      <c r="AW29" s="40">
        <v>0</v>
      </c>
      <c r="AX29" s="40">
        <v>0</v>
      </c>
      <c r="AY29" s="40">
        <v>0</v>
      </c>
      <c r="AZ29" s="40">
        <v>0</v>
      </c>
      <c r="BA29" s="40">
        <v>0</v>
      </c>
      <c r="BB29" s="40">
        <v>0</v>
      </c>
      <c r="BC29" s="40">
        <v>0</v>
      </c>
      <c r="BD29" s="40">
        <v>0</v>
      </c>
      <c r="BE29" s="41">
        <v>0</v>
      </c>
    </row>
    <row r="30" spans="1:57">
      <c r="A30" s="63" t="s">
        <v>152</v>
      </c>
      <c r="B30" s="64">
        <v>0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0</v>
      </c>
      <c r="AU30" s="40">
        <v>0</v>
      </c>
      <c r="AV30" s="40">
        <v>0</v>
      </c>
      <c r="AW30" s="40">
        <v>0</v>
      </c>
      <c r="AX30" s="40">
        <v>0</v>
      </c>
      <c r="AY30" s="40">
        <v>0</v>
      </c>
      <c r="AZ30" s="40">
        <v>0</v>
      </c>
      <c r="BA30" s="40">
        <v>0</v>
      </c>
      <c r="BB30" s="40">
        <v>0</v>
      </c>
      <c r="BC30" s="40">
        <v>0</v>
      </c>
      <c r="BD30" s="40">
        <v>0</v>
      </c>
      <c r="BE30" s="41">
        <v>0</v>
      </c>
    </row>
    <row r="31" spans="1:57">
      <c r="A31" s="63" t="s">
        <v>153</v>
      </c>
      <c r="B31" s="64">
        <v>0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1">
        <v>0</v>
      </c>
    </row>
    <row r="32" spans="1:57">
      <c r="A32" s="63" t="s">
        <v>154</v>
      </c>
      <c r="B32" s="64">
        <v>0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1">
        <v>0</v>
      </c>
    </row>
    <row r="33" spans="1:57">
      <c r="A33" s="63" t="s">
        <v>155</v>
      </c>
      <c r="B33" s="64">
        <v>0</v>
      </c>
      <c r="C33" s="40">
        <v>0</v>
      </c>
      <c r="D33" s="40">
        <v>0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0">
        <v>0</v>
      </c>
      <c r="N33" s="40">
        <v>0</v>
      </c>
      <c r="O33" s="4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0</v>
      </c>
      <c r="AK33" s="40">
        <v>0</v>
      </c>
      <c r="AL33" s="40">
        <v>0</v>
      </c>
      <c r="AM33" s="40">
        <v>0</v>
      </c>
      <c r="AN33" s="40">
        <v>0</v>
      </c>
      <c r="AO33" s="40">
        <v>0</v>
      </c>
      <c r="AP33" s="40">
        <v>0</v>
      </c>
      <c r="AQ33" s="40">
        <v>0</v>
      </c>
      <c r="AR33" s="40">
        <v>0</v>
      </c>
      <c r="AS33" s="40">
        <v>0</v>
      </c>
      <c r="AT33" s="40">
        <v>0</v>
      </c>
      <c r="AU33" s="40">
        <v>0</v>
      </c>
      <c r="AV33" s="40">
        <v>0</v>
      </c>
      <c r="AW33" s="40">
        <v>0</v>
      </c>
      <c r="AX33" s="40">
        <v>0</v>
      </c>
      <c r="AY33" s="40">
        <v>0</v>
      </c>
      <c r="AZ33" s="40">
        <v>0</v>
      </c>
      <c r="BA33" s="40">
        <v>0</v>
      </c>
      <c r="BB33" s="40">
        <v>0</v>
      </c>
      <c r="BC33" s="40">
        <v>0</v>
      </c>
      <c r="BD33" s="40">
        <v>0</v>
      </c>
      <c r="BE33" s="41">
        <v>0</v>
      </c>
    </row>
    <row r="34" spans="1:57">
      <c r="A34" s="63" t="s">
        <v>156</v>
      </c>
      <c r="B34" s="64">
        <v>0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0</v>
      </c>
      <c r="Q34" s="40">
        <v>0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40">
        <v>0</v>
      </c>
      <c r="AC34" s="40">
        <v>0</v>
      </c>
      <c r="AD34" s="40">
        <v>0</v>
      </c>
      <c r="AE34" s="40">
        <v>0</v>
      </c>
      <c r="AF34" s="40">
        <v>0</v>
      </c>
      <c r="AG34" s="40">
        <v>0</v>
      </c>
      <c r="AH34" s="40">
        <v>0</v>
      </c>
      <c r="AI34" s="40">
        <v>0</v>
      </c>
      <c r="AJ34" s="40">
        <v>0</v>
      </c>
      <c r="AK34" s="40">
        <v>0</v>
      </c>
      <c r="AL34" s="40">
        <v>0</v>
      </c>
      <c r="AM34" s="40">
        <v>0</v>
      </c>
      <c r="AN34" s="40">
        <v>0</v>
      </c>
      <c r="AO34" s="40">
        <v>0</v>
      </c>
      <c r="AP34" s="40">
        <v>0</v>
      </c>
      <c r="AQ34" s="40">
        <v>0</v>
      </c>
      <c r="AR34" s="40">
        <v>0</v>
      </c>
      <c r="AS34" s="40">
        <v>0</v>
      </c>
      <c r="AT34" s="40">
        <v>0</v>
      </c>
      <c r="AU34" s="40">
        <v>0</v>
      </c>
      <c r="AV34" s="40">
        <v>0</v>
      </c>
      <c r="AW34" s="40">
        <v>0</v>
      </c>
      <c r="AX34" s="40">
        <v>0</v>
      </c>
      <c r="AY34" s="40">
        <v>0</v>
      </c>
      <c r="AZ34" s="40">
        <v>0</v>
      </c>
      <c r="BA34" s="40">
        <v>0</v>
      </c>
      <c r="BB34" s="40">
        <v>0</v>
      </c>
      <c r="BC34" s="40">
        <v>0</v>
      </c>
      <c r="BD34" s="40">
        <v>0</v>
      </c>
      <c r="BE34" s="41">
        <v>0</v>
      </c>
    </row>
    <row r="35" spans="1:57">
      <c r="A35" s="63" t="s">
        <v>256</v>
      </c>
      <c r="B35" s="64">
        <v>0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1">
        <v>0</v>
      </c>
    </row>
    <row r="36" spans="1:57">
      <c r="A36" s="63" t="s">
        <v>257</v>
      </c>
      <c r="B36" s="64">
        <v>0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12.083034515380859</v>
      </c>
      <c r="AH36" s="40">
        <v>12.385108947753906</v>
      </c>
      <c r="AI36" s="40">
        <v>12.694737434387207</v>
      </c>
      <c r="AJ36" s="40">
        <v>13.012106895446777</v>
      </c>
      <c r="AK36" s="40">
        <v>13.337409973144531</v>
      </c>
      <c r="AL36" s="40">
        <v>13.670845985412598</v>
      </c>
      <c r="AM36" s="40">
        <v>14.012617111206055</v>
      </c>
      <c r="AN36" s="40">
        <v>14.362933158874512</v>
      </c>
      <c r="AO36" s="40">
        <v>14.722005844116211</v>
      </c>
      <c r="AP36" s="40">
        <v>15.090058326721191</v>
      </c>
      <c r="AQ36" s="40">
        <v>15.46730899810791</v>
      </c>
      <c r="AR36" s="40">
        <v>15.85399055480957</v>
      </c>
      <c r="AS36" s="40">
        <v>16.250341415405273</v>
      </c>
      <c r="AT36" s="40">
        <v>16.65660285949707</v>
      </c>
      <c r="AU36" s="40">
        <v>17.073017120361328</v>
      </c>
      <c r="AV36" s="40">
        <v>17.499837875366211</v>
      </c>
      <c r="AW36" s="40">
        <v>17.937337875366211</v>
      </c>
      <c r="AX36" s="40">
        <v>18.385768890380859</v>
      </c>
      <c r="AY36" s="40">
        <v>18.845413208007813</v>
      </c>
      <c r="AZ36" s="40">
        <v>19.316551208496094</v>
      </c>
      <c r="BA36" s="40">
        <v>19.799465179443359</v>
      </c>
      <c r="BB36" s="40">
        <v>20.294448852539063</v>
      </c>
      <c r="BC36" s="40">
        <v>20.801813125610352</v>
      </c>
      <c r="BD36" s="40">
        <v>21.321855545043945</v>
      </c>
      <c r="BE36" s="41">
        <v>21.85490608215332</v>
      </c>
    </row>
    <row r="37" spans="1:57">
      <c r="A37" s="63" t="s">
        <v>258</v>
      </c>
      <c r="B37" s="64">
        <v>0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0">
        <v>0</v>
      </c>
      <c r="AN37" s="40">
        <v>0</v>
      </c>
      <c r="AO37" s="40">
        <v>0</v>
      </c>
      <c r="AP37" s="40">
        <v>0</v>
      </c>
      <c r="AQ37" s="40">
        <v>0</v>
      </c>
      <c r="AR37" s="40">
        <v>0</v>
      </c>
      <c r="AS37" s="40">
        <v>0</v>
      </c>
      <c r="AT37" s="40">
        <v>0</v>
      </c>
      <c r="AU37" s="40">
        <v>0</v>
      </c>
      <c r="AV37" s="40">
        <v>0</v>
      </c>
      <c r="AW37" s="40">
        <v>0</v>
      </c>
      <c r="AX37" s="40">
        <v>0</v>
      </c>
      <c r="AY37" s="40">
        <v>0</v>
      </c>
      <c r="AZ37" s="40">
        <v>0</v>
      </c>
      <c r="BA37" s="40">
        <v>0</v>
      </c>
      <c r="BB37" s="40">
        <v>0</v>
      </c>
      <c r="BC37" s="40">
        <v>0</v>
      </c>
      <c r="BD37" s="40">
        <v>0</v>
      </c>
      <c r="BE37" s="41">
        <v>0</v>
      </c>
    </row>
    <row r="38" spans="1:57">
      <c r="A38" s="63" t="s">
        <v>259</v>
      </c>
      <c r="B38" s="64">
        <v>0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18.974639892578125</v>
      </c>
      <c r="AY38" s="40">
        <v>19.449005126953125</v>
      </c>
      <c r="AZ38" s="40">
        <v>19.935232162475586</v>
      </c>
      <c r="BA38" s="40">
        <v>20.433609008789063</v>
      </c>
      <c r="BB38" s="40">
        <v>20.944452285766602</v>
      </c>
      <c r="BC38" s="40">
        <v>21.468061447143555</v>
      </c>
      <c r="BD38" s="40">
        <v>22.004766464233398</v>
      </c>
      <c r="BE38" s="41">
        <v>22.554887771606445</v>
      </c>
    </row>
    <row r="39" spans="1:57">
      <c r="A39" s="63" t="s">
        <v>260</v>
      </c>
      <c r="B39" s="64">
        <v>0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1">
        <v>0</v>
      </c>
    </row>
    <row r="40" spans="1:57">
      <c r="A40" s="65" t="s">
        <v>65</v>
      </c>
      <c r="B40" s="66">
        <v>16.459999203681946</v>
      </c>
      <c r="C40" s="67">
        <v>16.834719181060791</v>
      </c>
      <c r="D40" s="67">
        <v>17.205467939376831</v>
      </c>
      <c r="E40" s="67">
        <v>23.623767018318176</v>
      </c>
      <c r="F40" s="67">
        <v>24.149115085601807</v>
      </c>
      <c r="G40" s="67">
        <v>24.686293840408325</v>
      </c>
      <c r="H40" s="67">
        <v>25.23556923866272</v>
      </c>
      <c r="I40" s="67">
        <v>25.797224521636963</v>
      </c>
      <c r="J40" s="67">
        <v>26.371530294418335</v>
      </c>
      <c r="K40" s="67">
        <v>26.958788633346558</v>
      </c>
      <c r="L40" s="67">
        <v>22.182925701141357</v>
      </c>
      <c r="M40" s="67">
        <v>22.66255521774292</v>
      </c>
      <c r="N40" s="67">
        <v>7.5582728385925293</v>
      </c>
      <c r="O40" s="67">
        <v>7.747230052947998</v>
      </c>
      <c r="P40" s="67">
        <v>7.9409112930297852</v>
      </c>
      <c r="Q40" s="67">
        <v>8.139434814453125</v>
      </c>
      <c r="R40" s="67">
        <v>8.3429193496704102</v>
      </c>
      <c r="S40" s="67">
        <v>8.5514917373657227</v>
      </c>
      <c r="T40" s="67">
        <v>8.7652797698974609</v>
      </c>
      <c r="U40" s="67">
        <v>8.984410285949707</v>
      </c>
      <c r="V40" s="67">
        <v>18.418045043945313</v>
      </c>
      <c r="W40" s="67">
        <v>18.878495216369629</v>
      </c>
      <c r="X40" s="67">
        <v>19.350459098815918</v>
      </c>
      <c r="Y40" s="67">
        <v>19.834217071533203</v>
      </c>
      <c r="Z40" s="67">
        <v>30.495116233825684</v>
      </c>
      <c r="AA40" s="67">
        <v>31.257492065429688</v>
      </c>
      <c r="AB40" s="67">
        <v>32.038928031921387</v>
      </c>
      <c r="AC40" s="67">
        <v>43.786533355712891</v>
      </c>
      <c r="AD40" s="67">
        <v>56.101495742797852</v>
      </c>
      <c r="AE40" s="67">
        <v>46.00322437286377</v>
      </c>
      <c r="AF40" s="67">
        <v>47.153308868408203</v>
      </c>
      <c r="AG40" s="67">
        <v>60.415175437927246</v>
      </c>
      <c r="AH40" s="67">
        <v>61.925546646118164</v>
      </c>
      <c r="AI40" s="67">
        <v>63.473692893981934</v>
      </c>
      <c r="AJ40" s="67">
        <v>65.060537338256836</v>
      </c>
      <c r="AK40" s="67">
        <v>66.687049865722656</v>
      </c>
      <c r="AL40" s="67">
        <v>68.354228019714355</v>
      </c>
      <c r="AM40" s="67">
        <v>84.075701713562012</v>
      </c>
      <c r="AN40" s="67">
        <v>86.177600860595703</v>
      </c>
      <c r="AO40" s="67">
        <v>88.332047462463379</v>
      </c>
      <c r="AP40" s="67">
        <v>90.540349960327148</v>
      </c>
      <c r="AQ40" s="67">
        <v>92.803851127624512</v>
      </c>
      <c r="AR40" s="67">
        <v>110.97793102264404</v>
      </c>
      <c r="AS40" s="67">
        <v>113.75239181518555</v>
      </c>
      <c r="AT40" s="67">
        <v>116.59620094299316</v>
      </c>
      <c r="AU40" s="67">
        <v>136.5841236114502</v>
      </c>
      <c r="AV40" s="67">
        <v>122.49887275695801</v>
      </c>
      <c r="AW40" s="67">
        <v>125.56135559082031</v>
      </c>
      <c r="AX40" s="67">
        <v>147.67503547668457</v>
      </c>
      <c r="AY40" s="67">
        <v>151.36691093444824</v>
      </c>
      <c r="AZ40" s="67">
        <v>135.83453941345215</v>
      </c>
      <c r="BA40" s="67">
        <v>139.23040199279785</v>
      </c>
      <c r="BB40" s="67">
        <v>142.71114730834961</v>
      </c>
      <c r="BC40" s="67">
        <v>146.2789421081543</v>
      </c>
      <c r="BD40" s="67">
        <v>128.61404609680176</v>
      </c>
      <c r="BE40" s="68">
        <v>131.82940673828125</v>
      </c>
    </row>
    <row r="41" spans="1:57">
      <c r="A41" s="63"/>
      <c r="B41" s="64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41"/>
    </row>
    <row r="42" spans="1:57">
      <c r="A42" s="63"/>
      <c r="B42" s="64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41"/>
    </row>
    <row r="43" spans="1:57">
      <c r="A43" s="63"/>
      <c r="B43" s="64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41"/>
    </row>
    <row r="44" spans="1:57">
      <c r="A44" s="63"/>
      <c r="B44" s="64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41"/>
    </row>
    <row r="45" spans="1:57">
      <c r="A45" s="63"/>
      <c r="B45" s="64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41"/>
    </row>
    <row r="46" spans="1:57">
      <c r="A46" s="63"/>
      <c r="B46" s="64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41"/>
    </row>
    <row r="47" spans="1:57">
      <c r="A47" s="63"/>
      <c r="B47" s="64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41"/>
    </row>
    <row r="48" spans="1:57">
      <c r="A48" s="63"/>
      <c r="B48" s="64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41"/>
    </row>
    <row r="49" spans="1:57">
      <c r="A49" s="63"/>
      <c r="B49" s="64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41"/>
    </row>
    <row r="50" spans="1:57">
      <c r="A50" s="63"/>
      <c r="B50" s="64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41"/>
    </row>
    <row r="51" spans="1:57">
      <c r="A51" s="63"/>
      <c r="B51" s="64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41"/>
    </row>
    <row r="52" spans="1:57">
      <c r="A52" s="63"/>
      <c r="B52" s="64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41"/>
    </row>
    <row r="53" spans="1:57">
      <c r="A53" s="63"/>
      <c r="B53" s="64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41"/>
    </row>
    <row r="54" spans="1:57">
      <c r="A54" s="63"/>
      <c r="B54" s="64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41"/>
    </row>
    <row r="55" spans="1:57">
      <c r="A55" s="63"/>
      <c r="B55" s="64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41"/>
    </row>
    <row r="56" spans="1:57">
      <c r="A56" s="63"/>
      <c r="B56" s="64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41"/>
    </row>
    <row r="57" spans="1:57">
      <c r="A57" s="63"/>
      <c r="B57" s="64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41"/>
    </row>
    <row r="58" spans="1:57">
      <c r="A58" s="63"/>
      <c r="B58" s="64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41"/>
    </row>
    <row r="59" spans="1:57">
      <c r="A59" s="63"/>
      <c r="B59" s="64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41"/>
    </row>
    <row r="60" spans="1:57">
      <c r="A60" s="63"/>
      <c r="B60" s="64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41"/>
    </row>
    <row r="61" spans="1:57">
      <c r="A61" s="63"/>
      <c r="B61" s="64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41"/>
    </row>
    <row r="62" spans="1:57">
      <c r="A62" s="63"/>
      <c r="B62" s="64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41"/>
    </row>
    <row r="63" spans="1:57">
      <c r="A63" s="63"/>
      <c r="B63" s="64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41"/>
    </row>
    <row r="64" spans="1:57">
      <c r="A64" s="63"/>
      <c r="B64" s="64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41"/>
    </row>
    <row r="65" spans="1:57">
      <c r="A65" s="63"/>
      <c r="B65" s="64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41"/>
    </row>
    <row r="66" spans="1:57">
      <c r="A66" s="63"/>
      <c r="B66" s="64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41"/>
    </row>
  </sheetData>
  <sheetProtection password="EEDF" sheet="1" objects="1" scenarios="1"/>
  <pageMargins left="0.75" right="0.75" top="1" bottom="1" header="0.5" footer="0.5"/>
  <pageSetup scale="59" orientation="landscape" r:id="rId1"/>
  <headerFooter alignWithMargins="0">
    <oddFooter>&amp;L&amp;F&amp;R&amp;D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BL167"/>
  <sheetViews>
    <sheetView workbookViewId="0">
      <selection activeCell="D6" sqref="D6"/>
    </sheetView>
  </sheetViews>
  <sheetFormatPr defaultRowHeight="12.75"/>
  <cols>
    <col min="1" max="1" width="15.42578125" style="10" customWidth="1"/>
    <col min="2" max="7" width="9" style="10" customWidth="1"/>
    <col min="8" max="8" width="11" style="10" customWidth="1"/>
    <col min="9" max="13" width="9" style="10" customWidth="1"/>
    <col min="14" max="15" width="8.5703125" style="10" customWidth="1"/>
    <col min="16" max="27" width="9" style="10" customWidth="1"/>
    <col min="28" max="36" width="8.5703125" style="10" customWidth="1"/>
    <col min="37" max="57" width="9.5703125" style="10" bestFit="1" customWidth="1"/>
    <col min="58" max="256" width="9.140625" style="10"/>
    <col min="257" max="257" width="15.42578125" style="10" customWidth="1"/>
    <col min="258" max="263" width="9" style="10" customWidth="1"/>
    <col min="264" max="264" width="11" style="10" customWidth="1"/>
    <col min="265" max="269" width="9" style="10" customWidth="1"/>
    <col min="270" max="271" width="8.5703125" style="10" customWidth="1"/>
    <col min="272" max="283" width="9" style="10" customWidth="1"/>
    <col min="284" max="292" width="8.5703125" style="10" customWidth="1"/>
    <col min="293" max="313" width="9.5703125" style="10" bestFit="1" customWidth="1"/>
    <col min="314" max="512" width="9.140625" style="10"/>
    <col min="513" max="513" width="15.42578125" style="10" customWidth="1"/>
    <col min="514" max="519" width="9" style="10" customWidth="1"/>
    <col min="520" max="520" width="11" style="10" customWidth="1"/>
    <col min="521" max="525" width="9" style="10" customWidth="1"/>
    <col min="526" max="527" width="8.5703125" style="10" customWidth="1"/>
    <col min="528" max="539" width="9" style="10" customWidth="1"/>
    <col min="540" max="548" width="8.5703125" style="10" customWidth="1"/>
    <col min="549" max="569" width="9.5703125" style="10" bestFit="1" customWidth="1"/>
    <col min="570" max="768" width="9.140625" style="10"/>
    <col min="769" max="769" width="15.42578125" style="10" customWidth="1"/>
    <col min="770" max="775" width="9" style="10" customWidth="1"/>
    <col min="776" max="776" width="11" style="10" customWidth="1"/>
    <col min="777" max="781" width="9" style="10" customWidth="1"/>
    <col min="782" max="783" width="8.5703125" style="10" customWidth="1"/>
    <col min="784" max="795" width="9" style="10" customWidth="1"/>
    <col min="796" max="804" width="8.5703125" style="10" customWidth="1"/>
    <col min="805" max="825" width="9.5703125" style="10" bestFit="1" customWidth="1"/>
    <col min="826" max="1024" width="9.140625" style="10"/>
    <col min="1025" max="1025" width="15.42578125" style="10" customWidth="1"/>
    <col min="1026" max="1031" width="9" style="10" customWidth="1"/>
    <col min="1032" max="1032" width="11" style="10" customWidth="1"/>
    <col min="1033" max="1037" width="9" style="10" customWidth="1"/>
    <col min="1038" max="1039" width="8.5703125" style="10" customWidth="1"/>
    <col min="1040" max="1051" width="9" style="10" customWidth="1"/>
    <col min="1052" max="1060" width="8.5703125" style="10" customWidth="1"/>
    <col min="1061" max="1081" width="9.5703125" style="10" bestFit="1" customWidth="1"/>
    <col min="1082" max="1280" width="9.140625" style="10"/>
    <col min="1281" max="1281" width="15.42578125" style="10" customWidth="1"/>
    <col min="1282" max="1287" width="9" style="10" customWidth="1"/>
    <col min="1288" max="1288" width="11" style="10" customWidth="1"/>
    <col min="1289" max="1293" width="9" style="10" customWidth="1"/>
    <col min="1294" max="1295" width="8.5703125" style="10" customWidth="1"/>
    <col min="1296" max="1307" width="9" style="10" customWidth="1"/>
    <col min="1308" max="1316" width="8.5703125" style="10" customWidth="1"/>
    <col min="1317" max="1337" width="9.5703125" style="10" bestFit="1" customWidth="1"/>
    <col min="1338" max="1536" width="9.140625" style="10"/>
    <col min="1537" max="1537" width="15.42578125" style="10" customWidth="1"/>
    <col min="1538" max="1543" width="9" style="10" customWidth="1"/>
    <col min="1544" max="1544" width="11" style="10" customWidth="1"/>
    <col min="1545" max="1549" width="9" style="10" customWidth="1"/>
    <col min="1550" max="1551" width="8.5703125" style="10" customWidth="1"/>
    <col min="1552" max="1563" width="9" style="10" customWidth="1"/>
    <col min="1564" max="1572" width="8.5703125" style="10" customWidth="1"/>
    <col min="1573" max="1593" width="9.5703125" style="10" bestFit="1" customWidth="1"/>
    <col min="1594" max="1792" width="9.140625" style="10"/>
    <col min="1793" max="1793" width="15.42578125" style="10" customWidth="1"/>
    <col min="1794" max="1799" width="9" style="10" customWidth="1"/>
    <col min="1800" max="1800" width="11" style="10" customWidth="1"/>
    <col min="1801" max="1805" width="9" style="10" customWidth="1"/>
    <col min="1806" max="1807" width="8.5703125" style="10" customWidth="1"/>
    <col min="1808" max="1819" width="9" style="10" customWidth="1"/>
    <col min="1820" max="1828" width="8.5703125" style="10" customWidth="1"/>
    <col min="1829" max="1849" width="9.5703125" style="10" bestFit="1" customWidth="1"/>
    <col min="1850" max="2048" width="9.140625" style="10"/>
    <col min="2049" max="2049" width="15.42578125" style="10" customWidth="1"/>
    <col min="2050" max="2055" width="9" style="10" customWidth="1"/>
    <col min="2056" max="2056" width="11" style="10" customWidth="1"/>
    <col min="2057" max="2061" width="9" style="10" customWidth="1"/>
    <col min="2062" max="2063" width="8.5703125" style="10" customWidth="1"/>
    <col min="2064" max="2075" width="9" style="10" customWidth="1"/>
    <col min="2076" max="2084" width="8.5703125" style="10" customWidth="1"/>
    <col min="2085" max="2105" width="9.5703125" style="10" bestFit="1" customWidth="1"/>
    <col min="2106" max="2304" width="9.140625" style="10"/>
    <col min="2305" max="2305" width="15.42578125" style="10" customWidth="1"/>
    <col min="2306" max="2311" width="9" style="10" customWidth="1"/>
    <col min="2312" max="2312" width="11" style="10" customWidth="1"/>
    <col min="2313" max="2317" width="9" style="10" customWidth="1"/>
    <col min="2318" max="2319" width="8.5703125" style="10" customWidth="1"/>
    <col min="2320" max="2331" width="9" style="10" customWidth="1"/>
    <col min="2332" max="2340" width="8.5703125" style="10" customWidth="1"/>
    <col min="2341" max="2361" width="9.5703125" style="10" bestFit="1" customWidth="1"/>
    <col min="2362" max="2560" width="9.140625" style="10"/>
    <col min="2561" max="2561" width="15.42578125" style="10" customWidth="1"/>
    <col min="2562" max="2567" width="9" style="10" customWidth="1"/>
    <col min="2568" max="2568" width="11" style="10" customWidth="1"/>
    <col min="2569" max="2573" width="9" style="10" customWidth="1"/>
    <col min="2574" max="2575" width="8.5703125" style="10" customWidth="1"/>
    <col min="2576" max="2587" width="9" style="10" customWidth="1"/>
    <col min="2588" max="2596" width="8.5703125" style="10" customWidth="1"/>
    <col min="2597" max="2617" width="9.5703125" style="10" bestFit="1" customWidth="1"/>
    <col min="2618" max="2816" width="9.140625" style="10"/>
    <col min="2817" max="2817" width="15.42578125" style="10" customWidth="1"/>
    <col min="2818" max="2823" width="9" style="10" customWidth="1"/>
    <col min="2824" max="2824" width="11" style="10" customWidth="1"/>
    <col min="2825" max="2829" width="9" style="10" customWidth="1"/>
    <col min="2830" max="2831" width="8.5703125" style="10" customWidth="1"/>
    <col min="2832" max="2843" width="9" style="10" customWidth="1"/>
    <col min="2844" max="2852" width="8.5703125" style="10" customWidth="1"/>
    <col min="2853" max="2873" width="9.5703125" style="10" bestFit="1" customWidth="1"/>
    <col min="2874" max="3072" width="9.140625" style="10"/>
    <col min="3073" max="3073" width="15.42578125" style="10" customWidth="1"/>
    <col min="3074" max="3079" width="9" style="10" customWidth="1"/>
    <col min="3080" max="3080" width="11" style="10" customWidth="1"/>
    <col min="3081" max="3085" width="9" style="10" customWidth="1"/>
    <col min="3086" max="3087" width="8.5703125" style="10" customWidth="1"/>
    <col min="3088" max="3099" width="9" style="10" customWidth="1"/>
    <col min="3100" max="3108" width="8.5703125" style="10" customWidth="1"/>
    <col min="3109" max="3129" width="9.5703125" style="10" bestFit="1" customWidth="1"/>
    <col min="3130" max="3328" width="9.140625" style="10"/>
    <col min="3329" max="3329" width="15.42578125" style="10" customWidth="1"/>
    <col min="3330" max="3335" width="9" style="10" customWidth="1"/>
    <col min="3336" max="3336" width="11" style="10" customWidth="1"/>
    <col min="3337" max="3341" width="9" style="10" customWidth="1"/>
    <col min="3342" max="3343" width="8.5703125" style="10" customWidth="1"/>
    <col min="3344" max="3355" width="9" style="10" customWidth="1"/>
    <col min="3356" max="3364" width="8.5703125" style="10" customWidth="1"/>
    <col min="3365" max="3385" width="9.5703125" style="10" bestFit="1" customWidth="1"/>
    <col min="3386" max="3584" width="9.140625" style="10"/>
    <col min="3585" max="3585" width="15.42578125" style="10" customWidth="1"/>
    <col min="3586" max="3591" width="9" style="10" customWidth="1"/>
    <col min="3592" max="3592" width="11" style="10" customWidth="1"/>
    <col min="3593" max="3597" width="9" style="10" customWidth="1"/>
    <col min="3598" max="3599" width="8.5703125" style="10" customWidth="1"/>
    <col min="3600" max="3611" width="9" style="10" customWidth="1"/>
    <col min="3612" max="3620" width="8.5703125" style="10" customWidth="1"/>
    <col min="3621" max="3641" width="9.5703125" style="10" bestFit="1" customWidth="1"/>
    <col min="3642" max="3840" width="9.140625" style="10"/>
    <col min="3841" max="3841" width="15.42578125" style="10" customWidth="1"/>
    <col min="3842" max="3847" width="9" style="10" customWidth="1"/>
    <col min="3848" max="3848" width="11" style="10" customWidth="1"/>
    <col min="3849" max="3853" width="9" style="10" customWidth="1"/>
    <col min="3854" max="3855" width="8.5703125" style="10" customWidth="1"/>
    <col min="3856" max="3867" width="9" style="10" customWidth="1"/>
    <col min="3868" max="3876" width="8.5703125" style="10" customWidth="1"/>
    <col min="3877" max="3897" width="9.5703125" style="10" bestFit="1" customWidth="1"/>
    <col min="3898" max="4096" width="9.140625" style="10"/>
    <col min="4097" max="4097" width="15.42578125" style="10" customWidth="1"/>
    <col min="4098" max="4103" width="9" style="10" customWidth="1"/>
    <col min="4104" max="4104" width="11" style="10" customWidth="1"/>
    <col min="4105" max="4109" width="9" style="10" customWidth="1"/>
    <col min="4110" max="4111" width="8.5703125" style="10" customWidth="1"/>
    <col min="4112" max="4123" width="9" style="10" customWidth="1"/>
    <col min="4124" max="4132" width="8.5703125" style="10" customWidth="1"/>
    <col min="4133" max="4153" width="9.5703125" style="10" bestFit="1" customWidth="1"/>
    <col min="4154" max="4352" width="9.140625" style="10"/>
    <col min="4353" max="4353" width="15.42578125" style="10" customWidth="1"/>
    <col min="4354" max="4359" width="9" style="10" customWidth="1"/>
    <col min="4360" max="4360" width="11" style="10" customWidth="1"/>
    <col min="4361" max="4365" width="9" style="10" customWidth="1"/>
    <col min="4366" max="4367" width="8.5703125" style="10" customWidth="1"/>
    <col min="4368" max="4379" width="9" style="10" customWidth="1"/>
    <col min="4380" max="4388" width="8.5703125" style="10" customWidth="1"/>
    <col min="4389" max="4409" width="9.5703125" style="10" bestFit="1" customWidth="1"/>
    <col min="4410" max="4608" width="9.140625" style="10"/>
    <col min="4609" max="4609" width="15.42578125" style="10" customWidth="1"/>
    <col min="4610" max="4615" width="9" style="10" customWidth="1"/>
    <col min="4616" max="4616" width="11" style="10" customWidth="1"/>
    <col min="4617" max="4621" width="9" style="10" customWidth="1"/>
    <col min="4622" max="4623" width="8.5703125" style="10" customWidth="1"/>
    <col min="4624" max="4635" width="9" style="10" customWidth="1"/>
    <col min="4636" max="4644" width="8.5703125" style="10" customWidth="1"/>
    <col min="4645" max="4665" width="9.5703125" style="10" bestFit="1" customWidth="1"/>
    <col min="4666" max="4864" width="9.140625" style="10"/>
    <col min="4865" max="4865" width="15.42578125" style="10" customWidth="1"/>
    <col min="4866" max="4871" width="9" style="10" customWidth="1"/>
    <col min="4872" max="4872" width="11" style="10" customWidth="1"/>
    <col min="4873" max="4877" width="9" style="10" customWidth="1"/>
    <col min="4878" max="4879" width="8.5703125" style="10" customWidth="1"/>
    <col min="4880" max="4891" width="9" style="10" customWidth="1"/>
    <col min="4892" max="4900" width="8.5703125" style="10" customWidth="1"/>
    <col min="4901" max="4921" width="9.5703125" style="10" bestFit="1" customWidth="1"/>
    <col min="4922" max="5120" width="9.140625" style="10"/>
    <col min="5121" max="5121" width="15.42578125" style="10" customWidth="1"/>
    <col min="5122" max="5127" width="9" style="10" customWidth="1"/>
    <col min="5128" max="5128" width="11" style="10" customWidth="1"/>
    <col min="5129" max="5133" width="9" style="10" customWidth="1"/>
    <col min="5134" max="5135" width="8.5703125" style="10" customWidth="1"/>
    <col min="5136" max="5147" width="9" style="10" customWidth="1"/>
    <col min="5148" max="5156" width="8.5703125" style="10" customWidth="1"/>
    <col min="5157" max="5177" width="9.5703125" style="10" bestFit="1" customWidth="1"/>
    <col min="5178" max="5376" width="9.140625" style="10"/>
    <col min="5377" max="5377" width="15.42578125" style="10" customWidth="1"/>
    <col min="5378" max="5383" width="9" style="10" customWidth="1"/>
    <col min="5384" max="5384" width="11" style="10" customWidth="1"/>
    <col min="5385" max="5389" width="9" style="10" customWidth="1"/>
    <col min="5390" max="5391" width="8.5703125" style="10" customWidth="1"/>
    <col min="5392" max="5403" width="9" style="10" customWidth="1"/>
    <col min="5404" max="5412" width="8.5703125" style="10" customWidth="1"/>
    <col min="5413" max="5433" width="9.5703125" style="10" bestFit="1" customWidth="1"/>
    <col min="5434" max="5632" width="9.140625" style="10"/>
    <col min="5633" max="5633" width="15.42578125" style="10" customWidth="1"/>
    <col min="5634" max="5639" width="9" style="10" customWidth="1"/>
    <col min="5640" max="5640" width="11" style="10" customWidth="1"/>
    <col min="5641" max="5645" width="9" style="10" customWidth="1"/>
    <col min="5646" max="5647" width="8.5703125" style="10" customWidth="1"/>
    <col min="5648" max="5659" width="9" style="10" customWidth="1"/>
    <col min="5660" max="5668" width="8.5703125" style="10" customWidth="1"/>
    <col min="5669" max="5689" width="9.5703125" style="10" bestFit="1" customWidth="1"/>
    <col min="5690" max="5888" width="9.140625" style="10"/>
    <col min="5889" max="5889" width="15.42578125" style="10" customWidth="1"/>
    <col min="5890" max="5895" width="9" style="10" customWidth="1"/>
    <col min="5896" max="5896" width="11" style="10" customWidth="1"/>
    <col min="5897" max="5901" width="9" style="10" customWidth="1"/>
    <col min="5902" max="5903" width="8.5703125" style="10" customWidth="1"/>
    <col min="5904" max="5915" width="9" style="10" customWidth="1"/>
    <col min="5916" max="5924" width="8.5703125" style="10" customWidth="1"/>
    <col min="5925" max="5945" width="9.5703125" style="10" bestFit="1" customWidth="1"/>
    <col min="5946" max="6144" width="9.140625" style="10"/>
    <col min="6145" max="6145" width="15.42578125" style="10" customWidth="1"/>
    <col min="6146" max="6151" width="9" style="10" customWidth="1"/>
    <col min="6152" max="6152" width="11" style="10" customWidth="1"/>
    <col min="6153" max="6157" width="9" style="10" customWidth="1"/>
    <col min="6158" max="6159" width="8.5703125" style="10" customWidth="1"/>
    <col min="6160" max="6171" width="9" style="10" customWidth="1"/>
    <col min="6172" max="6180" width="8.5703125" style="10" customWidth="1"/>
    <col min="6181" max="6201" width="9.5703125" style="10" bestFit="1" customWidth="1"/>
    <col min="6202" max="6400" width="9.140625" style="10"/>
    <col min="6401" max="6401" width="15.42578125" style="10" customWidth="1"/>
    <col min="6402" max="6407" width="9" style="10" customWidth="1"/>
    <col min="6408" max="6408" width="11" style="10" customWidth="1"/>
    <col min="6409" max="6413" width="9" style="10" customWidth="1"/>
    <col min="6414" max="6415" width="8.5703125" style="10" customWidth="1"/>
    <col min="6416" max="6427" width="9" style="10" customWidth="1"/>
    <col min="6428" max="6436" width="8.5703125" style="10" customWidth="1"/>
    <col min="6437" max="6457" width="9.5703125" style="10" bestFit="1" customWidth="1"/>
    <col min="6458" max="6656" width="9.140625" style="10"/>
    <col min="6657" max="6657" width="15.42578125" style="10" customWidth="1"/>
    <col min="6658" max="6663" width="9" style="10" customWidth="1"/>
    <col min="6664" max="6664" width="11" style="10" customWidth="1"/>
    <col min="6665" max="6669" width="9" style="10" customWidth="1"/>
    <col min="6670" max="6671" width="8.5703125" style="10" customWidth="1"/>
    <col min="6672" max="6683" width="9" style="10" customWidth="1"/>
    <col min="6684" max="6692" width="8.5703125" style="10" customWidth="1"/>
    <col min="6693" max="6713" width="9.5703125" style="10" bestFit="1" customWidth="1"/>
    <col min="6714" max="6912" width="9.140625" style="10"/>
    <col min="6913" max="6913" width="15.42578125" style="10" customWidth="1"/>
    <col min="6914" max="6919" width="9" style="10" customWidth="1"/>
    <col min="6920" max="6920" width="11" style="10" customWidth="1"/>
    <col min="6921" max="6925" width="9" style="10" customWidth="1"/>
    <col min="6926" max="6927" width="8.5703125" style="10" customWidth="1"/>
    <col min="6928" max="6939" width="9" style="10" customWidth="1"/>
    <col min="6940" max="6948" width="8.5703125" style="10" customWidth="1"/>
    <col min="6949" max="6969" width="9.5703125" style="10" bestFit="1" customWidth="1"/>
    <col min="6970" max="7168" width="9.140625" style="10"/>
    <col min="7169" max="7169" width="15.42578125" style="10" customWidth="1"/>
    <col min="7170" max="7175" width="9" style="10" customWidth="1"/>
    <col min="7176" max="7176" width="11" style="10" customWidth="1"/>
    <col min="7177" max="7181" width="9" style="10" customWidth="1"/>
    <col min="7182" max="7183" width="8.5703125" style="10" customWidth="1"/>
    <col min="7184" max="7195" width="9" style="10" customWidth="1"/>
    <col min="7196" max="7204" width="8.5703125" style="10" customWidth="1"/>
    <col min="7205" max="7225" width="9.5703125" style="10" bestFit="1" customWidth="1"/>
    <col min="7226" max="7424" width="9.140625" style="10"/>
    <col min="7425" max="7425" width="15.42578125" style="10" customWidth="1"/>
    <col min="7426" max="7431" width="9" style="10" customWidth="1"/>
    <col min="7432" max="7432" width="11" style="10" customWidth="1"/>
    <col min="7433" max="7437" width="9" style="10" customWidth="1"/>
    <col min="7438" max="7439" width="8.5703125" style="10" customWidth="1"/>
    <col min="7440" max="7451" width="9" style="10" customWidth="1"/>
    <col min="7452" max="7460" width="8.5703125" style="10" customWidth="1"/>
    <col min="7461" max="7481" width="9.5703125" style="10" bestFit="1" customWidth="1"/>
    <col min="7482" max="7680" width="9.140625" style="10"/>
    <col min="7681" max="7681" width="15.42578125" style="10" customWidth="1"/>
    <col min="7682" max="7687" width="9" style="10" customWidth="1"/>
    <col min="7688" max="7688" width="11" style="10" customWidth="1"/>
    <col min="7689" max="7693" width="9" style="10" customWidth="1"/>
    <col min="7694" max="7695" width="8.5703125" style="10" customWidth="1"/>
    <col min="7696" max="7707" width="9" style="10" customWidth="1"/>
    <col min="7708" max="7716" width="8.5703125" style="10" customWidth="1"/>
    <col min="7717" max="7737" width="9.5703125" style="10" bestFit="1" customWidth="1"/>
    <col min="7738" max="7936" width="9.140625" style="10"/>
    <col min="7937" max="7937" width="15.42578125" style="10" customWidth="1"/>
    <col min="7938" max="7943" width="9" style="10" customWidth="1"/>
    <col min="7944" max="7944" width="11" style="10" customWidth="1"/>
    <col min="7945" max="7949" width="9" style="10" customWidth="1"/>
    <col min="7950" max="7951" width="8.5703125" style="10" customWidth="1"/>
    <col min="7952" max="7963" width="9" style="10" customWidth="1"/>
    <col min="7964" max="7972" width="8.5703125" style="10" customWidth="1"/>
    <col min="7973" max="7993" width="9.5703125" style="10" bestFit="1" customWidth="1"/>
    <col min="7994" max="8192" width="9.140625" style="10"/>
    <col min="8193" max="8193" width="15.42578125" style="10" customWidth="1"/>
    <col min="8194" max="8199" width="9" style="10" customWidth="1"/>
    <col min="8200" max="8200" width="11" style="10" customWidth="1"/>
    <col min="8201" max="8205" width="9" style="10" customWidth="1"/>
    <col min="8206" max="8207" width="8.5703125" style="10" customWidth="1"/>
    <col min="8208" max="8219" width="9" style="10" customWidth="1"/>
    <col min="8220" max="8228" width="8.5703125" style="10" customWidth="1"/>
    <col min="8229" max="8249" width="9.5703125" style="10" bestFit="1" customWidth="1"/>
    <col min="8250" max="8448" width="9.140625" style="10"/>
    <col min="8449" max="8449" width="15.42578125" style="10" customWidth="1"/>
    <col min="8450" max="8455" width="9" style="10" customWidth="1"/>
    <col min="8456" max="8456" width="11" style="10" customWidth="1"/>
    <col min="8457" max="8461" width="9" style="10" customWidth="1"/>
    <col min="8462" max="8463" width="8.5703125" style="10" customWidth="1"/>
    <col min="8464" max="8475" width="9" style="10" customWidth="1"/>
    <col min="8476" max="8484" width="8.5703125" style="10" customWidth="1"/>
    <col min="8485" max="8505" width="9.5703125" style="10" bestFit="1" customWidth="1"/>
    <col min="8506" max="8704" width="9.140625" style="10"/>
    <col min="8705" max="8705" width="15.42578125" style="10" customWidth="1"/>
    <col min="8706" max="8711" width="9" style="10" customWidth="1"/>
    <col min="8712" max="8712" width="11" style="10" customWidth="1"/>
    <col min="8713" max="8717" width="9" style="10" customWidth="1"/>
    <col min="8718" max="8719" width="8.5703125" style="10" customWidth="1"/>
    <col min="8720" max="8731" width="9" style="10" customWidth="1"/>
    <col min="8732" max="8740" width="8.5703125" style="10" customWidth="1"/>
    <col min="8741" max="8761" width="9.5703125" style="10" bestFit="1" customWidth="1"/>
    <col min="8762" max="8960" width="9.140625" style="10"/>
    <col min="8961" max="8961" width="15.42578125" style="10" customWidth="1"/>
    <col min="8962" max="8967" width="9" style="10" customWidth="1"/>
    <col min="8968" max="8968" width="11" style="10" customWidth="1"/>
    <col min="8969" max="8973" width="9" style="10" customWidth="1"/>
    <col min="8974" max="8975" width="8.5703125" style="10" customWidth="1"/>
    <col min="8976" max="8987" width="9" style="10" customWidth="1"/>
    <col min="8988" max="8996" width="8.5703125" style="10" customWidth="1"/>
    <col min="8997" max="9017" width="9.5703125" style="10" bestFit="1" customWidth="1"/>
    <col min="9018" max="9216" width="9.140625" style="10"/>
    <col min="9217" max="9217" width="15.42578125" style="10" customWidth="1"/>
    <col min="9218" max="9223" width="9" style="10" customWidth="1"/>
    <col min="9224" max="9224" width="11" style="10" customWidth="1"/>
    <col min="9225" max="9229" width="9" style="10" customWidth="1"/>
    <col min="9230" max="9231" width="8.5703125" style="10" customWidth="1"/>
    <col min="9232" max="9243" width="9" style="10" customWidth="1"/>
    <col min="9244" max="9252" width="8.5703125" style="10" customWidth="1"/>
    <col min="9253" max="9273" width="9.5703125" style="10" bestFit="1" customWidth="1"/>
    <col min="9274" max="9472" width="9.140625" style="10"/>
    <col min="9473" max="9473" width="15.42578125" style="10" customWidth="1"/>
    <col min="9474" max="9479" width="9" style="10" customWidth="1"/>
    <col min="9480" max="9480" width="11" style="10" customWidth="1"/>
    <col min="9481" max="9485" width="9" style="10" customWidth="1"/>
    <col min="9486" max="9487" width="8.5703125" style="10" customWidth="1"/>
    <col min="9488" max="9499" width="9" style="10" customWidth="1"/>
    <col min="9500" max="9508" width="8.5703125" style="10" customWidth="1"/>
    <col min="9509" max="9529" width="9.5703125" style="10" bestFit="1" customWidth="1"/>
    <col min="9530" max="9728" width="9.140625" style="10"/>
    <col min="9729" max="9729" width="15.42578125" style="10" customWidth="1"/>
    <col min="9730" max="9735" width="9" style="10" customWidth="1"/>
    <col min="9736" max="9736" width="11" style="10" customWidth="1"/>
    <col min="9737" max="9741" width="9" style="10" customWidth="1"/>
    <col min="9742" max="9743" width="8.5703125" style="10" customWidth="1"/>
    <col min="9744" max="9755" width="9" style="10" customWidth="1"/>
    <col min="9756" max="9764" width="8.5703125" style="10" customWidth="1"/>
    <col min="9765" max="9785" width="9.5703125" style="10" bestFit="1" customWidth="1"/>
    <col min="9786" max="9984" width="9.140625" style="10"/>
    <col min="9985" max="9985" width="15.42578125" style="10" customWidth="1"/>
    <col min="9986" max="9991" width="9" style="10" customWidth="1"/>
    <col min="9992" max="9992" width="11" style="10" customWidth="1"/>
    <col min="9993" max="9997" width="9" style="10" customWidth="1"/>
    <col min="9998" max="9999" width="8.5703125" style="10" customWidth="1"/>
    <col min="10000" max="10011" width="9" style="10" customWidth="1"/>
    <col min="10012" max="10020" width="8.5703125" style="10" customWidth="1"/>
    <col min="10021" max="10041" width="9.5703125" style="10" bestFit="1" customWidth="1"/>
    <col min="10042" max="10240" width="9.140625" style="10"/>
    <col min="10241" max="10241" width="15.42578125" style="10" customWidth="1"/>
    <col min="10242" max="10247" width="9" style="10" customWidth="1"/>
    <col min="10248" max="10248" width="11" style="10" customWidth="1"/>
    <col min="10249" max="10253" width="9" style="10" customWidth="1"/>
    <col min="10254" max="10255" width="8.5703125" style="10" customWidth="1"/>
    <col min="10256" max="10267" width="9" style="10" customWidth="1"/>
    <col min="10268" max="10276" width="8.5703125" style="10" customWidth="1"/>
    <col min="10277" max="10297" width="9.5703125" style="10" bestFit="1" customWidth="1"/>
    <col min="10298" max="10496" width="9.140625" style="10"/>
    <col min="10497" max="10497" width="15.42578125" style="10" customWidth="1"/>
    <col min="10498" max="10503" width="9" style="10" customWidth="1"/>
    <col min="10504" max="10504" width="11" style="10" customWidth="1"/>
    <col min="10505" max="10509" width="9" style="10" customWidth="1"/>
    <col min="10510" max="10511" width="8.5703125" style="10" customWidth="1"/>
    <col min="10512" max="10523" width="9" style="10" customWidth="1"/>
    <col min="10524" max="10532" width="8.5703125" style="10" customWidth="1"/>
    <col min="10533" max="10553" width="9.5703125" style="10" bestFit="1" customWidth="1"/>
    <col min="10554" max="10752" width="9.140625" style="10"/>
    <col min="10753" max="10753" width="15.42578125" style="10" customWidth="1"/>
    <col min="10754" max="10759" width="9" style="10" customWidth="1"/>
    <col min="10760" max="10760" width="11" style="10" customWidth="1"/>
    <col min="10761" max="10765" width="9" style="10" customWidth="1"/>
    <col min="10766" max="10767" width="8.5703125" style="10" customWidth="1"/>
    <col min="10768" max="10779" width="9" style="10" customWidth="1"/>
    <col min="10780" max="10788" width="8.5703125" style="10" customWidth="1"/>
    <col min="10789" max="10809" width="9.5703125" style="10" bestFit="1" customWidth="1"/>
    <col min="10810" max="11008" width="9.140625" style="10"/>
    <col min="11009" max="11009" width="15.42578125" style="10" customWidth="1"/>
    <col min="11010" max="11015" width="9" style="10" customWidth="1"/>
    <col min="11016" max="11016" width="11" style="10" customWidth="1"/>
    <col min="11017" max="11021" width="9" style="10" customWidth="1"/>
    <col min="11022" max="11023" width="8.5703125" style="10" customWidth="1"/>
    <col min="11024" max="11035" width="9" style="10" customWidth="1"/>
    <col min="11036" max="11044" width="8.5703125" style="10" customWidth="1"/>
    <col min="11045" max="11065" width="9.5703125" style="10" bestFit="1" customWidth="1"/>
    <col min="11066" max="11264" width="9.140625" style="10"/>
    <col min="11265" max="11265" width="15.42578125" style="10" customWidth="1"/>
    <col min="11266" max="11271" width="9" style="10" customWidth="1"/>
    <col min="11272" max="11272" width="11" style="10" customWidth="1"/>
    <col min="11273" max="11277" width="9" style="10" customWidth="1"/>
    <col min="11278" max="11279" width="8.5703125" style="10" customWidth="1"/>
    <col min="11280" max="11291" width="9" style="10" customWidth="1"/>
    <col min="11292" max="11300" width="8.5703125" style="10" customWidth="1"/>
    <col min="11301" max="11321" width="9.5703125" style="10" bestFit="1" customWidth="1"/>
    <col min="11322" max="11520" width="9.140625" style="10"/>
    <col min="11521" max="11521" width="15.42578125" style="10" customWidth="1"/>
    <col min="11522" max="11527" width="9" style="10" customWidth="1"/>
    <col min="11528" max="11528" width="11" style="10" customWidth="1"/>
    <col min="11529" max="11533" width="9" style="10" customWidth="1"/>
    <col min="11534" max="11535" width="8.5703125" style="10" customWidth="1"/>
    <col min="11536" max="11547" width="9" style="10" customWidth="1"/>
    <col min="11548" max="11556" width="8.5703125" style="10" customWidth="1"/>
    <col min="11557" max="11577" width="9.5703125" style="10" bestFit="1" customWidth="1"/>
    <col min="11578" max="11776" width="9.140625" style="10"/>
    <col min="11777" max="11777" width="15.42578125" style="10" customWidth="1"/>
    <col min="11778" max="11783" width="9" style="10" customWidth="1"/>
    <col min="11784" max="11784" width="11" style="10" customWidth="1"/>
    <col min="11785" max="11789" width="9" style="10" customWidth="1"/>
    <col min="11790" max="11791" width="8.5703125" style="10" customWidth="1"/>
    <col min="11792" max="11803" width="9" style="10" customWidth="1"/>
    <col min="11804" max="11812" width="8.5703125" style="10" customWidth="1"/>
    <col min="11813" max="11833" width="9.5703125" style="10" bestFit="1" customWidth="1"/>
    <col min="11834" max="12032" width="9.140625" style="10"/>
    <col min="12033" max="12033" width="15.42578125" style="10" customWidth="1"/>
    <col min="12034" max="12039" width="9" style="10" customWidth="1"/>
    <col min="12040" max="12040" width="11" style="10" customWidth="1"/>
    <col min="12041" max="12045" width="9" style="10" customWidth="1"/>
    <col min="12046" max="12047" width="8.5703125" style="10" customWidth="1"/>
    <col min="12048" max="12059" width="9" style="10" customWidth="1"/>
    <col min="12060" max="12068" width="8.5703125" style="10" customWidth="1"/>
    <col min="12069" max="12089" width="9.5703125" style="10" bestFit="1" customWidth="1"/>
    <col min="12090" max="12288" width="9.140625" style="10"/>
    <col min="12289" max="12289" width="15.42578125" style="10" customWidth="1"/>
    <col min="12290" max="12295" width="9" style="10" customWidth="1"/>
    <col min="12296" max="12296" width="11" style="10" customWidth="1"/>
    <col min="12297" max="12301" width="9" style="10" customWidth="1"/>
    <col min="12302" max="12303" width="8.5703125" style="10" customWidth="1"/>
    <col min="12304" max="12315" width="9" style="10" customWidth="1"/>
    <col min="12316" max="12324" width="8.5703125" style="10" customWidth="1"/>
    <col min="12325" max="12345" width="9.5703125" style="10" bestFit="1" customWidth="1"/>
    <col min="12346" max="12544" width="9.140625" style="10"/>
    <col min="12545" max="12545" width="15.42578125" style="10" customWidth="1"/>
    <col min="12546" max="12551" width="9" style="10" customWidth="1"/>
    <col min="12552" max="12552" width="11" style="10" customWidth="1"/>
    <col min="12553" max="12557" width="9" style="10" customWidth="1"/>
    <col min="12558" max="12559" width="8.5703125" style="10" customWidth="1"/>
    <col min="12560" max="12571" width="9" style="10" customWidth="1"/>
    <col min="12572" max="12580" width="8.5703125" style="10" customWidth="1"/>
    <col min="12581" max="12601" width="9.5703125" style="10" bestFit="1" customWidth="1"/>
    <col min="12602" max="12800" width="9.140625" style="10"/>
    <col min="12801" max="12801" width="15.42578125" style="10" customWidth="1"/>
    <col min="12802" max="12807" width="9" style="10" customWidth="1"/>
    <col min="12808" max="12808" width="11" style="10" customWidth="1"/>
    <col min="12809" max="12813" width="9" style="10" customWidth="1"/>
    <col min="12814" max="12815" width="8.5703125" style="10" customWidth="1"/>
    <col min="12816" max="12827" width="9" style="10" customWidth="1"/>
    <col min="12828" max="12836" width="8.5703125" style="10" customWidth="1"/>
    <col min="12837" max="12857" width="9.5703125" style="10" bestFit="1" customWidth="1"/>
    <col min="12858" max="13056" width="9.140625" style="10"/>
    <col min="13057" max="13057" width="15.42578125" style="10" customWidth="1"/>
    <col min="13058" max="13063" width="9" style="10" customWidth="1"/>
    <col min="13064" max="13064" width="11" style="10" customWidth="1"/>
    <col min="13065" max="13069" width="9" style="10" customWidth="1"/>
    <col min="13070" max="13071" width="8.5703125" style="10" customWidth="1"/>
    <col min="13072" max="13083" width="9" style="10" customWidth="1"/>
    <col min="13084" max="13092" width="8.5703125" style="10" customWidth="1"/>
    <col min="13093" max="13113" width="9.5703125" style="10" bestFit="1" customWidth="1"/>
    <col min="13114" max="13312" width="9.140625" style="10"/>
    <col min="13313" max="13313" width="15.42578125" style="10" customWidth="1"/>
    <col min="13314" max="13319" width="9" style="10" customWidth="1"/>
    <col min="13320" max="13320" width="11" style="10" customWidth="1"/>
    <col min="13321" max="13325" width="9" style="10" customWidth="1"/>
    <col min="13326" max="13327" width="8.5703125" style="10" customWidth="1"/>
    <col min="13328" max="13339" width="9" style="10" customWidth="1"/>
    <col min="13340" max="13348" width="8.5703125" style="10" customWidth="1"/>
    <col min="13349" max="13369" width="9.5703125" style="10" bestFit="1" customWidth="1"/>
    <col min="13370" max="13568" width="9.140625" style="10"/>
    <col min="13569" max="13569" width="15.42578125" style="10" customWidth="1"/>
    <col min="13570" max="13575" width="9" style="10" customWidth="1"/>
    <col min="13576" max="13576" width="11" style="10" customWidth="1"/>
    <col min="13577" max="13581" width="9" style="10" customWidth="1"/>
    <col min="13582" max="13583" width="8.5703125" style="10" customWidth="1"/>
    <col min="13584" max="13595" width="9" style="10" customWidth="1"/>
    <col min="13596" max="13604" width="8.5703125" style="10" customWidth="1"/>
    <col min="13605" max="13625" width="9.5703125" style="10" bestFit="1" customWidth="1"/>
    <col min="13626" max="13824" width="9.140625" style="10"/>
    <col min="13825" max="13825" width="15.42578125" style="10" customWidth="1"/>
    <col min="13826" max="13831" width="9" style="10" customWidth="1"/>
    <col min="13832" max="13832" width="11" style="10" customWidth="1"/>
    <col min="13833" max="13837" width="9" style="10" customWidth="1"/>
    <col min="13838" max="13839" width="8.5703125" style="10" customWidth="1"/>
    <col min="13840" max="13851" width="9" style="10" customWidth="1"/>
    <col min="13852" max="13860" width="8.5703125" style="10" customWidth="1"/>
    <col min="13861" max="13881" width="9.5703125" style="10" bestFit="1" customWidth="1"/>
    <col min="13882" max="14080" width="9.140625" style="10"/>
    <col min="14081" max="14081" width="15.42578125" style="10" customWidth="1"/>
    <col min="14082" max="14087" width="9" style="10" customWidth="1"/>
    <col min="14088" max="14088" width="11" style="10" customWidth="1"/>
    <col min="14089" max="14093" width="9" style="10" customWidth="1"/>
    <col min="14094" max="14095" width="8.5703125" style="10" customWidth="1"/>
    <col min="14096" max="14107" width="9" style="10" customWidth="1"/>
    <col min="14108" max="14116" width="8.5703125" style="10" customWidth="1"/>
    <col min="14117" max="14137" width="9.5703125" style="10" bestFit="1" customWidth="1"/>
    <col min="14138" max="14336" width="9.140625" style="10"/>
    <col min="14337" max="14337" width="15.42578125" style="10" customWidth="1"/>
    <col min="14338" max="14343" width="9" style="10" customWidth="1"/>
    <col min="14344" max="14344" width="11" style="10" customWidth="1"/>
    <col min="14345" max="14349" width="9" style="10" customWidth="1"/>
    <col min="14350" max="14351" width="8.5703125" style="10" customWidth="1"/>
    <col min="14352" max="14363" width="9" style="10" customWidth="1"/>
    <col min="14364" max="14372" width="8.5703125" style="10" customWidth="1"/>
    <col min="14373" max="14393" width="9.5703125" style="10" bestFit="1" customWidth="1"/>
    <col min="14394" max="14592" width="9.140625" style="10"/>
    <col min="14593" max="14593" width="15.42578125" style="10" customWidth="1"/>
    <col min="14594" max="14599" width="9" style="10" customWidth="1"/>
    <col min="14600" max="14600" width="11" style="10" customWidth="1"/>
    <col min="14601" max="14605" width="9" style="10" customWidth="1"/>
    <col min="14606" max="14607" width="8.5703125" style="10" customWidth="1"/>
    <col min="14608" max="14619" width="9" style="10" customWidth="1"/>
    <col min="14620" max="14628" width="8.5703125" style="10" customWidth="1"/>
    <col min="14629" max="14649" width="9.5703125" style="10" bestFit="1" customWidth="1"/>
    <col min="14650" max="14848" width="9.140625" style="10"/>
    <col min="14849" max="14849" width="15.42578125" style="10" customWidth="1"/>
    <col min="14850" max="14855" width="9" style="10" customWidth="1"/>
    <col min="14856" max="14856" width="11" style="10" customWidth="1"/>
    <col min="14857" max="14861" width="9" style="10" customWidth="1"/>
    <col min="14862" max="14863" width="8.5703125" style="10" customWidth="1"/>
    <col min="14864" max="14875" width="9" style="10" customWidth="1"/>
    <col min="14876" max="14884" width="8.5703125" style="10" customWidth="1"/>
    <col min="14885" max="14905" width="9.5703125" style="10" bestFit="1" customWidth="1"/>
    <col min="14906" max="15104" width="9.140625" style="10"/>
    <col min="15105" max="15105" width="15.42578125" style="10" customWidth="1"/>
    <col min="15106" max="15111" width="9" style="10" customWidth="1"/>
    <col min="15112" max="15112" width="11" style="10" customWidth="1"/>
    <col min="15113" max="15117" width="9" style="10" customWidth="1"/>
    <col min="15118" max="15119" width="8.5703125" style="10" customWidth="1"/>
    <col min="15120" max="15131" width="9" style="10" customWidth="1"/>
    <col min="15132" max="15140" width="8.5703125" style="10" customWidth="1"/>
    <col min="15141" max="15161" width="9.5703125" style="10" bestFit="1" customWidth="1"/>
    <col min="15162" max="15360" width="9.140625" style="10"/>
    <col min="15361" max="15361" width="15.42578125" style="10" customWidth="1"/>
    <col min="15362" max="15367" width="9" style="10" customWidth="1"/>
    <col min="15368" max="15368" width="11" style="10" customWidth="1"/>
    <col min="15369" max="15373" width="9" style="10" customWidth="1"/>
    <col min="15374" max="15375" width="8.5703125" style="10" customWidth="1"/>
    <col min="15376" max="15387" width="9" style="10" customWidth="1"/>
    <col min="15388" max="15396" width="8.5703125" style="10" customWidth="1"/>
    <col min="15397" max="15417" width="9.5703125" style="10" bestFit="1" customWidth="1"/>
    <col min="15418" max="15616" width="9.140625" style="10"/>
    <col min="15617" max="15617" width="15.42578125" style="10" customWidth="1"/>
    <col min="15618" max="15623" width="9" style="10" customWidth="1"/>
    <col min="15624" max="15624" width="11" style="10" customWidth="1"/>
    <col min="15625" max="15629" width="9" style="10" customWidth="1"/>
    <col min="15630" max="15631" width="8.5703125" style="10" customWidth="1"/>
    <col min="15632" max="15643" width="9" style="10" customWidth="1"/>
    <col min="15644" max="15652" width="8.5703125" style="10" customWidth="1"/>
    <col min="15653" max="15673" width="9.5703125" style="10" bestFit="1" customWidth="1"/>
    <col min="15674" max="15872" width="9.140625" style="10"/>
    <col min="15873" max="15873" width="15.42578125" style="10" customWidth="1"/>
    <col min="15874" max="15879" width="9" style="10" customWidth="1"/>
    <col min="15880" max="15880" width="11" style="10" customWidth="1"/>
    <col min="15881" max="15885" width="9" style="10" customWidth="1"/>
    <col min="15886" max="15887" width="8.5703125" style="10" customWidth="1"/>
    <col min="15888" max="15899" width="9" style="10" customWidth="1"/>
    <col min="15900" max="15908" width="8.5703125" style="10" customWidth="1"/>
    <col min="15909" max="15929" width="9.5703125" style="10" bestFit="1" customWidth="1"/>
    <col min="15930" max="16128" width="9.140625" style="10"/>
    <col min="16129" max="16129" width="15.42578125" style="10" customWidth="1"/>
    <col min="16130" max="16135" width="9" style="10" customWidth="1"/>
    <col min="16136" max="16136" width="11" style="10" customWidth="1"/>
    <col min="16137" max="16141" width="9" style="10" customWidth="1"/>
    <col min="16142" max="16143" width="8.5703125" style="10" customWidth="1"/>
    <col min="16144" max="16155" width="9" style="10" customWidth="1"/>
    <col min="16156" max="16164" width="8.5703125" style="10" customWidth="1"/>
    <col min="16165" max="16185" width="9.5703125" style="10" bestFit="1" customWidth="1"/>
    <col min="16186" max="16384" width="9.140625" style="10"/>
  </cols>
  <sheetData>
    <row r="1" spans="1:57">
      <c r="A1" s="56" t="s">
        <v>120</v>
      </c>
    </row>
    <row r="2" spans="1:57">
      <c r="A2" s="56"/>
    </row>
    <row r="4" spans="1:57">
      <c r="A4" s="57" t="s">
        <v>48</v>
      </c>
      <c r="B4" s="57">
        <v>2012</v>
      </c>
      <c r="C4" s="58">
        <f>+B4+1</f>
        <v>2013</v>
      </c>
      <c r="D4" s="58">
        <f t="shared" ref="D4:BE4" si="0">+C4+1</f>
        <v>2014</v>
      </c>
      <c r="E4" s="58">
        <f t="shared" si="0"/>
        <v>2015</v>
      </c>
      <c r="F4" s="58">
        <f t="shared" si="0"/>
        <v>2016</v>
      </c>
      <c r="G4" s="58">
        <f t="shared" si="0"/>
        <v>2017</v>
      </c>
      <c r="H4" s="58">
        <f t="shared" si="0"/>
        <v>2018</v>
      </c>
      <c r="I4" s="58">
        <f t="shared" si="0"/>
        <v>2019</v>
      </c>
      <c r="J4" s="58">
        <f t="shared" si="0"/>
        <v>2020</v>
      </c>
      <c r="K4" s="58">
        <f t="shared" si="0"/>
        <v>2021</v>
      </c>
      <c r="L4" s="58">
        <f t="shared" si="0"/>
        <v>2022</v>
      </c>
      <c r="M4" s="58">
        <f t="shared" si="0"/>
        <v>2023</v>
      </c>
      <c r="N4" s="58">
        <f t="shared" si="0"/>
        <v>2024</v>
      </c>
      <c r="O4" s="58">
        <f t="shared" si="0"/>
        <v>2025</v>
      </c>
      <c r="P4" s="58">
        <f t="shared" si="0"/>
        <v>2026</v>
      </c>
      <c r="Q4" s="58">
        <f t="shared" si="0"/>
        <v>2027</v>
      </c>
      <c r="R4" s="58">
        <f t="shared" si="0"/>
        <v>2028</v>
      </c>
      <c r="S4" s="58">
        <f t="shared" si="0"/>
        <v>2029</v>
      </c>
      <c r="T4" s="58">
        <f t="shared" si="0"/>
        <v>2030</v>
      </c>
      <c r="U4" s="58">
        <f t="shared" si="0"/>
        <v>2031</v>
      </c>
      <c r="V4" s="58">
        <f t="shared" si="0"/>
        <v>2032</v>
      </c>
      <c r="W4" s="58">
        <f t="shared" si="0"/>
        <v>2033</v>
      </c>
      <c r="X4" s="58">
        <f t="shared" si="0"/>
        <v>2034</v>
      </c>
      <c r="Y4" s="58">
        <f t="shared" si="0"/>
        <v>2035</v>
      </c>
      <c r="Z4" s="58">
        <f t="shared" si="0"/>
        <v>2036</v>
      </c>
      <c r="AA4" s="58">
        <f t="shared" si="0"/>
        <v>2037</v>
      </c>
      <c r="AB4" s="58">
        <f t="shared" si="0"/>
        <v>2038</v>
      </c>
      <c r="AC4" s="58">
        <f t="shared" si="0"/>
        <v>2039</v>
      </c>
      <c r="AD4" s="58">
        <f t="shared" si="0"/>
        <v>2040</v>
      </c>
      <c r="AE4" s="58">
        <f t="shared" si="0"/>
        <v>2041</v>
      </c>
      <c r="AF4" s="58">
        <f t="shared" si="0"/>
        <v>2042</v>
      </c>
      <c r="AG4" s="58">
        <f t="shared" si="0"/>
        <v>2043</v>
      </c>
      <c r="AH4" s="58">
        <f t="shared" si="0"/>
        <v>2044</v>
      </c>
      <c r="AI4" s="58">
        <f t="shared" si="0"/>
        <v>2045</v>
      </c>
      <c r="AJ4" s="58">
        <f t="shared" si="0"/>
        <v>2046</v>
      </c>
      <c r="AK4" s="58">
        <f t="shared" si="0"/>
        <v>2047</v>
      </c>
      <c r="AL4" s="58">
        <f t="shared" si="0"/>
        <v>2048</v>
      </c>
      <c r="AM4" s="58">
        <f t="shared" si="0"/>
        <v>2049</v>
      </c>
      <c r="AN4" s="58">
        <f t="shared" si="0"/>
        <v>2050</v>
      </c>
      <c r="AO4" s="58">
        <f t="shared" si="0"/>
        <v>2051</v>
      </c>
      <c r="AP4" s="58">
        <f t="shared" si="0"/>
        <v>2052</v>
      </c>
      <c r="AQ4" s="58">
        <f t="shared" si="0"/>
        <v>2053</v>
      </c>
      <c r="AR4" s="58">
        <f t="shared" si="0"/>
        <v>2054</v>
      </c>
      <c r="AS4" s="58">
        <f t="shared" si="0"/>
        <v>2055</v>
      </c>
      <c r="AT4" s="58">
        <f t="shared" si="0"/>
        <v>2056</v>
      </c>
      <c r="AU4" s="58">
        <f t="shared" si="0"/>
        <v>2057</v>
      </c>
      <c r="AV4" s="58">
        <f t="shared" si="0"/>
        <v>2058</v>
      </c>
      <c r="AW4" s="58">
        <f t="shared" si="0"/>
        <v>2059</v>
      </c>
      <c r="AX4" s="58">
        <f t="shared" si="0"/>
        <v>2060</v>
      </c>
      <c r="AY4" s="58">
        <f t="shared" si="0"/>
        <v>2061</v>
      </c>
      <c r="AZ4" s="58">
        <f t="shared" si="0"/>
        <v>2062</v>
      </c>
      <c r="BA4" s="58">
        <f t="shared" si="0"/>
        <v>2063</v>
      </c>
      <c r="BB4" s="58">
        <f t="shared" si="0"/>
        <v>2064</v>
      </c>
      <c r="BC4" s="58">
        <f t="shared" si="0"/>
        <v>2065</v>
      </c>
      <c r="BD4" s="58">
        <f t="shared" si="0"/>
        <v>2066</v>
      </c>
      <c r="BE4" s="58">
        <f t="shared" si="0"/>
        <v>2067</v>
      </c>
    </row>
    <row r="5" spans="1:57">
      <c r="A5" s="57" t="s">
        <v>49</v>
      </c>
      <c r="B5" s="60">
        <v>5050.259765625</v>
      </c>
      <c r="C5" s="61">
        <v>4931.1259765625</v>
      </c>
      <c r="D5" s="61">
        <v>4601.51611328125</v>
      </c>
      <c r="E5" s="61">
        <v>4666.57080078125</v>
      </c>
      <c r="F5" s="61">
        <v>4862.0869140625</v>
      </c>
      <c r="G5" s="61">
        <v>4941.94287109375</v>
      </c>
      <c r="H5" s="61">
        <v>4931.076171875</v>
      </c>
      <c r="I5" s="61">
        <v>5013.47802734375</v>
      </c>
      <c r="J5" s="61">
        <v>5062.00439453125</v>
      </c>
      <c r="K5" s="61">
        <v>5069.857421875</v>
      </c>
      <c r="L5" s="61">
        <v>5113.2265625</v>
      </c>
      <c r="M5" s="61">
        <v>440.90411376953125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61">
        <v>0</v>
      </c>
      <c r="U5" s="61">
        <v>0</v>
      </c>
      <c r="V5" s="61">
        <v>0</v>
      </c>
      <c r="W5" s="61">
        <v>0</v>
      </c>
      <c r="X5" s="61">
        <v>0</v>
      </c>
      <c r="Y5" s="61">
        <v>0</v>
      </c>
      <c r="Z5" s="61">
        <v>0</v>
      </c>
      <c r="AA5" s="61">
        <v>0</v>
      </c>
      <c r="AB5" s="61">
        <v>0</v>
      </c>
      <c r="AC5" s="61">
        <v>0</v>
      </c>
      <c r="AD5" s="61">
        <v>0</v>
      </c>
      <c r="AE5" s="61">
        <v>0</v>
      </c>
      <c r="AF5" s="61">
        <v>0</v>
      </c>
      <c r="AG5" s="61">
        <v>0</v>
      </c>
      <c r="AH5" s="61">
        <v>0</v>
      </c>
      <c r="AI5" s="61">
        <v>0</v>
      </c>
      <c r="AJ5" s="61">
        <v>0</v>
      </c>
      <c r="AK5" s="61">
        <v>0</v>
      </c>
      <c r="AL5" s="61">
        <v>0</v>
      </c>
      <c r="AM5" s="61">
        <v>0</v>
      </c>
      <c r="AN5" s="61">
        <v>0</v>
      </c>
      <c r="AO5" s="61">
        <v>0</v>
      </c>
      <c r="AP5" s="61">
        <v>0</v>
      </c>
      <c r="AQ5" s="61">
        <v>0</v>
      </c>
      <c r="AR5" s="61">
        <v>0</v>
      </c>
      <c r="AS5" s="61">
        <v>0</v>
      </c>
      <c r="AT5" s="61">
        <v>0</v>
      </c>
      <c r="AU5" s="61">
        <v>0</v>
      </c>
      <c r="AV5" s="61">
        <v>0</v>
      </c>
      <c r="AW5" s="61">
        <v>0</v>
      </c>
      <c r="AX5" s="61">
        <v>0</v>
      </c>
      <c r="AY5" s="61">
        <v>0</v>
      </c>
      <c r="AZ5" s="61">
        <v>0</v>
      </c>
      <c r="BA5" s="61">
        <v>0</v>
      </c>
      <c r="BB5" s="61">
        <v>0</v>
      </c>
      <c r="BC5" s="61">
        <v>0</v>
      </c>
      <c r="BD5" s="61">
        <v>0</v>
      </c>
      <c r="BE5" s="62">
        <v>0</v>
      </c>
    </row>
    <row r="6" spans="1:57">
      <c r="A6" s="63" t="s">
        <v>50</v>
      </c>
      <c r="B6" s="64">
        <v>116.85663604736328</v>
      </c>
      <c r="C6" s="40">
        <v>142.57113647460938</v>
      </c>
      <c r="D6" s="40">
        <v>201.86422729492188</v>
      </c>
      <c r="E6" s="40">
        <v>212.41036987304688</v>
      </c>
      <c r="F6" s="40">
        <v>117.87693023681641</v>
      </c>
      <c r="G6" s="40">
        <v>104.36074829101563</v>
      </c>
      <c r="H6" s="40">
        <v>3.6845977306365967</v>
      </c>
      <c r="I6" s="40">
        <v>3.7121195793151855</v>
      </c>
      <c r="J6" s="40">
        <v>3.8427412509918213</v>
      </c>
      <c r="K6" s="40">
        <v>4.4986047744750977</v>
      </c>
      <c r="L6" s="40">
        <v>5.841740608215332</v>
      </c>
      <c r="M6" s="40">
        <v>7.7239890098571777</v>
      </c>
      <c r="N6" s="40">
        <v>8.8796281814575195</v>
      </c>
      <c r="O6" s="40">
        <v>10.22683048248291</v>
      </c>
      <c r="P6" s="40">
        <v>23.327558517456055</v>
      </c>
      <c r="Q6" s="40">
        <v>26.836475372314453</v>
      </c>
      <c r="R6" s="40">
        <v>32.564735412597656</v>
      </c>
      <c r="S6" s="40">
        <v>82.080589294433594</v>
      </c>
      <c r="T6" s="40">
        <v>93.210731506347656</v>
      </c>
      <c r="U6" s="40">
        <v>105.57213592529297</v>
      </c>
      <c r="V6" s="40">
        <v>109.55358123779297</v>
      </c>
      <c r="W6" s="40">
        <v>72.342369079589844</v>
      </c>
      <c r="X6" s="40">
        <v>82.456649780273438</v>
      </c>
      <c r="Y6" s="40">
        <v>93.242881774902344</v>
      </c>
      <c r="Z6" s="40">
        <v>98.080772399902344</v>
      </c>
      <c r="AA6" s="40">
        <v>68.171463012695313</v>
      </c>
      <c r="AB6" s="40">
        <v>76.18597412109375</v>
      </c>
      <c r="AC6" s="40">
        <v>80.122962951660156</v>
      </c>
      <c r="AD6" s="40">
        <v>52.835418701171875</v>
      </c>
      <c r="AE6" s="40">
        <v>62.054641723632813</v>
      </c>
      <c r="AF6" s="40">
        <v>69.354713439941406</v>
      </c>
      <c r="AG6" s="40">
        <v>73.066925048828125</v>
      </c>
      <c r="AH6" s="40">
        <v>47.536003112792969</v>
      </c>
      <c r="AI6" s="40">
        <v>55.027935028076172</v>
      </c>
      <c r="AJ6" s="40">
        <v>60.039867401123047</v>
      </c>
      <c r="AK6" s="40">
        <v>65.188796997070313</v>
      </c>
      <c r="AL6" s="40">
        <v>69.357597351074219</v>
      </c>
      <c r="AM6" s="40">
        <v>73.024604797363281</v>
      </c>
      <c r="AN6" s="40">
        <v>48.41448974609375</v>
      </c>
      <c r="AO6" s="40">
        <v>52.814731597900391</v>
      </c>
      <c r="AP6" s="40">
        <v>55.923912048339844</v>
      </c>
      <c r="AQ6" s="40">
        <v>62.191692352294922</v>
      </c>
      <c r="AR6" s="40">
        <v>63.823898315429688</v>
      </c>
      <c r="AS6" s="40">
        <v>44.98968505859375</v>
      </c>
      <c r="AT6" s="40">
        <v>47.1187744140625</v>
      </c>
      <c r="AU6" s="40">
        <v>52.548961639404297</v>
      </c>
      <c r="AV6" s="40">
        <v>56.609508514404297</v>
      </c>
      <c r="AW6" s="40">
        <v>61.182277679443359</v>
      </c>
      <c r="AX6" s="40">
        <v>57.756008148193359</v>
      </c>
      <c r="AY6" s="40">
        <v>14.485008239746094</v>
      </c>
      <c r="AZ6" s="40">
        <v>21.342803955078125</v>
      </c>
      <c r="BA6" s="40">
        <v>22.964838027954102</v>
      </c>
      <c r="BB6" s="40">
        <v>27.572202682495117</v>
      </c>
      <c r="BC6" s="40">
        <v>49.846439361572266</v>
      </c>
      <c r="BD6" s="40">
        <v>54.264602661132813</v>
      </c>
      <c r="BE6" s="41">
        <v>59.009124755859375</v>
      </c>
    </row>
    <row r="7" spans="1:57">
      <c r="A7" s="63" t="s">
        <v>51</v>
      </c>
      <c r="B7" s="64">
        <v>538.5391845703125</v>
      </c>
      <c r="C7" s="40">
        <v>720.17742919921875</v>
      </c>
      <c r="D7" s="40">
        <v>1187.678466796875</v>
      </c>
      <c r="E7" s="40">
        <v>1295.1160888671875</v>
      </c>
      <c r="F7" s="40">
        <v>828.04180908203125</v>
      </c>
      <c r="G7" s="40">
        <v>681.225830078125</v>
      </c>
      <c r="H7" s="40">
        <v>3.7991077899932861</v>
      </c>
      <c r="I7" s="40">
        <v>3.8222157955169678</v>
      </c>
      <c r="J7" s="40">
        <v>3.9270555973052979</v>
      </c>
      <c r="K7" s="40">
        <v>6.0658650398254395</v>
      </c>
      <c r="L7" s="40">
        <v>10.465311050415039</v>
      </c>
      <c r="M7" s="40">
        <v>13.529575347900391</v>
      </c>
      <c r="N7" s="40">
        <v>15.258814811706543</v>
      </c>
      <c r="O7" s="40">
        <v>18.363727569580078</v>
      </c>
      <c r="P7" s="40">
        <v>27.981124877929688</v>
      </c>
      <c r="Q7" s="40">
        <v>33.714817047119141</v>
      </c>
      <c r="R7" s="40">
        <v>44.063739776611328</v>
      </c>
      <c r="S7" s="40">
        <v>143.91566467285156</v>
      </c>
      <c r="T7" s="40">
        <v>173.81787109375</v>
      </c>
      <c r="U7" s="40">
        <v>198.14320373535156</v>
      </c>
      <c r="V7" s="40">
        <v>202.54911804199219</v>
      </c>
      <c r="W7" s="40">
        <v>157.74562072753906</v>
      </c>
      <c r="X7" s="40">
        <v>184.18690490722656</v>
      </c>
      <c r="Y7" s="40">
        <v>208.81533813476563</v>
      </c>
      <c r="Z7" s="40">
        <v>218.91876220703125</v>
      </c>
      <c r="AA7" s="40">
        <v>152.72776794433594</v>
      </c>
      <c r="AB7" s="40">
        <v>170.71351623535156</v>
      </c>
      <c r="AC7" s="40">
        <v>179.50395202636719</v>
      </c>
      <c r="AD7" s="40">
        <v>114.94693756103516</v>
      </c>
      <c r="AE7" s="40">
        <v>134.15299987792969</v>
      </c>
      <c r="AF7" s="40">
        <v>148.76937866210938</v>
      </c>
      <c r="AG7" s="40">
        <v>155.02290344238281</v>
      </c>
      <c r="AH7" s="40">
        <v>97.072296142578125</v>
      </c>
      <c r="AI7" s="40">
        <v>112.56182098388672</v>
      </c>
      <c r="AJ7" s="40">
        <v>122.20346069335938</v>
      </c>
      <c r="AK7" s="40">
        <v>132.05180358886719</v>
      </c>
      <c r="AL7" s="40">
        <v>138.78994750976563</v>
      </c>
      <c r="AM7" s="40">
        <v>145.72756958007813</v>
      </c>
      <c r="AN7" s="40">
        <v>92.706443786621094</v>
      </c>
      <c r="AO7" s="40">
        <v>101.64102935791016</v>
      </c>
      <c r="AP7" s="40">
        <v>107.06107330322266</v>
      </c>
      <c r="AQ7" s="40">
        <v>119.90164947509766</v>
      </c>
      <c r="AR7" s="40">
        <v>122.24163818359375</v>
      </c>
      <c r="AS7" s="40">
        <v>82.697608947753906</v>
      </c>
      <c r="AT7" s="40">
        <v>85.895088195800781</v>
      </c>
      <c r="AU7" s="40">
        <v>96.63604736328125</v>
      </c>
      <c r="AV7" s="40">
        <v>104.16799163818359</v>
      </c>
      <c r="AW7" s="40">
        <v>111.97453308105469</v>
      </c>
      <c r="AX7" s="40">
        <v>103.04063415527344</v>
      </c>
      <c r="AY7" s="40">
        <v>25.34937858581543</v>
      </c>
      <c r="AZ7" s="40">
        <v>42.648349761962891</v>
      </c>
      <c r="BA7" s="40">
        <v>45.532390594482422</v>
      </c>
      <c r="BB7" s="40">
        <v>52.941665649414063</v>
      </c>
      <c r="BC7" s="40">
        <v>94.168769836425781</v>
      </c>
      <c r="BD7" s="40">
        <v>102.89151763916016</v>
      </c>
      <c r="BE7" s="41">
        <v>112.41392517089844</v>
      </c>
    </row>
    <row r="8" spans="1:57">
      <c r="A8" s="63" t="s">
        <v>52</v>
      </c>
      <c r="B8" s="64">
        <v>0</v>
      </c>
      <c r="C8" s="40">
        <v>0</v>
      </c>
      <c r="D8" s="40">
        <v>0</v>
      </c>
      <c r="E8" s="40">
        <v>0</v>
      </c>
      <c r="F8" s="40">
        <v>0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0</v>
      </c>
      <c r="AJ8" s="40">
        <v>0</v>
      </c>
      <c r="AK8" s="40">
        <v>0</v>
      </c>
      <c r="AL8" s="40">
        <v>0</v>
      </c>
      <c r="AM8" s="40">
        <v>0</v>
      </c>
      <c r="AN8" s="40">
        <v>0</v>
      </c>
      <c r="AO8" s="40">
        <v>0</v>
      </c>
      <c r="AP8" s="40">
        <v>0</v>
      </c>
      <c r="AQ8" s="40">
        <v>0</v>
      </c>
      <c r="AR8" s="40">
        <v>0</v>
      </c>
      <c r="AS8" s="40">
        <v>0</v>
      </c>
      <c r="AT8" s="40">
        <v>0</v>
      </c>
      <c r="AU8" s="40">
        <v>0</v>
      </c>
      <c r="AV8" s="40">
        <v>0</v>
      </c>
      <c r="AW8" s="40">
        <v>0</v>
      </c>
      <c r="AX8" s="40">
        <v>0</v>
      </c>
      <c r="AY8" s="40">
        <v>0</v>
      </c>
      <c r="AZ8" s="40">
        <v>0</v>
      </c>
      <c r="BA8" s="40">
        <v>0</v>
      </c>
      <c r="BB8" s="40">
        <v>0</v>
      </c>
      <c r="BC8" s="40">
        <v>0</v>
      </c>
      <c r="BD8" s="40">
        <v>0</v>
      </c>
      <c r="BE8" s="41">
        <v>0</v>
      </c>
    </row>
    <row r="9" spans="1:57">
      <c r="A9" s="63" t="s">
        <v>53</v>
      </c>
      <c r="B9" s="64">
        <v>494.59759521484375</v>
      </c>
      <c r="C9" s="40">
        <v>757.66265869140625</v>
      </c>
      <c r="D9" s="40">
        <v>1236.7781982421875</v>
      </c>
      <c r="E9" s="40">
        <v>1310.361083984375</v>
      </c>
      <c r="F9" s="40">
        <v>801.47967529296875</v>
      </c>
      <c r="G9" s="40">
        <v>722.26361083984375</v>
      </c>
      <c r="H9" s="40">
        <v>9.4987926483154297</v>
      </c>
      <c r="I9" s="40">
        <v>9.5449190139770508</v>
      </c>
      <c r="J9" s="40">
        <v>9.8843460083007813</v>
      </c>
      <c r="K9" s="40">
        <v>18.199703216552734</v>
      </c>
      <c r="L9" s="40">
        <v>29.352933883666992</v>
      </c>
      <c r="M9" s="40">
        <v>42.218448638916016</v>
      </c>
      <c r="N9" s="40">
        <v>49.608760833740234</v>
      </c>
      <c r="O9" s="40">
        <v>57.402908325195313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0</v>
      </c>
      <c r="AP9" s="40">
        <v>0</v>
      </c>
      <c r="AQ9" s="40">
        <v>0</v>
      </c>
      <c r="AR9" s="40">
        <v>0</v>
      </c>
      <c r="AS9" s="40">
        <v>0</v>
      </c>
      <c r="AT9" s="40">
        <v>0</v>
      </c>
      <c r="AU9" s="40">
        <v>0</v>
      </c>
      <c r="AV9" s="40">
        <v>0</v>
      </c>
      <c r="AW9" s="40">
        <v>0</v>
      </c>
      <c r="AX9" s="40">
        <v>0</v>
      </c>
      <c r="AY9" s="40">
        <v>0</v>
      </c>
      <c r="AZ9" s="40">
        <v>0</v>
      </c>
      <c r="BA9" s="40">
        <v>0</v>
      </c>
      <c r="BB9" s="40">
        <v>0</v>
      </c>
      <c r="BC9" s="40">
        <v>0</v>
      </c>
      <c r="BD9" s="40">
        <v>0</v>
      </c>
      <c r="BE9" s="41">
        <v>0</v>
      </c>
    </row>
    <row r="10" spans="1:57">
      <c r="A10" s="63" t="s">
        <v>54</v>
      </c>
      <c r="B10" s="64">
        <v>135.82566833496094</v>
      </c>
      <c r="C10" s="40">
        <v>208.28060913085938</v>
      </c>
      <c r="D10" s="40">
        <v>343.49786376953125</v>
      </c>
      <c r="E10" s="40">
        <v>365.16708374023438</v>
      </c>
      <c r="F10" s="40">
        <v>234.62550354003906</v>
      </c>
      <c r="G10" s="40">
        <v>199.970947265625</v>
      </c>
      <c r="H10" s="40">
        <v>1.2521638870239258</v>
      </c>
      <c r="I10" s="40">
        <v>1.2616503238677979</v>
      </c>
      <c r="J10" s="40">
        <v>1.3101897239685059</v>
      </c>
      <c r="K10" s="40">
        <v>3.6517207622528076</v>
      </c>
      <c r="L10" s="40">
        <v>6.0321087837219238</v>
      </c>
      <c r="M10" s="40">
        <v>10.515792846679688</v>
      </c>
      <c r="N10" s="40">
        <v>12.873311996459961</v>
      </c>
      <c r="O10" s="40">
        <v>15.739530563354492</v>
      </c>
      <c r="P10" s="40">
        <v>19.660022735595703</v>
      </c>
      <c r="Q10" s="40">
        <v>22.99824333190918</v>
      </c>
      <c r="R10" s="40">
        <v>28.41468620300293</v>
      </c>
      <c r="S10" s="40">
        <v>45.837753295898438</v>
      </c>
      <c r="T10" s="40">
        <v>51.935295104980469</v>
      </c>
      <c r="U10" s="40">
        <v>58.508323669433594</v>
      </c>
      <c r="V10" s="40">
        <v>60.382522583007813</v>
      </c>
      <c r="W10" s="40">
        <v>38.320026397705078</v>
      </c>
      <c r="X10" s="40">
        <v>43.810764312744141</v>
      </c>
      <c r="Y10" s="40">
        <v>49.380268096923828</v>
      </c>
      <c r="Z10" s="40">
        <v>51.618824005126953</v>
      </c>
      <c r="AA10" s="40">
        <v>33.842552185058594</v>
      </c>
      <c r="AB10" s="40">
        <v>37.907379150390625</v>
      </c>
      <c r="AC10" s="40">
        <v>40.005508422851563</v>
      </c>
      <c r="AD10" s="40">
        <v>25.49662971496582</v>
      </c>
      <c r="AE10" s="40">
        <v>29.452409744262695</v>
      </c>
      <c r="AF10" s="40">
        <v>33.004486083984375</v>
      </c>
      <c r="AG10" s="40">
        <v>34.700393676757813</v>
      </c>
      <c r="AH10" s="40">
        <v>22.824308395385742</v>
      </c>
      <c r="AI10" s="40">
        <v>26.224981307983398</v>
      </c>
      <c r="AJ10" s="40">
        <v>28.490446090698242</v>
      </c>
      <c r="AK10" s="40">
        <v>30.790180206298828</v>
      </c>
      <c r="AL10" s="40">
        <v>32.3753662109375</v>
      </c>
      <c r="AM10" s="40">
        <v>34.116256713867188</v>
      </c>
      <c r="AN10" s="40">
        <v>23.370950698852539</v>
      </c>
      <c r="AO10" s="40">
        <v>24.891891479492188</v>
      </c>
      <c r="AP10" s="40">
        <v>26.322868347167969</v>
      </c>
      <c r="AQ10" s="40">
        <v>29.775278091430664</v>
      </c>
      <c r="AR10" s="40">
        <v>30.325475692749023</v>
      </c>
      <c r="AS10" s="40">
        <v>20.738792419433594</v>
      </c>
      <c r="AT10" s="40">
        <v>21.641651153564453</v>
      </c>
      <c r="AU10" s="40">
        <v>24.748380661010742</v>
      </c>
      <c r="AV10" s="40">
        <v>26.705562591552734</v>
      </c>
      <c r="AW10" s="40">
        <v>28.222286224365234</v>
      </c>
      <c r="AX10" s="40">
        <v>26.833389282226563</v>
      </c>
      <c r="AY10" s="40">
        <v>6.410219669342041</v>
      </c>
      <c r="AZ10" s="40">
        <v>10.861371040344238</v>
      </c>
      <c r="BA10" s="40">
        <v>11.069557189941406</v>
      </c>
      <c r="BB10" s="40">
        <v>13.683024406433105</v>
      </c>
      <c r="BC10" s="40">
        <v>23.893411636352539</v>
      </c>
      <c r="BD10" s="40">
        <v>26.614313125610352</v>
      </c>
      <c r="BE10" s="41">
        <v>28.930597305297852</v>
      </c>
    </row>
    <row r="11" spans="1:57">
      <c r="A11" s="63" t="s">
        <v>55</v>
      </c>
      <c r="B11" s="64">
        <v>312.93777465820313</v>
      </c>
      <c r="C11" s="40">
        <v>429.27090454101563</v>
      </c>
      <c r="D11" s="40">
        <v>706.02581787109375</v>
      </c>
      <c r="E11" s="40">
        <v>745.687744140625</v>
      </c>
      <c r="F11" s="40">
        <v>475.41140747070313</v>
      </c>
      <c r="G11" s="40">
        <v>408.3455810546875</v>
      </c>
      <c r="H11" s="40">
        <v>1.8742597103118896</v>
      </c>
      <c r="I11" s="40">
        <v>1.8680552244186401</v>
      </c>
      <c r="J11" s="40">
        <v>1.9986879825592041</v>
      </c>
      <c r="K11" s="40">
        <v>5.8361058235168457</v>
      </c>
      <c r="L11" s="40">
        <v>10.270291328430176</v>
      </c>
      <c r="M11" s="40">
        <v>22.255990982055664</v>
      </c>
      <c r="N11" s="40">
        <v>28.158781051635742</v>
      </c>
      <c r="O11" s="40">
        <v>33.434352874755859</v>
      </c>
      <c r="P11" s="40">
        <v>39.400802612304688</v>
      </c>
      <c r="Q11" s="40">
        <v>46.156063079833984</v>
      </c>
      <c r="R11" s="40">
        <v>57.536663055419922</v>
      </c>
      <c r="S11" s="40">
        <v>87.9581298828125</v>
      </c>
      <c r="T11" s="40">
        <v>100.69398498535156</v>
      </c>
      <c r="U11" s="40">
        <v>114.38057708740234</v>
      </c>
      <c r="V11" s="40">
        <v>119.37074279785156</v>
      </c>
      <c r="W11" s="40">
        <v>79.962516784667969</v>
      </c>
      <c r="X11" s="40">
        <v>90.793586730957031</v>
      </c>
      <c r="Y11" s="40">
        <v>101.7347412109375</v>
      </c>
      <c r="Z11" s="40">
        <v>106.50913238525391</v>
      </c>
      <c r="AA11" s="40">
        <v>70.880424499511719</v>
      </c>
      <c r="AB11" s="40">
        <v>79.239234924316406</v>
      </c>
      <c r="AC11" s="40">
        <v>83.091453552246094</v>
      </c>
      <c r="AD11" s="40">
        <v>50.270557403564453</v>
      </c>
      <c r="AE11" s="40">
        <v>59.217227935791016</v>
      </c>
      <c r="AF11" s="40">
        <v>65.810791015625</v>
      </c>
      <c r="AG11" s="40">
        <v>68.807624816894531</v>
      </c>
      <c r="AH11" s="40">
        <v>43.00372314453125</v>
      </c>
      <c r="AI11" s="40">
        <v>49.625339508056641</v>
      </c>
      <c r="AJ11" s="40">
        <v>53.431243896484375</v>
      </c>
      <c r="AK11" s="40">
        <v>58.233486175537109</v>
      </c>
      <c r="AL11" s="40">
        <v>61.172603607177734</v>
      </c>
      <c r="AM11" s="40">
        <v>64.534805297851563</v>
      </c>
      <c r="AN11" s="40">
        <v>42.537761688232422</v>
      </c>
      <c r="AO11" s="40">
        <v>46.054401397705078</v>
      </c>
      <c r="AP11" s="40">
        <v>49.073585510253906</v>
      </c>
      <c r="AQ11" s="40">
        <v>54.737537384033203</v>
      </c>
      <c r="AR11" s="40">
        <v>55.939159393310547</v>
      </c>
      <c r="AS11" s="40">
        <v>38.732044219970703</v>
      </c>
      <c r="AT11" s="40">
        <v>40.45318603515625</v>
      </c>
      <c r="AU11" s="40">
        <v>45.19610595703125</v>
      </c>
      <c r="AV11" s="40">
        <v>48.492630004882813</v>
      </c>
      <c r="AW11" s="40">
        <v>52.341739654541016</v>
      </c>
      <c r="AX11" s="40">
        <v>48.730266571044922</v>
      </c>
      <c r="AY11" s="40">
        <v>11.85285758972168</v>
      </c>
      <c r="AZ11" s="40">
        <v>20.381059646606445</v>
      </c>
      <c r="BA11" s="40">
        <v>22.075859069824219</v>
      </c>
      <c r="BB11" s="40">
        <v>25.64286994934082</v>
      </c>
      <c r="BC11" s="40">
        <v>44.522560119628906</v>
      </c>
      <c r="BD11" s="40">
        <v>48.300006866455078</v>
      </c>
      <c r="BE11" s="41">
        <v>51.663597106933594</v>
      </c>
    </row>
    <row r="12" spans="1:57">
      <c r="A12" s="63" t="s">
        <v>56</v>
      </c>
      <c r="B12" s="64">
        <v>766.93975830078125</v>
      </c>
      <c r="C12" s="40">
        <v>1117.349609375</v>
      </c>
      <c r="D12" s="40">
        <v>1849.7110595703125</v>
      </c>
      <c r="E12" s="40">
        <v>1964.4393310546875</v>
      </c>
      <c r="F12" s="40">
        <v>1262.2620849609375</v>
      </c>
      <c r="G12" s="40">
        <v>1092.0130615234375</v>
      </c>
      <c r="H12" s="40">
        <v>9.652587890625</v>
      </c>
      <c r="I12" s="40">
        <v>9.6124429702758789</v>
      </c>
      <c r="J12" s="40">
        <v>9.9649887084960938</v>
      </c>
      <c r="K12" s="40">
        <v>22.826333999633789</v>
      </c>
      <c r="L12" s="40">
        <v>37.878406524658203</v>
      </c>
      <c r="M12" s="40">
        <v>57.510562896728516</v>
      </c>
      <c r="N12" s="40">
        <v>67.820953369140625</v>
      </c>
      <c r="O12" s="40">
        <v>80.260932922363281</v>
      </c>
      <c r="P12" s="40">
        <v>103.89888763427734</v>
      </c>
      <c r="Q12" s="40">
        <v>120.56647491455078</v>
      </c>
      <c r="R12" s="40">
        <v>147.7337646484375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0</v>
      </c>
      <c r="BC12" s="40">
        <v>0</v>
      </c>
      <c r="BD12" s="40">
        <v>0</v>
      </c>
      <c r="BE12" s="41">
        <v>0</v>
      </c>
    </row>
    <row r="13" spans="1:57">
      <c r="A13" s="63" t="s">
        <v>57</v>
      </c>
      <c r="B13" s="64">
        <v>162494.8125</v>
      </c>
      <c r="C13" s="40">
        <v>173000.8125</v>
      </c>
      <c r="D13" s="40">
        <v>169728.953125</v>
      </c>
      <c r="E13" s="40">
        <v>172734.515625</v>
      </c>
      <c r="F13" s="40">
        <v>183070.296875</v>
      </c>
      <c r="G13" s="40">
        <v>72893.5390625</v>
      </c>
      <c r="H13" s="40">
        <v>18.190399169921875</v>
      </c>
      <c r="I13" s="40">
        <v>18.225025177001953</v>
      </c>
      <c r="J13" s="40">
        <v>19.312602996826172</v>
      </c>
      <c r="K13" s="40">
        <v>8.2798442840576172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40">
        <v>0</v>
      </c>
      <c r="BA13" s="40">
        <v>0</v>
      </c>
      <c r="BB13" s="40">
        <v>0</v>
      </c>
      <c r="BC13" s="40">
        <v>0</v>
      </c>
      <c r="BD13" s="40">
        <v>0</v>
      </c>
      <c r="BE13" s="41">
        <v>0</v>
      </c>
    </row>
    <row r="14" spans="1:57">
      <c r="A14" s="63" t="s">
        <v>58</v>
      </c>
      <c r="B14" s="64">
        <v>25004.51953125</v>
      </c>
      <c r="C14" s="40">
        <v>58246.875</v>
      </c>
      <c r="D14" s="40">
        <v>89907.8515625</v>
      </c>
      <c r="E14" s="40">
        <v>93696.453125</v>
      </c>
      <c r="F14" s="40">
        <v>115616.609375</v>
      </c>
      <c r="G14" s="40">
        <v>24186.69921875</v>
      </c>
      <c r="H14" s="40">
        <v>15.679780960083008</v>
      </c>
      <c r="I14" s="40">
        <v>15.203828811645508</v>
      </c>
      <c r="J14" s="40">
        <v>15.719919204711914</v>
      </c>
      <c r="K14" s="40">
        <v>4.5991334915161133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0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0</v>
      </c>
      <c r="AJ14" s="40">
        <v>0</v>
      </c>
      <c r="AK14" s="40">
        <v>0</v>
      </c>
      <c r="AL14" s="40">
        <v>0</v>
      </c>
      <c r="AM14" s="40">
        <v>0</v>
      </c>
      <c r="AN14" s="40">
        <v>0</v>
      </c>
      <c r="AO14" s="40">
        <v>0</v>
      </c>
      <c r="AP14" s="40">
        <v>0</v>
      </c>
      <c r="AQ14" s="40">
        <v>0</v>
      </c>
      <c r="AR14" s="40">
        <v>0</v>
      </c>
      <c r="AS14" s="40">
        <v>0</v>
      </c>
      <c r="AT14" s="40">
        <v>0</v>
      </c>
      <c r="AU14" s="40">
        <v>0</v>
      </c>
      <c r="AV14" s="40">
        <v>0</v>
      </c>
      <c r="AW14" s="40">
        <v>0</v>
      </c>
      <c r="AX14" s="40">
        <v>0</v>
      </c>
      <c r="AY14" s="40">
        <v>0</v>
      </c>
      <c r="AZ14" s="40">
        <v>0</v>
      </c>
      <c r="BA14" s="40">
        <v>0</v>
      </c>
      <c r="BB14" s="40">
        <v>0</v>
      </c>
      <c r="BC14" s="40">
        <v>0</v>
      </c>
      <c r="BD14" s="40">
        <v>0</v>
      </c>
      <c r="BE14" s="41">
        <v>0</v>
      </c>
    </row>
    <row r="15" spans="1:57">
      <c r="A15" s="63" t="s">
        <v>59</v>
      </c>
      <c r="B15" s="64">
        <v>7747.275390625</v>
      </c>
      <c r="C15" s="40">
        <v>8576.693359375</v>
      </c>
      <c r="D15" s="40">
        <v>13624.1162109375</v>
      </c>
      <c r="E15" s="40">
        <v>14125.2001953125</v>
      </c>
      <c r="F15" s="40">
        <v>18672.34375</v>
      </c>
      <c r="G15" s="40">
        <v>101772.4375</v>
      </c>
      <c r="H15" s="40">
        <v>12.981433868408203</v>
      </c>
      <c r="I15" s="40">
        <v>13.013808250427246</v>
      </c>
      <c r="J15" s="40">
        <v>13.38710880279541</v>
      </c>
      <c r="K15" s="40">
        <v>3.5524003505706787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40">
        <v>0</v>
      </c>
      <c r="AM15" s="40">
        <v>0</v>
      </c>
      <c r="AN15" s="40">
        <v>0</v>
      </c>
      <c r="AO15" s="40">
        <v>0</v>
      </c>
      <c r="AP15" s="40">
        <v>0</v>
      </c>
      <c r="AQ15" s="40">
        <v>0</v>
      </c>
      <c r="AR15" s="40">
        <v>0</v>
      </c>
      <c r="AS15" s="40">
        <v>0</v>
      </c>
      <c r="AT15" s="40">
        <v>0</v>
      </c>
      <c r="AU15" s="40">
        <v>0</v>
      </c>
      <c r="AV15" s="40">
        <v>0</v>
      </c>
      <c r="AW15" s="40">
        <v>0</v>
      </c>
      <c r="AX15" s="40">
        <v>0</v>
      </c>
      <c r="AY15" s="40">
        <v>0</v>
      </c>
      <c r="AZ15" s="40">
        <v>0</v>
      </c>
      <c r="BA15" s="40">
        <v>0</v>
      </c>
      <c r="BB15" s="40">
        <v>0</v>
      </c>
      <c r="BC15" s="40">
        <v>0</v>
      </c>
      <c r="BD15" s="40">
        <v>0</v>
      </c>
      <c r="BE15" s="41">
        <v>0</v>
      </c>
    </row>
    <row r="16" spans="1:57">
      <c r="A16" s="63" t="s">
        <v>60</v>
      </c>
      <c r="B16" s="64">
        <v>0</v>
      </c>
      <c r="C16" s="40">
        <v>0</v>
      </c>
      <c r="D16" s="40">
        <v>0</v>
      </c>
      <c r="E16" s="40">
        <v>0</v>
      </c>
      <c r="F16" s="40">
        <v>0</v>
      </c>
      <c r="G16" s="40">
        <v>0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0</v>
      </c>
      <c r="AI16" s="40">
        <v>0</v>
      </c>
      <c r="AJ16" s="40">
        <v>0</v>
      </c>
      <c r="AK16" s="40">
        <v>0</v>
      </c>
      <c r="AL16" s="40">
        <v>0</v>
      </c>
      <c r="AM16" s="40">
        <v>0</v>
      </c>
      <c r="AN16" s="40">
        <v>0</v>
      </c>
      <c r="AO16" s="40">
        <v>0</v>
      </c>
      <c r="AP16" s="40">
        <v>0</v>
      </c>
      <c r="AQ16" s="40">
        <v>0</v>
      </c>
      <c r="AR16" s="40">
        <v>0</v>
      </c>
      <c r="AS16" s="40">
        <v>0</v>
      </c>
      <c r="AT16" s="40">
        <v>0</v>
      </c>
      <c r="AU16" s="40">
        <v>385.38095092773438</v>
      </c>
      <c r="AV16" s="40">
        <v>3182.191650390625</v>
      </c>
      <c r="AW16" s="40">
        <v>3355.7119140625</v>
      </c>
      <c r="AX16" s="40">
        <v>3200.41796875</v>
      </c>
      <c r="AY16" s="40">
        <v>1367.508544921875</v>
      </c>
      <c r="AZ16" s="40">
        <v>1487.444580078125</v>
      </c>
      <c r="BA16" s="40">
        <v>1552.7550048828125</v>
      </c>
      <c r="BB16" s="40">
        <v>1631.1785888671875</v>
      </c>
      <c r="BC16" s="40">
        <v>1755.1256103515625</v>
      </c>
      <c r="BD16" s="40">
        <v>1633.593994140625</v>
      </c>
      <c r="BE16" s="41">
        <v>1744.3575439453125</v>
      </c>
    </row>
    <row r="17" spans="1:57">
      <c r="A17" s="63" t="s">
        <v>61</v>
      </c>
      <c r="B17" s="64">
        <v>0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E17" s="40">
        <v>0</v>
      </c>
      <c r="AF17" s="40">
        <v>0</v>
      </c>
      <c r="AG17" s="40">
        <v>0</v>
      </c>
      <c r="AH17" s="40">
        <v>0</v>
      </c>
      <c r="AI17" s="40">
        <v>0</v>
      </c>
      <c r="AJ17" s="40">
        <v>0</v>
      </c>
      <c r="AK17" s="40">
        <v>0</v>
      </c>
      <c r="AL17" s="40">
        <v>0</v>
      </c>
      <c r="AM17" s="40">
        <v>0</v>
      </c>
      <c r="AN17" s="40">
        <v>0</v>
      </c>
      <c r="AO17" s="40">
        <v>0</v>
      </c>
      <c r="AP17" s="40">
        <v>0</v>
      </c>
      <c r="AQ17" s="40">
        <v>0</v>
      </c>
      <c r="AR17" s="40">
        <v>318.34478759765625</v>
      </c>
      <c r="AS17" s="40">
        <v>2723.77880859375</v>
      </c>
      <c r="AT17" s="40">
        <v>2821.16455078125</v>
      </c>
      <c r="AU17" s="40">
        <v>2970.0478515625</v>
      </c>
      <c r="AV17" s="40">
        <v>2834.635009765625</v>
      </c>
      <c r="AW17" s="40">
        <v>2998.329345703125</v>
      </c>
      <c r="AX17" s="40">
        <v>2859.120849609375</v>
      </c>
      <c r="AY17" s="40">
        <v>1044.39501953125</v>
      </c>
      <c r="AZ17" s="40">
        <v>1161.76123046875</v>
      </c>
      <c r="BA17" s="40">
        <v>1243.5826416015625</v>
      </c>
      <c r="BB17" s="40">
        <v>1325.119873046875</v>
      </c>
      <c r="BC17" s="40">
        <v>1463.8966064453125</v>
      </c>
      <c r="BD17" s="40">
        <v>1277.1038818359375</v>
      </c>
      <c r="BE17" s="41">
        <v>1366.9539794921875</v>
      </c>
    </row>
    <row r="18" spans="1:57">
      <c r="A18" s="63" t="s">
        <v>254</v>
      </c>
      <c r="B18" s="64">
        <v>0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0</v>
      </c>
      <c r="AK18" s="40">
        <v>0</v>
      </c>
      <c r="AL18" s="40">
        <v>0</v>
      </c>
      <c r="AM18" s="40">
        <v>241.04536437988281</v>
      </c>
      <c r="AN18" s="40">
        <v>2208.922607421875</v>
      </c>
      <c r="AO18" s="40">
        <v>2354.246826171875</v>
      </c>
      <c r="AP18" s="40">
        <v>2481.338623046875</v>
      </c>
      <c r="AQ18" s="40">
        <v>2617.434326171875</v>
      </c>
      <c r="AR18" s="40">
        <v>2696.564453125</v>
      </c>
      <c r="AS18" s="40">
        <v>2297.03125</v>
      </c>
      <c r="AT18" s="40">
        <v>2462.57861328125</v>
      </c>
      <c r="AU18" s="40">
        <v>2626.882080078125</v>
      </c>
      <c r="AV18" s="40">
        <v>2259.1728515625</v>
      </c>
      <c r="AW18" s="40">
        <v>2401.12109375</v>
      </c>
      <c r="AX18" s="40">
        <v>2283.263671875</v>
      </c>
      <c r="AY18" s="40">
        <v>811.20599365234375</v>
      </c>
      <c r="AZ18" s="40">
        <v>910.35894775390625</v>
      </c>
      <c r="BA18" s="40">
        <v>975.97149658203125</v>
      </c>
      <c r="BB18" s="40">
        <v>1036.3441162109375</v>
      </c>
      <c r="BC18" s="40">
        <v>1149.01123046875</v>
      </c>
      <c r="BD18" s="40">
        <v>1011.5042114257813</v>
      </c>
      <c r="BE18" s="41">
        <v>1086.3111572265625</v>
      </c>
    </row>
    <row r="19" spans="1:57">
      <c r="A19" s="63" t="s">
        <v>62</v>
      </c>
      <c r="B19" s="64">
        <v>0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183.89736938476563</v>
      </c>
      <c r="AD19" s="40">
        <v>1261.638671875</v>
      </c>
      <c r="AE19" s="40">
        <v>1258.2562255859375</v>
      </c>
      <c r="AF19" s="40">
        <v>1317.4686279296875</v>
      </c>
      <c r="AG19" s="40">
        <v>1339.3074951171875</v>
      </c>
      <c r="AH19" s="40">
        <v>1124.52783203125</v>
      </c>
      <c r="AI19" s="40">
        <v>1215.686767578125</v>
      </c>
      <c r="AJ19" s="40">
        <v>1285.6339111328125</v>
      </c>
      <c r="AK19" s="40">
        <v>1355.04296875</v>
      </c>
      <c r="AL19" s="40">
        <v>1427.67333984375</v>
      </c>
      <c r="AM19" s="40">
        <v>1476.9141845703125</v>
      </c>
      <c r="AN19" s="40">
        <v>1233.9027099609375</v>
      </c>
      <c r="AO19" s="40">
        <v>1309.5679931640625</v>
      </c>
      <c r="AP19" s="40">
        <v>1384.2213134765625</v>
      </c>
      <c r="AQ19" s="40">
        <v>1481.1141357421875</v>
      </c>
      <c r="AR19" s="40">
        <v>1524.7525634765625</v>
      </c>
      <c r="AS19" s="40">
        <v>1295.711669921875</v>
      </c>
      <c r="AT19" s="40">
        <v>1360.2513427734375</v>
      </c>
      <c r="AU19" s="40">
        <v>1429.4522705078125</v>
      </c>
      <c r="AV19" s="40">
        <v>1268.2606201171875</v>
      </c>
      <c r="AW19" s="40">
        <v>1355.04833984375</v>
      </c>
      <c r="AX19" s="40">
        <v>1243.8453369140625</v>
      </c>
      <c r="AY19" s="40">
        <v>344.39718627929688</v>
      </c>
      <c r="AZ19" s="40">
        <v>384.45111083984375</v>
      </c>
      <c r="BA19" s="40">
        <v>416.05960083007813</v>
      </c>
      <c r="BB19" s="40">
        <v>367.49185180664063</v>
      </c>
      <c r="BC19" s="40">
        <v>0</v>
      </c>
      <c r="BD19" s="40">
        <v>0</v>
      </c>
      <c r="BE19" s="41">
        <v>0</v>
      </c>
    </row>
    <row r="20" spans="1:57">
      <c r="A20" s="63" t="s">
        <v>46</v>
      </c>
      <c r="B20" s="64">
        <v>0</v>
      </c>
      <c r="C20" s="40">
        <v>0</v>
      </c>
      <c r="D20" s="40">
        <v>0</v>
      </c>
      <c r="E20" s="40">
        <v>210.34521484375</v>
      </c>
      <c r="F20" s="40">
        <v>4153.09228515625</v>
      </c>
      <c r="G20" s="40">
        <v>3318.6708984375</v>
      </c>
      <c r="H20" s="40">
        <v>7.7337474822998047</v>
      </c>
      <c r="I20" s="40">
        <v>7.7895288467407227</v>
      </c>
      <c r="J20" s="40">
        <v>8.0639781951904297</v>
      </c>
      <c r="K20" s="40">
        <v>9.4091434478759766</v>
      </c>
      <c r="L20" s="40">
        <v>15.96595287322998</v>
      </c>
      <c r="M20" s="40">
        <v>19.793777465820313</v>
      </c>
      <c r="N20" s="40">
        <v>21.410518646240234</v>
      </c>
      <c r="O20" s="40">
        <v>28.580734252929688</v>
      </c>
      <c r="P20" s="40">
        <v>47.573749542236328</v>
      </c>
      <c r="Q20" s="40">
        <v>106.91600799560547</v>
      </c>
      <c r="R20" s="40">
        <v>244.37258911132813</v>
      </c>
      <c r="S20" s="40">
        <v>545.37542724609375</v>
      </c>
      <c r="T20" s="40">
        <v>697.8135986328125</v>
      </c>
      <c r="U20" s="40">
        <v>848.1243896484375</v>
      </c>
      <c r="V20" s="40">
        <v>911.3221435546875</v>
      </c>
      <c r="W20" s="40">
        <v>718.60797119140625</v>
      </c>
      <c r="X20" s="40">
        <v>802.598876953125</v>
      </c>
      <c r="Y20" s="40">
        <v>859.10675048828125</v>
      </c>
      <c r="Z20" s="40">
        <v>889.66131591796875</v>
      </c>
      <c r="AA20" s="40">
        <v>722.4423828125</v>
      </c>
      <c r="AB20" s="40">
        <v>797.81842041015625</v>
      </c>
      <c r="AC20" s="40">
        <v>844.692138671875</v>
      </c>
      <c r="AD20" s="40">
        <v>589.85504150390625</v>
      </c>
      <c r="AE20" s="40">
        <v>0</v>
      </c>
      <c r="AF20" s="40">
        <v>0</v>
      </c>
      <c r="AG20" s="40">
        <v>0</v>
      </c>
      <c r="AH20" s="40">
        <v>0</v>
      </c>
      <c r="AI20" s="40">
        <v>0</v>
      </c>
      <c r="AJ20" s="40">
        <v>0</v>
      </c>
      <c r="AK20" s="40">
        <v>0</v>
      </c>
      <c r="AL20" s="40">
        <v>0</v>
      </c>
      <c r="AM20" s="40">
        <v>0</v>
      </c>
      <c r="AN20" s="40">
        <v>0</v>
      </c>
      <c r="AO20" s="40">
        <v>0</v>
      </c>
      <c r="AP20" s="40">
        <v>0</v>
      </c>
      <c r="AQ20" s="40">
        <v>0</v>
      </c>
      <c r="AR20" s="40">
        <v>0</v>
      </c>
      <c r="AS20" s="40">
        <v>0</v>
      </c>
      <c r="AT20" s="40">
        <v>0</v>
      </c>
      <c r="AU20" s="40">
        <v>0</v>
      </c>
      <c r="AV20" s="40">
        <v>0</v>
      </c>
      <c r="AW20" s="40">
        <v>0</v>
      </c>
      <c r="AX20" s="40">
        <v>0</v>
      </c>
      <c r="AY20" s="40">
        <v>0</v>
      </c>
      <c r="AZ20" s="40">
        <v>0</v>
      </c>
      <c r="BA20" s="40">
        <v>0</v>
      </c>
      <c r="BB20" s="40">
        <v>0</v>
      </c>
      <c r="BC20" s="40">
        <v>0</v>
      </c>
      <c r="BD20" s="40">
        <v>0</v>
      </c>
      <c r="BE20" s="41">
        <v>0</v>
      </c>
    </row>
    <row r="21" spans="1:57">
      <c r="A21" s="63" t="s">
        <v>63</v>
      </c>
      <c r="B21" s="64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0</v>
      </c>
      <c r="N21" s="40">
        <v>0</v>
      </c>
      <c r="O21" s="4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190.63948059082031</v>
      </c>
      <c r="AE21" s="40">
        <v>1352.01611328125</v>
      </c>
      <c r="AF21" s="40">
        <v>1418.5140380859375</v>
      </c>
      <c r="AG21" s="40">
        <v>1472.326171875</v>
      </c>
      <c r="AH21" s="40">
        <v>1343.6533203125</v>
      </c>
      <c r="AI21" s="40">
        <v>1417.00341796875</v>
      </c>
      <c r="AJ21" s="40">
        <v>1483.5782470703125</v>
      </c>
      <c r="AK21" s="40">
        <v>1549.701904296875</v>
      </c>
      <c r="AL21" s="40">
        <v>1625.9693603515625</v>
      </c>
      <c r="AM21" s="40">
        <v>1665.216064453125</v>
      </c>
      <c r="AN21" s="40">
        <v>1491.532958984375</v>
      </c>
      <c r="AO21" s="40">
        <v>1580.373291015625</v>
      </c>
      <c r="AP21" s="40">
        <v>1671.9278564453125</v>
      </c>
      <c r="AQ21" s="40">
        <v>1787.0264892578125</v>
      </c>
      <c r="AR21" s="40">
        <v>1845.652099609375</v>
      </c>
      <c r="AS21" s="40">
        <v>1563.7957763671875</v>
      </c>
      <c r="AT21" s="40">
        <v>1639.1268310546875</v>
      </c>
      <c r="AU21" s="40">
        <v>1727.153564453125</v>
      </c>
      <c r="AV21" s="40">
        <v>1560.3858642578125</v>
      </c>
      <c r="AW21" s="40">
        <v>1661.0277099609375</v>
      </c>
      <c r="AX21" s="40">
        <v>1540.9801025390625</v>
      </c>
      <c r="AY21" s="40">
        <v>473.27392578125</v>
      </c>
      <c r="AZ21" s="40">
        <v>531.1549072265625</v>
      </c>
      <c r="BA21" s="40">
        <v>573.0928955078125</v>
      </c>
      <c r="BB21" s="40">
        <v>605.7760009765625</v>
      </c>
      <c r="BC21" s="40">
        <v>601.19140625</v>
      </c>
      <c r="BD21" s="40">
        <v>0</v>
      </c>
      <c r="BE21" s="41">
        <v>0</v>
      </c>
    </row>
    <row r="22" spans="1:57">
      <c r="A22" s="63" t="s">
        <v>64</v>
      </c>
      <c r="B22" s="64">
        <v>0</v>
      </c>
      <c r="C22" s="40">
        <v>0</v>
      </c>
      <c r="D22" s="40">
        <v>0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0">
        <v>0</v>
      </c>
      <c r="N22" s="40">
        <v>0</v>
      </c>
      <c r="O22" s="40">
        <v>0</v>
      </c>
      <c r="P22" s="40">
        <v>0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140.01744079589844</v>
      </c>
      <c r="AA22" s="40">
        <v>1160.605224609375</v>
      </c>
      <c r="AB22" s="40">
        <v>1253.5687255859375</v>
      </c>
      <c r="AC22" s="40">
        <v>1282.8922119140625</v>
      </c>
      <c r="AD22" s="40">
        <v>1089.0867919921875</v>
      </c>
      <c r="AE22" s="40">
        <v>964.77294921875</v>
      </c>
      <c r="AF22" s="40">
        <v>1052.4901123046875</v>
      </c>
      <c r="AG22" s="40">
        <v>1080.3843994140625</v>
      </c>
      <c r="AH22" s="40">
        <v>900.6697998046875</v>
      </c>
      <c r="AI22" s="40">
        <v>1000.1828002929688</v>
      </c>
      <c r="AJ22" s="40">
        <v>1062.211181640625</v>
      </c>
      <c r="AK22" s="40">
        <v>1123.5927734375</v>
      </c>
      <c r="AL22" s="40">
        <v>1184.0208740234375</v>
      </c>
      <c r="AM22" s="40">
        <v>1230.9300537109375</v>
      </c>
      <c r="AN22" s="40">
        <v>1000.6048583984375</v>
      </c>
      <c r="AO22" s="40">
        <v>1066.601318359375</v>
      </c>
      <c r="AP22" s="40">
        <v>1128.9537353515625</v>
      </c>
      <c r="AQ22" s="40">
        <v>1216.1063232421875</v>
      </c>
      <c r="AR22" s="40">
        <v>1249.460205078125</v>
      </c>
      <c r="AS22" s="40">
        <v>1039.094482421875</v>
      </c>
      <c r="AT22" s="40">
        <v>1093.130615234375</v>
      </c>
      <c r="AU22" s="40">
        <v>1147.6080322265625</v>
      </c>
      <c r="AV22" s="40">
        <v>990.80712890625</v>
      </c>
      <c r="AW22" s="40">
        <v>1064.0230712890625</v>
      </c>
      <c r="AX22" s="40">
        <v>972.20556640625</v>
      </c>
      <c r="AY22" s="40">
        <v>208.39082336425781</v>
      </c>
      <c r="AZ22" s="40">
        <v>0</v>
      </c>
      <c r="BA22" s="40">
        <v>0</v>
      </c>
      <c r="BB22" s="40">
        <v>0</v>
      </c>
      <c r="BC22" s="40">
        <v>0</v>
      </c>
      <c r="BD22" s="40">
        <v>0</v>
      </c>
      <c r="BE22" s="41">
        <v>0</v>
      </c>
    </row>
    <row r="23" spans="1:57">
      <c r="A23" s="63" t="s">
        <v>255</v>
      </c>
      <c r="B23" s="64">
        <v>0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0</v>
      </c>
      <c r="AK23" s="40">
        <v>0</v>
      </c>
      <c r="AL23" s="40">
        <v>0</v>
      </c>
      <c r="AM23" s="40">
        <v>0</v>
      </c>
      <c r="AN23" s="40">
        <v>0</v>
      </c>
      <c r="AO23" s="40">
        <v>0</v>
      </c>
      <c r="AP23" s="40">
        <v>0</v>
      </c>
      <c r="AQ23" s="40">
        <v>0</v>
      </c>
      <c r="AR23" s="40">
        <v>0</v>
      </c>
      <c r="AS23" s="40">
        <v>0</v>
      </c>
      <c r="AT23" s="40">
        <v>0</v>
      </c>
      <c r="AU23" s="40">
        <v>0</v>
      </c>
      <c r="AV23" s="40">
        <v>0</v>
      </c>
      <c r="AW23" s="40">
        <v>0</v>
      </c>
      <c r="AX23" s="40">
        <v>0</v>
      </c>
      <c r="AY23" s="40">
        <v>0</v>
      </c>
      <c r="AZ23" s="40">
        <v>0</v>
      </c>
      <c r="BA23" s="40">
        <v>0</v>
      </c>
      <c r="BB23" s="40">
        <v>0</v>
      </c>
      <c r="BC23" s="40">
        <v>312.18606567382813</v>
      </c>
      <c r="BD23" s="40">
        <v>1903.463623046875</v>
      </c>
      <c r="BE23" s="41">
        <v>2003.964599609375</v>
      </c>
    </row>
    <row r="24" spans="1:57">
      <c r="A24" s="63" t="s">
        <v>146</v>
      </c>
      <c r="B24" s="64">
        <v>0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4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0</v>
      </c>
      <c r="AJ24" s="40">
        <v>0</v>
      </c>
      <c r="AK24" s="40">
        <v>0</v>
      </c>
      <c r="AL24" s="40">
        <v>0</v>
      </c>
      <c r="AM24" s="40">
        <v>0</v>
      </c>
      <c r="AN24" s="40">
        <v>0</v>
      </c>
      <c r="AO24" s="40">
        <v>0</v>
      </c>
      <c r="AP24" s="40">
        <v>0</v>
      </c>
      <c r="AQ24" s="40">
        <v>0</v>
      </c>
      <c r="AR24" s="40">
        <v>0</v>
      </c>
      <c r="AS24" s="40">
        <v>0</v>
      </c>
      <c r="AT24" s="40">
        <v>0</v>
      </c>
      <c r="AU24" s="40">
        <v>0</v>
      </c>
      <c r="AV24" s="40">
        <v>0</v>
      </c>
      <c r="AW24" s="40">
        <v>0</v>
      </c>
      <c r="AX24" s="40">
        <v>0</v>
      </c>
      <c r="AY24" s="40">
        <v>0</v>
      </c>
      <c r="AZ24" s="40">
        <v>0</v>
      </c>
      <c r="BA24" s="40">
        <v>0</v>
      </c>
      <c r="BB24" s="40">
        <v>0</v>
      </c>
      <c r="BC24" s="40">
        <v>0</v>
      </c>
      <c r="BD24" s="40">
        <v>0</v>
      </c>
      <c r="BE24" s="41">
        <v>0</v>
      </c>
    </row>
    <row r="25" spans="1:57">
      <c r="A25" s="63" t="s">
        <v>147</v>
      </c>
      <c r="B25" s="64">
        <v>0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0</v>
      </c>
      <c r="N25" s="40">
        <v>0</v>
      </c>
      <c r="O25" s="40">
        <v>0</v>
      </c>
      <c r="P25" s="40">
        <v>0</v>
      </c>
      <c r="Q25" s="40">
        <v>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0</v>
      </c>
      <c r="AJ25" s="40">
        <v>0</v>
      </c>
      <c r="AK25" s="40">
        <v>0</v>
      </c>
      <c r="AL25" s="40">
        <v>0</v>
      </c>
      <c r="AM25" s="40">
        <v>0</v>
      </c>
      <c r="AN25" s="40">
        <v>0</v>
      </c>
      <c r="AO25" s="40">
        <v>0</v>
      </c>
      <c r="AP25" s="40">
        <v>0</v>
      </c>
      <c r="AQ25" s="40">
        <v>0</v>
      </c>
      <c r="AR25" s="40">
        <v>0</v>
      </c>
      <c r="AS25" s="40">
        <v>0</v>
      </c>
      <c r="AT25" s="40">
        <v>0</v>
      </c>
      <c r="AU25" s="40">
        <v>0</v>
      </c>
      <c r="AV25" s="40">
        <v>0</v>
      </c>
      <c r="AW25" s="40">
        <v>0</v>
      </c>
      <c r="AX25" s="40">
        <v>0</v>
      </c>
      <c r="AY25" s="40">
        <v>0</v>
      </c>
      <c r="AZ25" s="40">
        <v>0</v>
      </c>
      <c r="BA25" s="40">
        <v>0</v>
      </c>
      <c r="BB25" s="40">
        <v>0</v>
      </c>
      <c r="BC25" s="40">
        <v>0</v>
      </c>
      <c r="BD25" s="40">
        <v>0</v>
      </c>
      <c r="BE25" s="41">
        <v>0</v>
      </c>
    </row>
    <row r="26" spans="1:57">
      <c r="A26" s="63" t="s">
        <v>148</v>
      </c>
      <c r="B26" s="64">
        <v>0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0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0</v>
      </c>
      <c r="AK26" s="40">
        <v>0</v>
      </c>
      <c r="AL26" s="40">
        <v>0</v>
      </c>
      <c r="AM26" s="40">
        <v>0</v>
      </c>
      <c r="AN26" s="40">
        <v>0</v>
      </c>
      <c r="AO26" s="40">
        <v>0</v>
      </c>
      <c r="AP26" s="40">
        <v>0</v>
      </c>
      <c r="AQ26" s="40">
        <v>0</v>
      </c>
      <c r="AR26" s="40">
        <v>0</v>
      </c>
      <c r="AS26" s="40">
        <v>0</v>
      </c>
      <c r="AT26" s="40">
        <v>0</v>
      </c>
      <c r="AU26" s="40">
        <v>0</v>
      </c>
      <c r="AV26" s="40">
        <v>0</v>
      </c>
      <c r="AW26" s="40">
        <v>0</v>
      </c>
      <c r="AX26" s="40">
        <v>0</v>
      </c>
      <c r="AY26" s="40">
        <v>0</v>
      </c>
      <c r="AZ26" s="40">
        <v>0</v>
      </c>
      <c r="BA26" s="40">
        <v>0</v>
      </c>
      <c r="BB26" s="40">
        <v>0</v>
      </c>
      <c r="BC26" s="40">
        <v>0</v>
      </c>
      <c r="BD26" s="40">
        <v>0</v>
      </c>
      <c r="BE26" s="41">
        <v>0</v>
      </c>
    </row>
    <row r="27" spans="1:57">
      <c r="A27" s="63" t="s">
        <v>149</v>
      </c>
      <c r="B27" s="64">
        <v>0</v>
      </c>
      <c r="C27" s="40">
        <v>0</v>
      </c>
      <c r="D27" s="40">
        <v>0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0">
        <v>0</v>
      </c>
      <c r="N27" s="40">
        <v>0</v>
      </c>
      <c r="O27" s="40">
        <v>0</v>
      </c>
      <c r="P27" s="4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0</v>
      </c>
      <c r="V27" s="40">
        <v>125.39140319824219</v>
      </c>
      <c r="W27" s="40">
        <v>843.79656982421875</v>
      </c>
      <c r="X27" s="40">
        <v>969.61602783203125</v>
      </c>
      <c r="Y27" s="40">
        <v>1122.915283203125</v>
      </c>
      <c r="Z27" s="40">
        <v>1235.4434814453125</v>
      </c>
      <c r="AA27" s="40">
        <v>973.33514404296875</v>
      </c>
      <c r="AB27" s="40">
        <v>1046.2149658203125</v>
      </c>
      <c r="AC27" s="40">
        <v>1084.5296630859375</v>
      </c>
      <c r="AD27" s="40">
        <v>839.8348388671875</v>
      </c>
      <c r="AE27" s="40">
        <v>760.072998046875</v>
      </c>
      <c r="AF27" s="40">
        <v>826.84295654296875</v>
      </c>
      <c r="AG27" s="40">
        <v>864.943115234375</v>
      </c>
      <c r="AH27" s="40">
        <v>693.48358154296875</v>
      </c>
      <c r="AI27" s="40">
        <v>773.16937255859375</v>
      </c>
      <c r="AJ27" s="40">
        <v>835.71795654296875</v>
      </c>
      <c r="AK27" s="40">
        <v>899.198974609375</v>
      </c>
      <c r="AL27" s="40">
        <v>957.3375244140625</v>
      </c>
      <c r="AM27" s="40">
        <v>977.947509765625</v>
      </c>
      <c r="AN27" s="40">
        <v>779.71160888671875</v>
      </c>
      <c r="AO27" s="40">
        <v>836.0531005859375</v>
      </c>
      <c r="AP27" s="40">
        <v>885.24749755859375</v>
      </c>
      <c r="AQ27" s="40">
        <v>964.05877685546875</v>
      </c>
      <c r="AR27" s="40">
        <v>988.9560546875</v>
      </c>
      <c r="AS27" s="40">
        <v>798.34332275390625</v>
      </c>
      <c r="AT27" s="40">
        <v>840.1868896484375</v>
      </c>
      <c r="AU27" s="40">
        <v>783.59027099609375</v>
      </c>
      <c r="AV27" s="40">
        <v>0</v>
      </c>
      <c r="AW27" s="40">
        <v>0</v>
      </c>
      <c r="AX27" s="40">
        <v>0</v>
      </c>
      <c r="AY27" s="40">
        <v>0</v>
      </c>
      <c r="AZ27" s="40">
        <v>0</v>
      </c>
      <c r="BA27" s="40">
        <v>0</v>
      </c>
      <c r="BB27" s="40">
        <v>0</v>
      </c>
      <c r="BC27" s="40">
        <v>0</v>
      </c>
      <c r="BD27" s="40">
        <v>0</v>
      </c>
      <c r="BE27" s="41">
        <v>0</v>
      </c>
    </row>
    <row r="28" spans="1:57">
      <c r="A28" s="63" t="s">
        <v>150</v>
      </c>
      <c r="B28" s="64">
        <v>0</v>
      </c>
      <c r="C28" s="40">
        <v>0</v>
      </c>
      <c r="D28" s="40">
        <v>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0</v>
      </c>
      <c r="AK28" s="40">
        <v>0</v>
      </c>
      <c r="AL28" s="40">
        <v>0</v>
      </c>
      <c r="AM28" s="40">
        <v>0</v>
      </c>
      <c r="AN28" s="40">
        <v>0</v>
      </c>
      <c r="AO28" s="40">
        <v>0</v>
      </c>
      <c r="AP28" s="40">
        <v>0</v>
      </c>
      <c r="AQ28" s="40">
        <v>0</v>
      </c>
      <c r="AR28" s="40">
        <v>0</v>
      </c>
      <c r="AS28" s="40">
        <v>0</v>
      </c>
      <c r="AT28" s="40">
        <v>0</v>
      </c>
      <c r="AU28" s="40">
        <v>0</v>
      </c>
      <c r="AV28" s="40">
        <v>0</v>
      </c>
      <c r="AW28" s="40">
        <v>0</v>
      </c>
      <c r="AX28" s="40">
        <v>0</v>
      </c>
      <c r="AY28" s="40">
        <v>0</v>
      </c>
      <c r="AZ28" s="40">
        <v>0</v>
      </c>
      <c r="BA28" s="40">
        <v>0</v>
      </c>
      <c r="BB28" s="40">
        <v>0</v>
      </c>
      <c r="BC28" s="40">
        <v>0</v>
      </c>
      <c r="BD28" s="40">
        <v>0</v>
      </c>
      <c r="BE28" s="41">
        <v>0</v>
      </c>
    </row>
    <row r="29" spans="1:57">
      <c r="A29" s="63" t="s">
        <v>151</v>
      </c>
      <c r="B29" s="64">
        <v>0</v>
      </c>
      <c r="C29" s="40">
        <v>0</v>
      </c>
      <c r="D29" s="40">
        <v>0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0">
        <v>0</v>
      </c>
      <c r="N29" s="40">
        <v>0</v>
      </c>
      <c r="O29" s="40">
        <v>0</v>
      </c>
      <c r="P29" s="40">
        <v>0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0</v>
      </c>
      <c r="AJ29" s="40">
        <v>0</v>
      </c>
      <c r="AK29" s="40">
        <v>0</v>
      </c>
      <c r="AL29" s="40">
        <v>0</v>
      </c>
      <c r="AM29" s="40">
        <v>0</v>
      </c>
      <c r="AN29" s="40">
        <v>0</v>
      </c>
      <c r="AO29" s="40">
        <v>0</v>
      </c>
      <c r="AP29" s="40">
        <v>0</v>
      </c>
      <c r="AQ29" s="40">
        <v>0</v>
      </c>
      <c r="AR29" s="40">
        <v>0</v>
      </c>
      <c r="AS29" s="40">
        <v>0</v>
      </c>
      <c r="AT29" s="40">
        <v>0</v>
      </c>
      <c r="AU29" s="40">
        <v>0</v>
      </c>
      <c r="AV29" s="40">
        <v>0</v>
      </c>
      <c r="AW29" s="40">
        <v>0</v>
      </c>
      <c r="AX29" s="40">
        <v>0</v>
      </c>
      <c r="AY29" s="40">
        <v>0</v>
      </c>
      <c r="AZ29" s="40">
        <v>0</v>
      </c>
      <c r="BA29" s="40">
        <v>0</v>
      </c>
      <c r="BB29" s="40">
        <v>0</v>
      </c>
      <c r="BC29" s="40">
        <v>0</v>
      </c>
      <c r="BD29" s="40">
        <v>0</v>
      </c>
      <c r="BE29" s="41">
        <v>0</v>
      </c>
    </row>
    <row r="30" spans="1:57">
      <c r="A30" s="63" t="s">
        <v>152</v>
      </c>
      <c r="B30" s="64">
        <v>0</v>
      </c>
      <c r="C30" s="40">
        <v>0</v>
      </c>
      <c r="D30" s="40">
        <v>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0</v>
      </c>
      <c r="P30" s="4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0</v>
      </c>
      <c r="AK30" s="40">
        <v>0</v>
      </c>
      <c r="AL30" s="40">
        <v>0</v>
      </c>
      <c r="AM30" s="40">
        <v>0</v>
      </c>
      <c r="AN30" s="40">
        <v>0</v>
      </c>
      <c r="AO30" s="40">
        <v>0</v>
      </c>
      <c r="AP30" s="40">
        <v>0</v>
      </c>
      <c r="AQ30" s="40">
        <v>0</v>
      </c>
      <c r="AR30" s="40">
        <v>0</v>
      </c>
      <c r="AS30" s="40">
        <v>0</v>
      </c>
      <c r="AT30" s="40">
        <v>0</v>
      </c>
      <c r="AU30" s="40">
        <v>0</v>
      </c>
      <c r="AV30" s="40">
        <v>0</v>
      </c>
      <c r="AW30" s="40">
        <v>0</v>
      </c>
      <c r="AX30" s="40">
        <v>0</v>
      </c>
      <c r="AY30" s="40">
        <v>0</v>
      </c>
      <c r="AZ30" s="40">
        <v>0</v>
      </c>
      <c r="BA30" s="40">
        <v>0</v>
      </c>
      <c r="BB30" s="40">
        <v>0</v>
      </c>
      <c r="BC30" s="40">
        <v>0</v>
      </c>
      <c r="BD30" s="40">
        <v>0</v>
      </c>
      <c r="BE30" s="41">
        <v>0</v>
      </c>
    </row>
    <row r="31" spans="1:57">
      <c r="A31" s="63" t="s">
        <v>153</v>
      </c>
      <c r="B31" s="64">
        <v>0</v>
      </c>
      <c r="C31" s="40">
        <v>0</v>
      </c>
      <c r="D31" s="40">
        <v>0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40">
        <v>0</v>
      </c>
      <c r="O31" s="4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0</v>
      </c>
      <c r="AH31" s="40">
        <v>0</v>
      </c>
      <c r="AI31" s="40">
        <v>0</v>
      </c>
      <c r="AJ31" s="40">
        <v>0</v>
      </c>
      <c r="AK31" s="40">
        <v>0</v>
      </c>
      <c r="AL31" s="40">
        <v>0</v>
      </c>
      <c r="AM31" s="40">
        <v>0</v>
      </c>
      <c r="AN31" s="40">
        <v>0</v>
      </c>
      <c r="AO31" s="40">
        <v>0</v>
      </c>
      <c r="AP31" s="40">
        <v>0</v>
      </c>
      <c r="AQ31" s="40">
        <v>0</v>
      </c>
      <c r="AR31" s="40">
        <v>0</v>
      </c>
      <c r="AS31" s="40">
        <v>0</v>
      </c>
      <c r="AT31" s="40">
        <v>0</v>
      </c>
      <c r="AU31" s="40">
        <v>0</v>
      </c>
      <c r="AV31" s="40">
        <v>0</v>
      </c>
      <c r="AW31" s="40">
        <v>0</v>
      </c>
      <c r="AX31" s="40">
        <v>0</v>
      </c>
      <c r="AY31" s="40">
        <v>0</v>
      </c>
      <c r="AZ31" s="40">
        <v>0</v>
      </c>
      <c r="BA31" s="40">
        <v>0</v>
      </c>
      <c r="BB31" s="40">
        <v>0</v>
      </c>
      <c r="BC31" s="40">
        <v>0</v>
      </c>
      <c r="BD31" s="40">
        <v>0</v>
      </c>
      <c r="BE31" s="41">
        <v>0</v>
      </c>
    </row>
    <row r="32" spans="1:57">
      <c r="A32" s="63" t="s">
        <v>154</v>
      </c>
      <c r="B32" s="64">
        <v>0</v>
      </c>
      <c r="C32" s="40">
        <v>0</v>
      </c>
      <c r="D32" s="40">
        <v>0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0</v>
      </c>
      <c r="Q32" s="40">
        <v>0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0</v>
      </c>
      <c r="AK32" s="40">
        <v>0</v>
      </c>
      <c r="AL32" s="40">
        <v>0</v>
      </c>
      <c r="AM32" s="40">
        <v>0</v>
      </c>
      <c r="AN32" s="40">
        <v>0</v>
      </c>
      <c r="AO32" s="40">
        <v>0</v>
      </c>
      <c r="AP32" s="40">
        <v>0</v>
      </c>
      <c r="AQ32" s="40">
        <v>0</v>
      </c>
      <c r="AR32" s="40">
        <v>0</v>
      </c>
      <c r="AS32" s="40">
        <v>0</v>
      </c>
      <c r="AT32" s="40">
        <v>0</v>
      </c>
      <c r="AU32" s="40">
        <v>0</v>
      </c>
      <c r="AV32" s="40">
        <v>0</v>
      </c>
      <c r="AW32" s="40">
        <v>0</v>
      </c>
      <c r="AX32" s="40">
        <v>0</v>
      </c>
      <c r="AY32" s="40">
        <v>0</v>
      </c>
      <c r="AZ32" s="40">
        <v>0</v>
      </c>
      <c r="BA32" s="40">
        <v>0</v>
      </c>
      <c r="BB32" s="40">
        <v>0</v>
      </c>
      <c r="BC32" s="40">
        <v>0</v>
      </c>
      <c r="BD32" s="40">
        <v>0</v>
      </c>
      <c r="BE32" s="41">
        <v>0</v>
      </c>
    </row>
    <row r="33" spans="1:62">
      <c r="A33" s="63" t="s">
        <v>155</v>
      </c>
      <c r="B33" s="64">
        <v>0</v>
      </c>
      <c r="C33" s="40">
        <v>0</v>
      </c>
      <c r="D33" s="40">
        <v>0</v>
      </c>
      <c r="E33" s="40">
        <v>0</v>
      </c>
      <c r="F33" s="40">
        <v>0</v>
      </c>
      <c r="G33" s="40">
        <v>58842.77734375</v>
      </c>
      <c r="H33" s="40">
        <v>135014.203125</v>
      </c>
      <c r="I33" s="40">
        <v>118249.109375</v>
      </c>
      <c r="J33" s="40">
        <v>125884.0546875</v>
      </c>
      <c r="K33" s="40">
        <v>136620.046875</v>
      </c>
      <c r="L33" s="40">
        <v>150392.5625</v>
      </c>
      <c r="M33" s="40">
        <v>162655.953125</v>
      </c>
      <c r="N33" s="40">
        <v>175459.765625</v>
      </c>
      <c r="O33" s="40">
        <v>187620.953125</v>
      </c>
      <c r="P33" s="40">
        <v>198158.34375</v>
      </c>
      <c r="Q33" s="40">
        <v>211396.8125</v>
      </c>
      <c r="R33" s="40">
        <v>229301.453125</v>
      </c>
      <c r="S33" s="40">
        <v>253830.53125</v>
      </c>
      <c r="T33" s="40">
        <v>266924.09375</v>
      </c>
      <c r="U33" s="40">
        <v>279656.90625</v>
      </c>
      <c r="V33" s="40">
        <v>292241.25</v>
      </c>
      <c r="W33" s="40">
        <v>303665.3125</v>
      </c>
      <c r="X33" s="40">
        <v>316054.28125</v>
      </c>
      <c r="Y33" s="40">
        <v>328361.15625</v>
      </c>
      <c r="Z33" s="40">
        <v>341591.375</v>
      </c>
      <c r="AA33" s="40">
        <v>351324.03125</v>
      </c>
      <c r="AB33" s="40">
        <v>361859.84375</v>
      </c>
      <c r="AC33" s="40">
        <v>372524.65625</v>
      </c>
      <c r="AD33" s="40">
        <v>384682.875</v>
      </c>
      <c r="AE33" s="40">
        <v>394693.5625</v>
      </c>
      <c r="AF33" s="40">
        <v>405824</v>
      </c>
      <c r="AG33" s="40">
        <v>417322.21875</v>
      </c>
      <c r="AH33" s="40">
        <v>430436.5</v>
      </c>
      <c r="AI33" s="40">
        <v>441206.1875</v>
      </c>
      <c r="AJ33" s="40">
        <v>452581.84375</v>
      </c>
      <c r="AK33" s="40">
        <v>463797.28125</v>
      </c>
      <c r="AL33" s="40">
        <v>476804.40625</v>
      </c>
      <c r="AM33" s="40">
        <v>487267.96875</v>
      </c>
      <c r="AN33" s="40">
        <v>499450.125</v>
      </c>
      <c r="AO33" s="40">
        <v>511998.03125</v>
      </c>
      <c r="AP33" s="40">
        <v>526425.4375</v>
      </c>
      <c r="AQ33" s="40">
        <v>538038.3125</v>
      </c>
      <c r="AR33" s="40">
        <v>551565.25</v>
      </c>
      <c r="AS33" s="40">
        <v>565539.5625</v>
      </c>
      <c r="AT33" s="40">
        <v>581572.6875</v>
      </c>
      <c r="AU33" s="40">
        <v>594588.25</v>
      </c>
      <c r="AV33" s="40">
        <v>609651.6875</v>
      </c>
      <c r="AW33" s="40">
        <v>625074.0625</v>
      </c>
      <c r="AX33" s="40">
        <v>642703.3125</v>
      </c>
      <c r="AY33" s="40">
        <v>657025.375</v>
      </c>
      <c r="AZ33" s="40">
        <v>673630.75</v>
      </c>
      <c r="BA33" s="40">
        <v>690645.4375</v>
      </c>
      <c r="BB33" s="40">
        <v>709463.25</v>
      </c>
      <c r="BC33" s="40">
        <v>724623.9375</v>
      </c>
      <c r="BD33" s="40">
        <v>742031.75</v>
      </c>
      <c r="BE33" s="41">
        <v>758945</v>
      </c>
    </row>
    <row r="34" spans="1:62">
      <c r="A34" s="63" t="s">
        <v>156</v>
      </c>
      <c r="B34" s="64">
        <v>0</v>
      </c>
      <c r="C34" s="40">
        <v>0</v>
      </c>
      <c r="D34" s="40">
        <v>0</v>
      </c>
      <c r="E34" s="40">
        <v>0</v>
      </c>
      <c r="F34" s="40">
        <v>0</v>
      </c>
      <c r="G34" s="40">
        <v>25925.970703125</v>
      </c>
      <c r="H34" s="40">
        <v>52812.60546875</v>
      </c>
      <c r="I34" s="40">
        <v>55659.65625</v>
      </c>
      <c r="J34" s="40">
        <v>57118.25390625</v>
      </c>
      <c r="K34" s="40">
        <v>58366.4609375</v>
      </c>
      <c r="L34" s="40">
        <v>59842.30859375</v>
      </c>
      <c r="M34" s="40">
        <v>63307.45703125</v>
      </c>
      <c r="N34" s="40">
        <v>64860.30859375</v>
      </c>
      <c r="O34" s="40">
        <v>66109.7265625</v>
      </c>
      <c r="P34" s="40">
        <v>67556.1171875</v>
      </c>
      <c r="Q34" s="40">
        <v>69035.59375</v>
      </c>
      <c r="R34" s="40">
        <v>70789.8828125</v>
      </c>
      <c r="S34" s="40">
        <v>72389.78125</v>
      </c>
      <c r="T34" s="40">
        <v>74187.1015625</v>
      </c>
      <c r="U34" s="40">
        <v>76741.2578125</v>
      </c>
      <c r="V34" s="40">
        <v>79233.6015625</v>
      </c>
      <c r="W34" s="40">
        <v>83290.65625</v>
      </c>
      <c r="X34" s="40">
        <v>86898.15625</v>
      </c>
      <c r="Y34" s="40">
        <v>91075.4375</v>
      </c>
      <c r="Z34" s="40">
        <v>94818.734375</v>
      </c>
      <c r="AA34" s="40">
        <v>101547.078125</v>
      </c>
      <c r="AB34" s="40">
        <v>108011.84375</v>
      </c>
      <c r="AC34" s="40">
        <v>114841.8671875</v>
      </c>
      <c r="AD34" s="40">
        <v>120652.8828125</v>
      </c>
      <c r="AE34" s="40">
        <v>129153.328125</v>
      </c>
      <c r="AF34" s="40">
        <v>136089.53125</v>
      </c>
      <c r="AG34" s="40">
        <v>143275.109375</v>
      </c>
      <c r="AH34" s="40">
        <v>149353.953125</v>
      </c>
      <c r="AI34" s="40">
        <v>158310.109375</v>
      </c>
      <c r="AJ34" s="40">
        <v>164759.015625</v>
      </c>
      <c r="AK34" s="40">
        <v>171835.578125</v>
      </c>
      <c r="AL34" s="40">
        <v>177761.25</v>
      </c>
      <c r="AM34" s="40">
        <v>186775.90625</v>
      </c>
      <c r="AN34" s="40">
        <v>194595.921875</v>
      </c>
      <c r="AO34" s="40">
        <v>202689.265625</v>
      </c>
      <c r="AP34" s="40">
        <v>209497.34375</v>
      </c>
      <c r="AQ34" s="40">
        <v>219629.453125</v>
      </c>
      <c r="AR34" s="40">
        <v>228501.59375</v>
      </c>
      <c r="AS34" s="40">
        <v>237714.328125</v>
      </c>
      <c r="AT34" s="40">
        <v>245554.6875</v>
      </c>
      <c r="AU34" s="40">
        <v>256979.28125</v>
      </c>
      <c r="AV34" s="40">
        <v>267063.71875</v>
      </c>
      <c r="AW34" s="40">
        <v>277453.5625</v>
      </c>
      <c r="AX34" s="40">
        <v>286314.84375</v>
      </c>
      <c r="AY34" s="40">
        <v>298872.96875</v>
      </c>
      <c r="AZ34" s="40">
        <v>310233.375</v>
      </c>
      <c r="BA34" s="40">
        <v>321937.78125</v>
      </c>
      <c r="BB34" s="40">
        <v>332697.75</v>
      </c>
      <c r="BC34" s="40">
        <v>347662.78125</v>
      </c>
      <c r="BD34" s="40">
        <v>361313.40625</v>
      </c>
      <c r="BE34" s="41">
        <v>376318.4375</v>
      </c>
    </row>
    <row r="35" spans="1:62">
      <c r="A35" s="63" t="s">
        <v>256</v>
      </c>
      <c r="B35" s="64">
        <v>0</v>
      </c>
      <c r="C35" s="40">
        <v>0</v>
      </c>
      <c r="D35" s="40">
        <v>0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0</v>
      </c>
      <c r="N35" s="40">
        <v>0</v>
      </c>
      <c r="O35" s="40">
        <v>0</v>
      </c>
      <c r="P35" s="40">
        <v>0</v>
      </c>
      <c r="Q35" s="40">
        <v>0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  <c r="AF35" s="40">
        <v>0</v>
      </c>
      <c r="AG35" s="40">
        <v>0</v>
      </c>
      <c r="AH35" s="40">
        <v>0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0</v>
      </c>
      <c r="AR35" s="40">
        <v>0</v>
      </c>
      <c r="AS35" s="40">
        <v>0</v>
      </c>
      <c r="AT35" s="40">
        <v>0</v>
      </c>
      <c r="AU35" s="40">
        <v>0</v>
      </c>
      <c r="AV35" s="40">
        <v>0</v>
      </c>
      <c r="AW35" s="40">
        <v>0</v>
      </c>
      <c r="AX35" s="40">
        <v>0</v>
      </c>
      <c r="AY35" s="40">
        <v>0</v>
      </c>
      <c r="AZ35" s="40">
        <v>0</v>
      </c>
      <c r="BA35" s="40">
        <v>0</v>
      </c>
      <c r="BB35" s="40">
        <v>0</v>
      </c>
      <c r="BC35" s="40">
        <v>0</v>
      </c>
      <c r="BD35" s="40">
        <v>0</v>
      </c>
      <c r="BE35" s="41">
        <v>0</v>
      </c>
    </row>
    <row r="36" spans="1:62">
      <c r="A36" s="63" t="s">
        <v>257</v>
      </c>
      <c r="B36" s="64">
        <v>0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198.94412231445313</v>
      </c>
      <c r="AH36" s="40">
        <v>1449.8909912109375</v>
      </c>
      <c r="AI36" s="40">
        <v>1573.744384765625</v>
      </c>
      <c r="AJ36" s="40">
        <v>1704.764892578125</v>
      </c>
      <c r="AK36" s="40">
        <v>1847.8021240234375</v>
      </c>
      <c r="AL36" s="40">
        <v>2004.224609375</v>
      </c>
      <c r="AM36" s="40">
        <v>2131.5859375</v>
      </c>
      <c r="AN36" s="40">
        <v>1675.3695068359375</v>
      </c>
      <c r="AO36" s="40">
        <v>1786.8485107421875</v>
      </c>
      <c r="AP36" s="40">
        <v>1918.4996337890625</v>
      </c>
      <c r="AQ36" s="40">
        <v>2090.091796875</v>
      </c>
      <c r="AR36" s="40">
        <v>2215.115234375</v>
      </c>
      <c r="AS36" s="40">
        <v>1885.4193115234375</v>
      </c>
      <c r="AT36" s="40">
        <v>1983.238525390625</v>
      </c>
      <c r="AU36" s="40">
        <v>2090.79638671875</v>
      </c>
      <c r="AV36" s="40">
        <v>1869.56005859375</v>
      </c>
      <c r="AW36" s="40">
        <v>1987.77978515625</v>
      </c>
      <c r="AX36" s="40">
        <v>1871.993896484375</v>
      </c>
      <c r="AY36" s="40">
        <v>636.44293212890625</v>
      </c>
      <c r="AZ36" s="40">
        <v>707.6087646484375</v>
      </c>
      <c r="BA36" s="40">
        <v>761.07415771484375</v>
      </c>
      <c r="BB36" s="40">
        <v>805.89801025390625</v>
      </c>
      <c r="BC36" s="40">
        <v>904.65814208984375</v>
      </c>
      <c r="BD36" s="40">
        <v>764.93963623046875</v>
      </c>
      <c r="BE36" s="41">
        <v>825.46240234375</v>
      </c>
    </row>
    <row r="37" spans="1:62">
      <c r="A37" s="63" t="s">
        <v>258</v>
      </c>
      <c r="B37" s="64">
        <v>0</v>
      </c>
      <c r="C37" s="40">
        <v>0</v>
      </c>
      <c r="D37" s="40">
        <v>0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0</v>
      </c>
      <c r="N37" s="40">
        <v>0</v>
      </c>
      <c r="O37" s="40">
        <v>0</v>
      </c>
      <c r="P37" s="40">
        <v>0</v>
      </c>
      <c r="Q37" s="40">
        <v>0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  <c r="AF37" s="40">
        <v>0</v>
      </c>
      <c r="AG37" s="40">
        <v>0</v>
      </c>
      <c r="AH37" s="40">
        <v>0</v>
      </c>
      <c r="AI37" s="40">
        <v>0</v>
      </c>
      <c r="AJ37" s="40">
        <v>0</v>
      </c>
      <c r="AK37" s="40">
        <v>0</v>
      </c>
      <c r="AL37" s="40">
        <v>0</v>
      </c>
      <c r="AM37" s="40">
        <v>0</v>
      </c>
      <c r="AN37" s="40">
        <v>0</v>
      </c>
      <c r="AO37" s="40">
        <v>0</v>
      </c>
      <c r="AP37" s="40">
        <v>0</v>
      </c>
      <c r="AQ37" s="40">
        <v>0</v>
      </c>
      <c r="AR37" s="40">
        <v>0</v>
      </c>
      <c r="AS37" s="40">
        <v>0</v>
      </c>
      <c r="AT37" s="40">
        <v>0</v>
      </c>
      <c r="AU37" s="40">
        <v>0</v>
      </c>
      <c r="AV37" s="40">
        <v>0</v>
      </c>
      <c r="AW37" s="40">
        <v>0</v>
      </c>
      <c r="AX37" s="40">
        <v>0</v>
      </c>
      <c r="AY37" s="40">
        <v>0</v>
      </c>
      <c r="AZ37" s="40">
        <v>0</v>
      </c>
      <c r="BA37" s="40">
        <v>0</v>
      </c>
      <c r="BB37" s="40">
        <v>0</v>
      </c>
      <c r="BC37" s="40">
        <v>0</v>
      </c>
      <c r="BD37" s="40">
        <v>0</v>
      </c>
      <c r="BE37" s="41">
        <v>0</v>
      </c>
    </row>
    <row r="38" spans="1:62">
      <c r="A38" s="63" t="s">
        <v>259</v>
      </c>
      <c r="B38" s="64">
        <v>0</v>
      </c>
      <c r="C38" s="40">
        <v>0</v>
      </c>
      <c r="D38" s="40">
        <v>0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40">
        <v>0</v>
      </c>
      <c r="AC38" s="40">
        <v>0</v>
      </c>
      <c r="AD38" s="40">
        <v>0</v>
      </c>
      <c r="AE38" s="40">
        <v>0</v>
      </c>
      <c r="AF38" s="40">
        <v>0</v>
      </c>
      <c r="AG38" s="40">
        <v>0</v>
      </c>
      <c r="AH38" s="40">
        <v>0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0</v>
      </c>
      <c r="AR38" s="40">
        <v>0</v>
      </c>
      <c r="AS38" s="40">
        <v>0</v>
      </c>
      <c r="AT38" s="40">
        <v>0</v>
      </c>
      <c r="AU38" s="40">
        <v>0</v>
      </c>
      <c r="AV38" s="40">
        <v>0</v>
      </c>
      <c r="AW38" s="40">
        <v>0</v>
      </c>
      <c r="AX38" s="40">
        <v>1445.5765380859375</v>
      </c>
      <c r="AY38" s="40">
        <v>10838.408203125</v>
      </c>
      <c r="AZ38" s="40">
        <v>11451.5390625</v>
      </c>
      <c r="BA38" s="40">
        <v>12091.0869140625</v>
      </c>
      <c r="BB38" s="40">
        <v>12566.189453125</v>
      </c>
      <c r="BC38" s="40">
        <v>13433.90625</v>
      </c>
      <c r="BD38" s="40">
        <v>14157.47265625</v>
      </c>
      <c r="BE38" s="41">
        <v>14899.4853515625</v>
      </c>
      <c r="BJ38" s="2"/>
    </row>
    <row r="39" spans="1:62">
      <c r="A39" s="63" t="s">
        <v>260</v>
      </c>
      <c r="B39" s="64">
        <v>0</v>
      </c>
      <c r="C39" s="40">
        <v>0</v>
      </c>
      <c r="D39" s="40">
        <v>0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0</v>
      </c>
      <c r="Q39" s="40">
        <v>0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0</v>
      </c>
      <c r="AB39" s="40">
        <v>0</v>
      </c>
      <c r="AC39" s="40">
        <v>0</v>
      </c>
      <c r="AD39" s="40">
        <v>0</v>
      </c>
      <c r="AE39" s="40">
        <v>0</v>
      </c>
      <c r="AF39" s="40">
        <v>0</v>
      </c>
      <c r="AG39" s="40">
        <v>0</v>
      </c>
      <c r="AH39" s="40">
        <v>0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0</v>
      </c>
      <c r="AR39" s="40">
        <v>0</v>
      </c>
      <c r="AS39" s="40">
        <v>0</v>
      </c>
      <c r="AT39" s="40">
        <v>0</v>
      </c>
      <c r="AU39" s="40">
        <v>0</v>
      </c>
      <c r="AV39" s="40">
        <v>0</v>
      </c>
      <c r="AW39" s="40">
        <v>0</v>
      </c>
      <c r="AX39" s="40">
        <v>0</v>
      </c>
      <c r="AY39" s="40">
        <v>0</v>
      </c>
      <c r="AZ39" s="40">
        <v>0</v>
      </c>
      <c r="BA39" s="40">
        <v>0</v>
      </c>
      <c r="BB39" s="40">
        <v>0</v>
      </c>
      <c r="BC39" s="40">
        <v>0</v>
      </c>
      <c r="BD39" s="40">
        <v>0</v>
      </c>
      <c r="BE39" s="41">
        <v>0</v>
      </c>
    </row>
    <row r="40" spans="1:62">
      <c r="A40" s="65" t="s">
        <v>65</v>
      </c>
      <c r="B40" s="66">
        <v>202662.56380462646</v>
      </c>
      <c r="C40" s="67">
        <v>248130.81918334961</v>
      </c>
      <c r="D40" s="67">
        <v>283387.99264526367</v>
      </c>
      <c r="E40" s="67">
        <v>291326.26666259766</v>
      </c>
      <c r="F40" s="67">
        <v>330094.12660980225</v>
      </c>
      <c r="G40" s="67">
        <v>295090.21737670898</v>
      </c>
      <c r="H40" s="67">
        <v>192842.23163676262</v>
      </c>
      <c r="I40" s="67">
        <v>179006.29724633694</v>
      </c>
      <c r="J40" s="67">
        <v>188151.7246067524</v>
      </c>
      <c r="K40" s="67">
        <v>200143.28408956528</v>
      </c>
      <c r="L40" s="67">
        <v>215463.90440130234</v>
      </c>
      <c r="M40" s="67">
        <v>226577.86240720749</v>
      </c>
      <c r="N40" s="67">
        <v>240524.08498764038</v>
      </c>
      <c r="O40" s="67">
        <v>253974.68870449066</v>
      </c>
      <c r="P40" s="67">
        <v>265976.3030834198</v>
      </c>
      <c r="Q40" s="67">
        <v>280789.59433174133</v>
      </c>
      <c r="R40" s="67">
        <v>300646.0221157074</v>
      </c>
      <c r="S40" s="67">
        <v>327125.48006439209</v>
      </c>
      <c r="T40" s="67">
        <v>342228.66679382324</v>
      </c>
      <c r="U40" s="67">
        <v>357722.89269256592</v>
      </c>
      <c r="V40" s="67">
        <v>373003.42107391357</v>
      </c>
      <c r="W40" s="67">
        <v>388866.74382400513</v>
      </c>
      <c r="X40" s="67">
        <v>405125.90031051636</v>
      </c>
      <c r="Y40" s="67">
        <v>421871.78901290894</v>
      </c>
      <c r="Z40" s="67">
        <v>439150.35910415649</v>
      </c>
      <c r="AA40" s="67">
        <v>456053.11433410645</v>
      </c>
      <c r="AB40" s="67">
        <v>473333.33571624756</v>
      </c>
      <c r="AC40" s="67">
        <v>491145.25869750977</v>
      </c>
      <c r="AD40" s="67">
        <v>509550.36218070984</v>
      </c>
      <c r="AE40" s="67">
        <v>528466.88619041443</v>
      </c>
      <c r="AF40" s="67">
        <v>546845.78635406494</v>
      </c>
      <c r="AG40" s="67">
        <v>565884.83127593994</v>
      </c>
      <c r="AH40" s="67">
        <v>585513.11498069763</v>
      </c>
      <c r="AI40" s="67">
        <v>605739.52369499207</v>
      </c>
      <c r="AJ40" s="67">
        <v>623976.93058204651</v>
      </c>
      <c r="AK40" s="67">
        <v>642694.46238708496</v>
      </c>
      <c r="AL40" s="67">
        <v>662066.57747268677</v>
      </c>
      <c r="AM40" s="67">
        <v>682084.91735076904</v>
      </c>
      <c r="AN40" s="67">
        <v>702643.12077140808</v>
      </c>
      <c r="AO40" s="67">
        <v>723846.38996887207</v>
      </c>
      <c r="AP40" s="67">
        <v>745631.35134887695</v>
      </c>
      <c r="AQ40" s="67">
        <v>768090.20363044739</v>
      </c>
      <c r="AR40" s="67">
        <v>791178.0193195343</v>
      </c>
      <c r="AS40" s="67">
        <v>815044.22337722778</v>
      </c>
      <c r="AT40" s="67">
        <v>839522.16106796265</v>
      </c>
      <c r="AU40" s="67">
        <v>864947.57215309143</v>
      </c>
      <c r="AV40" s="67">
        <v>890916.39512634277</v>
      </c>
      <c r="AW40" s="67">
        <v>917604.38709640503</v>
      </c>
      <c r="AX40" s="67">
        <v>944671.9204788208</v>
      </c>
      <c r="AY40" s="67">
        <v>971680.4638428688</v>
      </c>
      <c r="AZ40" s="67">
        <v>1000593.6771879196</v>
      </c>
      <c r="BA40" s="67">
        <v>1030298.4841060638</v>
      </c>
      <c r="BB40" s="67">
        <v>1060618.8376569748</v>
      </c>
      <c r="BC40" s="67">
        <v>1092119.1252422333</v>
      </c>
      <c r="BD40" s="67">
        <v>1124325.304693222</v>
      </c>
      <c r="BE40" s="68">
        <v>1157441.9897785187</v>
      </c>
    </row>
    <row r="41" spans="1:62">
      <c r="A41" s="148" t="s">
        <v>231</v>
      </c>
      <c r="B41" s="72">
        <f>B5</f>
        <v>5050.259765625</v>
      </c>
      <c r="C41" s="72">
        <f t="shared" ref="C41:BE41" si="1">C5</f>
        <v>4931.1259765625</v>
      </c>
      <c r="D41" s="72">
        <f t="shared" si="1"/>
        <v>4601.51611328125</v>
      </c>
      <c r="E41" s="72">
        <f t="shared" si="1"/>
        <v>4666.57080078125</v>
      </c>
      <c r="F41" s="72">
        <f t="shared" si="1"/>
        <v>4862.0869140625</v>
      </c>
      <c r="G41" s="72">
        <f t="shared" si="1"/>
        <v>4941.94287109375</v>
      </c>
      <c r="H41" s="72">
        <f t="shared" si="1"/>
        <v>4931.076171875</v>
      </c>
      <c r="I41" s="72">
        <f t="shared" si="1"/>
        <v>5013.47802734375</v>
      </c>
      <c r="J41" s="72">
        <f t="shared" si="1"/>
        <v>5062.00439453125</v>
      </c>
      <c r="K41" s="72">
        <f t="shared" si="1"/>
        <v>5069.857421875</v>
      </c>
      <c r="L41" s="72">
        <f t="shared" si="1"/>
        <v>5113.2265625</v>
      </c>
      <c r="M41" s="72">
        <f t="shared" si="1"/>
        <v>440.90411376953125</v>
      </c>
      <c r="N41" s="72">
        <f t="shared" si="1"/>
        <v>0</v>
      </c>
      <c r="O41" s="72">
        <f t="shared" si="1"/>
        <v>0</v>
      </c>
      <c r="P41" s="72">
        <f t="shared" si="1"/>
        <v>0</v>
      </c>
      <c r="Q41" s="72">
        <f t="shared" si="1"/>
        <v>0</v>
      </c>
      <c r="R41" s="72">
        <f t="shared" si="1"/>
        <v>0</v>
      </c>
      <c r="S41" s="72">
        <f t="shared" si="1"/>
        <v>0</v>
      </c>
      <c r="T41" s="72">
        <f t="shared" si="1"/>
        <v>0</v>
      </c>
      <c r="U41" s="72">
        <f t="shared" si="1"/>
        <v>0</v>
      </c>
      <c r="V41" s="72">
        <f t="shared" si="1"/>
        <v>0</v>
      </c>
      <c r="W41" s="72">
        <f t="shared" si="1"/>
        <v>0</v>
      </c>
      <c r="X41" s="72">
        <f t="shared" si="1"/>
        <v>0</v>
      </c>
      <c r="Y41" s="72">
        <f t="shared" si="1"/>
        <v>0</v>
      </c>
      <c r="Z41" s="72">
        <f t="shared" si="1"/>
        <v>0</v>
      </c>
      <c r="AA41" s="72">
        <f t="shared" si="1"/>
        <v>0</v>
      </c>
      <c r="AB41" s="72">
        <f t="shared" si="1"/>
        <v>0</v>
      </c>
      <c r="AC41" s="72">
        <f t="shared" si="1"/>
        <v>0</v>
      </c>
      <c r="AD41" s="72">
        <f t="shared" si="1"/>
        <v>0</v>
      </c>
      <c r="AE41" s="72">
        <f t="shared" si="1"/>
        <v>0</v>
      </c>
      <c r="AF41" s="72">
        <f t="shared" si="1"/>
        <v>0</v>
      </c>
      <c r="AG41" s="72">
        <f t="shared" si="1"/>
        <v>0</v>
      </c>
      <c r="AH41" s="72">
        <f t="shared" si="1"/>
        <v>0</v>
      </c>
      <c r="AI41" s="72">
        <f t="shared" si="1"/>
        <v>0</v>
      </c>
      <c r="AJ41" s="72">
        <f t="shared" si="1"/>
        <v>0</v>
      </c>
      <c r="AK41" s="72">
        <f t="shared" si="1"/>
        <v>0</v>
      </c>
      <c r="AL41" s="72">
        <f t="shared" si="1"/>
        <v>0</v>
      </c>
      <c r="AM41" s="72">
        <f t="shared" si="1"/>
        <v>0</v>
      </c>
      <c r="AN41" s="72">
        <f t="shared" si="1"/>
        <v>0</v>
      </c>
      <c r="AO41" s="72">
        <f t="shared" si="1"/>
        <v>0</v>
      </c>
      <c r="AP41" s="72">
        <f t="shared" si="1"/>
        <v>0</v>
      </c>
      <c r="AQ41" s="72">
        <f t="shared" si="1"/>
        <v>0</v>
      </c>
      <c r="AR41" s="72">
        <f t="shared" si="1"/>
        <v>0</v>
      </c>
      <c r="AS41" s="72">
        <f t="shared" si="1"/>
        <v>0</v>
      </c>
      <c r="AT41" s="72">
        <f t="shared" si="1"/>
        <v>0</v>
      </c>
      <c r="AU41" s="72">
        <f t="shared" si="1"/>
        <v>0</v>
      </c>
      <c r="AV41" s="72">
        <f t="shared" si="1"/>
        <v>0</v>
      </c>
      <c r="AW41" s="72">
        <f t="shared" si="1"/>
        <v>0</v>
      </c>
      <c r="AX41" s="72">
        <f t="shared" si="1"/>
        <v>0</v>
      </c>
      <c r="AY41" s="72">
        <f t="shared" si="1"/>
        <v>0</v>
      </c>
      <c r="AZ41" s="72">
        <f t="shared" si="1"/>
        <v>0</v>
      </c>
      <c r="BA41" s="72">
        <f t="shared" si="1"/>
        <v>0</v>
      </c>
      <c r="BB41" s="72">
        <f t="shared" si="1"/>
        <v>0</v>
      </c>
      <c r="BC41" s="72">
        <f t="shared" si="1"/>
        <v>0</v>
      </c>
      <c r="BD41" s="72">
        <f t="shared" si="1"/>
        <v>0</v>
      </c>
      <c r="BE41" s="72">
        <f t="shared" si="1"/>
        <v>0</v>
      </c>
    </row>
    <row r="42" spans="1:62">
      <c r="A42" s="148" t="s">
        <v>232</v>
      </c>
      <c r="B42" s="72">
        <f>SUM(B33:B34)</f>
        <v>0</v>
      </c>
      <c r="C42" s="72">
        <f t="shared" ref="C42:BE42" si="2">SUM(C33:C34)</f>
        <v>0</v>
      </c>
      <c r="D42" s="72">
        <f t="shared" si="2"/>
        <v>0</v>
      </c>
      <c r="E42" s="72">
        <f t="shared" si="2"/>
        <v>0</v>
      </c>
      <c r="F42" s="72">
        <f t="shared" si="2"/>
        <v>0</v>
      </c>
      <c r="G42" s="72">
        <f t="shared" si="2"/>
        <v>84768.748046875</v>
      </c>
      <c r="H42" s="72">
        <f t="shared" si="2"/>
        <v>187826.80859375</v>
      </c>
      <c r="I42" s="72">
        <f t="shared" si="2"/>
        <v>173908.765625</v>
      </c>
      <c r="J42" s="72">
        <f t="shared" si="2"/>
        <v>183002.30859375</v>
      </c>
      <c r="K42" s="72">
        <f t="shared" si="2"/>
        <v>194986.5078125</v>
      </c>
      <c r="L42" s="72">
        <f t="shared" si="2"/>
        <v>210234.87109375</v>
      </c>
      <c r="M42" s="72">
        <f t="shared" si="2"/>
        <v>225963.41015625</v>
      </c>
      <c r="N42" s="72">
        <f t="shared" si="2"/>
        <v>240320.07421875</v>
      </c>
      <c r="O42" s="72">
        <f t="shared" si="2"/>
        <v>253730.6796875</v>
      </c>
      <c r="P42" s="72">
        <f t="shared" si="2"/>
        <v>265714.4609375</v>
      </c>
      <c r="Q42" s="72">
        <f t="shared" si="2"/>
        <v>280432.40625</v>
      </c>
      <c r="R42" s="72">
        <f t="shared" si="2"/>
        <v>300091.3359375</v>
      </c>
      <c r="S42" s="72">
        <f t="shared" si="2"/>
        <v>326220.3125</v>
      </c>
      <c r="T42" s="72">
        <f t="shared" si="2"/>
        <v>341111.1953125</v>
      </c>
      <c r="U42" s="72">
        <f t="shared" si="2"/>
        <v>356398.1640625</v>
      </c>
      <c r="V42" s="72">
        <f t="shared" si="2"/>
        <v>371474.8515625</v>
      </c>
      <c r="W42" s="72">
        <f t="shared" si="2"/>
        <v>386955.96875</v>
      </c>
      <c r="X42" s="72">
        <f t="shared" si="2"/>
        <v>402952.4375</v>
      </c>
      <c r="Y42" s="72">
        <f t="shared" si="2"/>
        <v>419436.59375</v>
      </c>
      <c r="Z42" s="72">
        <f t="shared" si="2"/>
        <v>436410.109375</v>
      </c>
      <c r="AA42" s="72">
        <f t="shared" si="2"/>
        <v>452871.109375</v>
      </c>
      <c r="AB42" s="72">
        <f t="shared" si="2"/>
        <v>469871.6875</v>
      </c>
      <c r="AC42" s="72">
        <f t="shared" si="2"/>
        <v>487366.5234375</v>
      </c>
      <c r="AD42" s="72">
        <f t="shared" si="2"/>
        <v>505335.7578125</v>
      </c>
      <c r="AE42" s="72">
        <f t="shared" si="2"/>
        <v>523846.890625</v>
      </c>
      <c r="AF42" s="72">
        <f t="shared" si="2"/>
        <v>541913.53125</v>
      </c>
      <c r="AG42" s="72">
        <f t="shared" si="2"/>
        <v>560597.328125</v>
      </c>
      <c r="AH42" s="72">
        <f t="shared" si="2"/>
        <v>579790.453125</v>
      </c>
      <c r="AI42" s="72">
        <f t="shared" si="2"/>
        <v>599516.296875</v>
      </c>
      <c r="AJ42" s="72">
        <f t="shared" si="2"/>
        <v>617340.859375</v>
      </c>
      <c r="AK42" s="72">
        <f t="shared" si="2"/>
        <v>635632.859375</v>
      </c>
      <c r="AL42" s="72">
        <f t="shared" si="2"/>
        <v>654565.65625</v>
      </c>
      <c r="AM42" s="72">
        <f t="shared" si="2"/>
        <v>674043.875</v>
      </c>
      <c r="AN42" s="72">
        <f t="shared" si="2"/>
        <v>694046.046875</v>
      </c>
      <c r="AO42" s="72">
        <f t="shared" si="2"/>
        <v>714687.296875</v>
      </c>
      <c r="AP42" s="72">
        <f t="shared" si="2"/>
        <v>735922.78125</v>
      </c>
      <c r="AQ42" s="72">
        <f t="shared" si="2"/>
        <v>757667.765625</v>
      </c>
      <c r="AR42" s="72">
        <f t="shared" si="2"/>
        <v>780066.84375</v>
      </c>
      <c r="AS42" s="72">
        <f t="shared" si="2"/>
        <v>803253.890625</v>
      </c>
      <c r="AT42" s="72">
        <f t="shared" si="2"/>
        <v>827127.375</v>
      </c>
      <c r="AU42" s="72">
        <f t="shared" si="2"/>
        <v>851567.53125</v>
      </c>
      <c r="AV42" s="72">
        <f t="shared" si="2"/>
        <v>876715.40625</v>
      </c>
      <c r="AW42" s="72">
        <f t="shared" si="2"/>
        <v>902527.625</v>
      </c>
      <c r="AX42" s="72">
        <f t="shared" si="2"/>
        <v>929018.15625</v>
      </c>
      <c r="AY42" s="72">
        <f t="shared" si="2"/>
        <v>955898.34375</v>
      </c>
      <c r="AZ42" s="72">
        <f t="shared" si="2"/>
        <v>983864.125</v>
      </c>
      <c r="BA42" s="72">
        <f t="shared" si="2"/>
        <v>1012583.21875</v>
      </c>
      <c r="BB42" s="72">
        <f t="shared" si="2"/>
        <v>1042161</v>
      </c>
      <c r="BC42" s="72">
        <f t="shared" si="2"/>
        <v>1072286.71875</v>
      </c>
      <c r="BD42" s="72">
        <f t="shared" si="2"/>
        <v>1103345.15625</v>
      </c>
      <c r="BE42" s="72">
        <f t="shared" si="2"/>
        <v>1135263.4375</v>
      </c>
    </row>
    <row r="43" spans="1:62">
      <c r="A43" s="149" t="s">
        <v>225</v>
      </c>
      <c r="B43" s="93">
        <f>SUM(B41:B42)</f>
        <v>5050.259765625</v>
      </c>
      <c r="C43" s="93">
        <f t="shared" ref="C43:BE43" si="3">SUM(C41:C42)</f>
        <v>4931.1259765625</v>
      </c>
      <c r="D43" s="93">
        <f t="shared" si="3"/>
        <v>4601.51611328125</v>
      </c>
      <c r="E43" s="93">
        <f t="shared" si="3"/>
        <v>4666.57080078125</v>
      </c>
      <c r="F43" s="93">
        <f t="shared" si="3"/>
        <v>4862.0869140625</v>
      </c>
      <c r="G43" s="93">
        <f t="shared" si="3"/>
        <v>89710.69091796875</v>
      </c>
      <c r="H43" s="93">
        <f t="shared" si="3"/>
        <v>192757.884765625</v>
      </c>
      <c r="I43" s="93">
        <f t="shared" si="3"/>
        <v>178922.24365234375</v>
      </c>
      <c r="J43" s="93">
        <f t="shared" si="3"/>
        <v>188064.31298828125</v>
      </c>
      <c r="K43" s="93">
        <f t="shared" si="3"/>
        <v>200056.365234375</v>
      </c>
      <c r="L43" s="93">
        <f t="shared" si="3"/>
        <v>215348.09765625</v>
      </c>
      <c r="M43" s="93">
        <f t="shared" si="3"/>
        <v>226404.31427001953</v>
      </c>
      <c r="N43" s="93">
        <f t="shared" si="3"/>
        <v>240320.07421875</v>
      </c>
      <c r="O43" s="93">
        <f t="shared" si="3"/>
        <v>253730.6796875</v>
      </c>
      <c r="P43" s="93">
        <f t="shared" si="3"/>
        <v>265714.4609375</v>
      </c>
      <c r="Q43" s="93">
        <f t="shared" si="3"/>
        <v>280432.40625</v>
      </c>
      <c r="R43" s="93">
        <f t="shared" si="3"/>
        <v>300091.3359375</v>
      </c>
      <c r="S43" s="93">
        <f t="shared" si="3"/>
        <v>326220.3125</v>
      </c>
      <c r="T43" s="93">
        <f t="shared" si="3"/>
        <v>341111.1953125</v>
      </c>
      <c r="U43" s="93">
        <f t="shared" si="3"/>
        <v>356398.1640625</v>
      </c>
      <c r="V43" s="93">
        <f t="shared" si="3"/>
        <v>371474.8515625</v>
      </c>
      <c r="W43" s="93">
        <f t="shared" si="3"/>
        <v>386955.96875</v>
      </c>
      <c r="X43" s="93">
        <f t="shared" si="3"/>
        <v>402952.4375</v>
      </c>
      <c r="Y43" s="93">
        <f t="shared" si="3"/>
        <v>419436.59375</v>
      </c>
      <c r="Z43" s="93">
        <f t="shared" si="3"/>
        <v>436410.109375</v>
      </c>
      <c r="AA43" s="93">
        <f t="shared" si="3"/>
        <v>452871.109375</v>
      </c>
      <c r="AB43" s="93">
        <f t="shared" si="3"/>
        <v>469871.6875</v>
      </c>
      <c r="AC43" s="93">
        <f t="shared" si="3"/>
        <v>487366.5234375</v>
      </c>
      <c r="AD43" s="93">
        <f t="shared" si="3"/>
        <v>505335.7578125</v>
      </c>
      <c r="AE43" s="93">
        <f t="shared" si="3"/>
        <v>523846.890625</v>
      </c>
      <c r="AF43" s="93">
        <f t="shared" si="3"/>
        <v>541913.53125</v>
      </c>
      <c r="AG43" s="93">
        <f t="shared" si="3"/>
        <v>560597.328125</v>
      </c>
      <c r="AH43" s="93">
        <f t="shared" si="3"/>
        <v>579790.453125</v>
      </c>
      <c r="AI43" s="93">
        <f t="shared" si="3"/>
        <v>599516.296875</v>
      </c>
      <c r="AJ43" s="93">
        <f t="shared" si="3"/>
        <v>617340.859375</v>
      </c>
      <c r="AK43" s="93">
        <f t="shared" si="3"/>
        <v>635632.859375</v>
      </c>
      <c r="AL43" s="93">
        <f t="shared" si="3"/>
        <v>654565.65625</v>
      </c>
      <c r="AM43" s="93">
        <f t="shared" si="3"/>
        <v>674043.875</v>
      </c>
      <c r="AN43" s="93">
        <f t="shared" si="3"/>
        <v>694046.046875</v>
      </c>
      <c r="AO43" s="93">
        <f t="shared" si="3"/>
        <v>714687.296875</v>
      </c>
      <c r="AP43" s="93">
        <f t="shared" si="3"/>
        <v>735922.78125</v>
      </c>
      <c r="AQ43" s="93">
        <f t="shared" si="3"/>
        <v>757667.765625</v>
      </c>
      <c r="AR43" s="93">
        <f t="shared" si="3"/>
        <v>780066.84375</v>
      </c>
      <c r="AS43" s="93">
        <f t="shared" si="3"/>
        <v>803253.890625</v>
      </c>
      <c r="AT43" s="93">
        <f t="shared" si="3"/>
        <v>827127.375</v>
      </c>
      <c r="AU43" s="93">
        <f t="shared" si="3"/>
        <v>851567.53125</v>
      </c>
      <c r="AV43" s="93">
        <f t="shared" si="3"/>
        <v>876715.40625</v>
      </c>
      <c r="AW43" s="93">
        <f t="shared" si="3"/>
        <v>902527.625</v>
      </c>
      <c r="AX43" s="93">
        <f t="shared" si="3"/>
        <v>929018.15625</v>
      </c>
      <c r="AY43" s="93">
        <f t="shared" si="3"/>
        <v>955898.34375</v>
      </c>
      <c r="AZ43" s="93">
        <f t="shared" si="3"/>
        <v>983864.125</v>
      </c>
      <c r="BA43" s="93">
        <f t="shared" si="3"/>
        <v>1012583.21875</v>
      </c>
      <c r="BB43" s="93">
        <f t="shared" si="3"/>
        <v>1042161</v>
      </c>
      <c r="BC43" s="93">
        <f t="shared" si="3"/>
        <v>1072286.71875</v>
      </c>
      <c r="BD43" s="93">
        <f t="shared" si="3"/>
        <v>1103345.15625</v>
      </c>
      <c r="BE43" s="93">
        <f t="shared" si="3"/>
        <v>1135263.4375</v>
      </c>
    </row>
    <row r="45" spans="1:62">
      <c r="A45" s="206">
        <f>NPV(0.07,C42:BE42)</f>
        <v>3595895.1147512845</v>
      </c>
      <c r="B45" s="40"/>
    </row>
    <row r="46" spans="1:62">
      <c r="B46" s="48">
        <v>0.98041666666666671</v>
      </c>
      <c r="C46" s="48">
        <v>0.93874999999999986</v>
      </c>
      <c r="D46" s="10">
        <v>0.89</v>
      </c>
      <c r="E46" s="10">
        <v>0.91500000000000004</v>
      </c>
      <c r="F46" s="10">
        <v>0.95500000000000007</v>
      </c>
      <c r="G46" s="10">
        <v>0.995</v>
      </c>
      <c r="H46" s="10">
        <v>1.0249999999999999</v>
      </c>
      <c r="I46" s="10">
        <v>1.05</v>
      </c>
      <c r="J46" s="10">
        <v>1.085</v>
      </c>
      <c r="K46" s="10">
        <v>1.115</v>
      </c>
      <c r="L46" s="10">
        <v>1.145</v>
      </c>
      <c r="M46" s="10">
        <v>1.18</v>
      </c>
      <c r="N46" s="10">
        <v>1.2050000000000001</v>
      </c>
      <c r="O46" s="10">
        <v>1.23</v>
      </c>
      <c r="P46" s="10">
        <v>1.2550000000000001</v>
      </c>
      <c r="Q46" s="10">
        <v>1.28</v>
      </c>
      <c r="R46" s="10">
        <v>1.3049999999999999</v>
      </c>
      <c r="S46" s="10">
        <v>1.33</v>
      </c>
      <c r="T46" s="10">
        <v>1.355</v>
      </c>
      <c r="U46" s="10">
        <v>1.3800000000000001</v>
      </c>
      <c r="V46" s="10">
        <v>1.41</v>
      </c>
      <c r="W46" s="10">
        <v>1.4350000000000001</v>
      </c>
      <c r="X46" s="10">
        <v>1.4650000000000001</v>
      </c>
      <c r="Y46" s="10">
        <v>1.4950000000000001</v>
      </c>
      <c r="Z46" s="10">
        <v>1.5250000000000001</v>
      </c>
      <c r="AA46" s="10">
        <v>1.5549999999999999</v>
      </c>
      <c r="AB46" s="10">
        <v>1.585</v>
      </c>
      <c r="AC46" s="10">
        <v>1.62</v>
      </c>
      <c r="AD46" s="10">
        <v>1.6500000000000001</v>
      </c>
      <c r="AE46" s="10">
        <v>1.6850000000000001</v>
      </c>
      <c r="AF46" s="10">
        <v>1.7150000000000001</v>
      </c>
      <c r="AG46" s="10">
        <v>1.75</v>
      </c>
      <c r="AH46" s="10">
        <v>1.7850000000000001</v>
      </c>
      <c r="AI46" s="10">
        <v>1.82</v>
      </c>
      <c r="AJ46" s="10">
        <v>1.86</v>
      </c>
      <c r="AK46" s="10">
        <v>1.895</v>
      </c>
      <c r="AL46" s="10">
        <v>1.9350000000000001</v>
      </c>
      <c r="AM46" s="10">
        <v>1.97</v>
      </c>
      <c r="AN46" s="10">
        <v>2.0100000000000002</v>
      </c>
      <c r="AO46" s="10">
        <v>2.0499999999999998</v>
      </c>
      <c r="AP46" s="10">
        <v>2.0950000000000002</v>
      </c>
      <c r="AQ46" s="10">
        <v>2.1350000000000002</v>
      </c>
      <c r="AR46" s="10">
        <v>2.1750000000000003</v>
      </c>
      <c r="AS46" s="10">
        <v>2.2200000000000002</v>
      </c>
      <c r="AT46" s="10">
        <v>2.2650000000000001</v>
      </c>
      <c r="AU46" s="10">
        <v>2.31</v>
      </c>
      <c r="AV46" s="10">
        <v>2.355</v>
      </c>
      <c r="AW46" s="10">
        <v>2.4050000000000002</v>
      </c>
      <c r="AX46" s="10">
        <v>2.4500000000000002</v>
      </c>
      <c r="AY46" s="10">
        <v>2.5</v>
      </c>
      <c r="AZ46" s="10">
        <v>2.5500000000000003</v>
      </c>
      <c r="BA46" s="10">
        <v>2.6</v>
      </c>
      <c r="BB46" s="10">
        <v>2.6550000000000002</v>
      </c>
      <c r="BC46" s="10">
        <v>2.7050000000000001</v>
      </c>
      <c r="BD46" s="10">
        <v>2.7600000000000002</v>
      </c>
      <c r="BE46" s="10">
        <v>2.8149999999999999</v>
      </c>
    </row>
    <row r="49" spans="1:58">
      <c r="A49" s="10" t="s">
        <v>121</v>
      </c>
      <c r="B49" s="40">
        <v>15.177250000000001</v>
      </c>
      <c r="C49" s="40">
        <v>22.61544</v>
      </c>
      <c r="D49" s="40">
        <v>39.049610000000001</v>
      </c>
      <c r="E49" s="40">
        <v>41.956270000000004</v>
      </c>
      <c r="F49" s="40">
        <v>51.851140000000001</v>
      </c>
      <c r="G49" s="40">
        <v>41.259700000000002</v>
      </c>
      <c r="H49" s="40">
        <v>0.2300884</v>
      </c>
      <c r="I49" s="40">
        <v>0.2252979</v>
      </c>
      <c r="J49" s="40">
        <v>0.2260385</v>
      </c>
      <c r="K49" s="40">
        <v>0.3976228</v>
      </c>
      <c r="L49" s="40">
        <v>0.63615080000000002</v>
      </c>
      <c r="M49" s="40">
        <v>0.92506829999999995</v>
      </c>
      <c r="N49" s="40">
        <v>1.064894</v>
      </c>
      <c r="O49" s="40">
        <v>1.247765</v>
      </c>
      <c r="P49" s="40">
        <v>1.312298</v>
      </c>
      <c r="Q49" s="40">
        <v>1.7552049999999999</v>
      </c>
      <c r="R49" s="40">
        <v>2.673435</v>
      </c>
      <c r="S49" s="40">
        <v>4.280697</v>
      </c>
      <c r="T49" s="40">
        <v>5.1872639999999999</v>
      </c>
      <c r="U49" s="40">
        <v>6.0378379999999998</v>
      </c>
      <c r="V49" s="40">
        <v>6.8188170000000001</v>
      </c>
      <c r="W49" s="40">
        <v>8.3751650000000009</v>
      </c>
      <c r="X49" s="40">
        <v>9.3314330000000005</v>
      </c>
      <c r="Y49" s="40">
        <v>10.24555</v>
      </c>
      <c r="Z49" s="40">
        <v>11.30214</v>
      </c>
      <c r="AA49" s="40">
        <v>12.870900000000001</v>
      </c>
      <c r="AB49" s="40">
        <v>13.73695</v>
      </c>
      <c r="AC49" s="40">
        <v>14.671379999999999</v>
      </c>
      <c r="AD49" s="40">
        <v>16.066109999999998</v>
      </c>
      <c r="AE49" s="40">
        <v>17.245760000000001</v>
      </c>
      <c r="AF49" s="40">
        <v>18.08924</v>
      </c>
      <c r="AG49" s="40">
        <v>19.004390000000001</v>
      </c>
      <c r="AH49" s="40">
        <v>20.164840000000002</v>
      </c>
      <c r="AI49" s="40">
        <v>21.507100000000001</v>
      </c>
      <c r="AJ49" s="40">
        <v>22.440560000000001</v>
      </c>
      <c r="AK49" s="40">
        <v>23.43862</v>
      </c>
      <c r="AL49" s="40">
        <v>24.382020000000001</v>
      </c>
      <c r="AM49" s="40">
        <v>25.673459999999999</v>
      </c>
      <c r="AN49" s="40">
        <v>26.9024</v>
      </c>
      <c r="AO49" s="40">
        <v>28.101739999999999</v>
      </c>
      <c r="AP49" s="40">
        <v>29.147919999999999</v>
      </c>
      <c r="AQ49" s="40">
        <v>30.705310000000001</v>
      </c>
      <c r="AR49" s="40">
        <v>32.13223</v>
      </c>
      <c r="AS49" s="40">
        <v>33.405259999999998</v>
      </c>
      <c r="AT49" s="40">
        <v>34.419699999999999</v>
      </c>
      <c r="AU49" s="40">
        <v>36.432029999999997</v>
      </c>
      <c r="AV49" s="40">
        <v>37.928629999999998</v>
      </c>
      <c r="AW49" s="40">
        <v>39.430320000000002</v>
      </c>
      <c r="AX49" s="40">
        <v>40.187550000000002</v>
      </c>
      <c r="AY49" s="40">
        <v>39.70655</v>
      </c>
      <c r="AZ49" s="40">
        <v>41.265340000000002</v>
      </c>
      <c r="BA49" s="40">
        <v>42.856209999999997</v>
      </c>
      <c r="BB49" s="40">
        <v>43.727699999999999</v>
      </c>
      <c r="BC49" s="40">
        <v>46.115470000000002</v>
      </c>
      <c r="BD49" s="40">
        <v>47.812220000000003</v>
      </c>
      <c r="BE49" s="40">
        <v>49.555869999999999</v>
      </c>
    </row>
    <row r="51" spans="1:58">
      <c r="A51" s="10" t="s">
        <v>122</v>
      </c>
      <c r="B51" s="73">
        <f>+(B40-B5-B13-B14-B15-B38-B39)/B49</f>
        <v>155.87122944713073</v>
      </c>
      <c r="C51" s="73">
        <f>+(C40-C5-C13-C14-C15-C33-C34)/C49</f>
        <v>149.24813965203018</v>
      </c>
      <c r="D51" s="73">
        <f t="shared" ref="D51:BE51" si="4">+(D40-D5-D13-D14-D15-D33-D34)/D49</f>
        <v>141.50091725743027</v>
      </c>
      <c r="E51" s="73">
        <f t="shared" si="4"/>
        <v>145.47353509985291</v>
      </c>
      <c r="F51" s="73">
        <f t="shared" si="4"/>
        <v>151.83445717374286</v>
      </c>
      <c r="G51" s="73">
        <f t="shared" si="4"/>
        <v>158.18948459368909</v>
      </c>
      <c r="H51" s="73">
        <f t="shared" si="4"/>
        <v>162.96022371925719</v>
      </c>
      <c r="I51" s="73">
        <f t="shared" si="4"/>
        <v>166.93866988601422</v>
      </c>
      <c r="J51" s="73">
        <f t="shared" si="4"/>
        <v>172.50153167187065</v>
      </c>
      <c r="K51" s="73">
        <f t="shared" si="4"/>
        <v>177.27222147254304</v>
      </c>
      <c r="L51" s="73">
        <f t="shared" si="4"/>
        <v>182.04291349211169</v>
      </c>
      <c r="M51" s="73">
        <f t="shared" si="4"/>
        <v>187.60575536742289</v>
      </c>
      <c r="N51" s="73">
        <f t="shared" si="4"/>
        <v>191.57847531339351</v>
      </c>
      <c r="O51" s="73">
        <f t="shared" si="4"/>
        <v>195.55686927479263</v>
      </c>
      <c r="P51" s="73">
        <f t="shared" si="4"/>
        <v>199.52948638175155</v>
      </c>
      <c r="Q51" s="73">
        <f t="shared" si="4"/>
        <v>203.50220158974764</v>
      </c>
      <c r="R51" s="73">
        <f t="shared" si="4"/>
        <v>207.48070486374175</v>
      </c>
      <c r="S51" s="73">
        <f t="shared" si="4"/>
        <v>211.45331341884039</v>
      </c>
      <c r="T51" s="73">
        <f t="shared" si="4"/>
        <v>215.42598975553244</v>
      </c>
      <c r="U51" s="73">
        <f t="shared" si="4"/>
        <v>219.40446730533645</v>
      </c>
      <c r="V51" s="73">
        <f t="shared" si="4"/>
        <v>224.16931139427473</v>
      </c>
      <c r="W51" s="73">
        <f t="shared" si="4"/>
        <v>228.14775279115418</v>
      </c>
      <c r="X51" s="73">
        <f t="shared" si="4"/>
        <v>232.91843927040546</v>
      </c>
      <c r="Y51" s="73">
        <f t="shared" si="4"/>
        <v>237.68321494784914</v>
      </c>
      <c r="Z51" s="73">
        <f t="shared" si="4"/>
        <v>242.4540599529376</v>
      </c>
      <c r="AA51" s="73">
        <f t="shared" si="4"/>
        <v>247.22474412095852</v>
      </c>
      <c r="AB51" s="73">
        <f t="shared" si="4"/>
        <v>251.99540045261566</v>
      </c>
      <c r="AC51" s="73">
        <f t="shared" si="4"/>
        <v>257.55827059279807</v>
      </c>
      <c r="AD51" s="73">
        <f t="shared" si="4"/>
        <v>262.32886294254422</v>
      </c>
      <c r="AE51" s="73">
        <f t="shared" si="4"/>
        <v>267.89167687677599</v>
      </c>
      <c r="AF51" s="73">
        <f t="shared" si="4"/>
        <v>272.66237299438455</v>
      </c>
      <c r="AG51" s="73">
        <f t="shared" si="4"/>
        <v>278.225354822751</v>
      </c>
      <c r="AH51" s="73">
        <f t="shared" si="4"/>
        <v>283.79406212484855</v>
      </c>
      <c r="AI51" s="73">
        <f t="shared" si="4"/>
        <v>289.35685517768854</v>
      </c>
      <c r="AJ51" s="73">
        <f t="shared" si="4"/>
        <v>295.71771858841794</v>
      </c>
      <c r="AK51" s="73">
        <f t="shared" si="4"/>
        <v>301.28066465026359</v>
      </c>
      <c r="AL51" s="73">
        <f t="shared" si="4"/>
        <v>307.64150069136059</v>
      </c>
      <c r="AM51" s="73">
        <f t="shared" si="4"/>
        <v>313.20446682173122</v>
      </c>
      <c r="AN51" s="73">
        <f t="shared" si="4"/>
        <v>319.56531374182532</v>
      </c>
      <c r="AO51" s="73">
        <f t="shared" si="4"/>
        <v>325.9261915408822</v>
      </c>
      <c r="AP51" s="73">
        <f t="shared" si="4"/>
        <v>333.07934490272214</v>
      </c>
      <c r="AQ51" s="73">
        <f t="shared" si="4"/>
        <v>339.43438465357906</v>
      </c>
      <c r="AR51" s="73">
        <f t="shared" si="4"/>
        <v>345.7953453443568</v>
      </c>
      <c r="AS51" s="73">
        <f t="shared" si="4"/>
        <v>352.94839052974839</v>
      </c>
      <c r="AT51" s="73">
        <f t="shared" si="4"/>
        <v>360.10732423474485</v>
      </c>
      <c r="AU51" s="73">
        <f t="shared" si="4"/>
        <v>367.26037234519822</v>
      </c>
      <c r="AV51" s="73">
        <f t="shared" si="4"/>
        <v>374.41344114835613</v>
      </c>
      <c r="AW51" s="73">
        <f t="shared" si="4"/>
        <v>382.36469032980278</v>
      </c>
      <c r="AX51" s="73">
        <f t="shared" si="4"/>
        <v>389.51775434981232</v>
      </c>
      <c r="AY51" s="73">
        <f t="shared" si="4"/>
        <v>397.4689337872166</v>
      </c>
      <c r="AZ51" s="73">
        <f t="shared" si="4"/>
        <v>405.41413660761344</v>
      </c>
      <c r="BA51" s="73">
        <f t="shared" si="4"/>
        <v>413.36518922377513</v>
      </c>
      <c r="BB51" s="73">
        <f t="shared" si="4"/>
        <v>422.10858693630797</v>
      </c>
      <c r="BC51" s="73">
        <f t="shared" si="4"/>
        <v>430.05972816135835</v>
      </c>
      <c r="BD51" s="73">
        <f t="shared" si="4"/>
        <v>438.80306003825058</v>
      </c>
      <c r="BE51" s="73">
        <f t="shared" si="4"/>
        <v>447.54642141321858</v>
      </c>
    </row>
    <row r="52" spans="1:58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</row>
    <row r="53" spans="1:58">
      <c r="A53" s="10" t="s">
        <v>123</v>
      </c>
      <c r="B53" s="74">
        <f>+B46*158.987</f>
        <v>155.87350458333333</v>
      </c>
      <c r="C53" s="74">
        <f t="shared" ref="C53:BE53" si="5">+C46*158.987</f>
        <v>149.24904624999996</v>
      </c>
      <c r="D53" s="74">
        <f t="shared" si="5"/>
        <v>141.49842999999998</v>
      </c>
      <c r="E53" s="74">
        <f t="shared" si="5"/>
        <v>145.473105</v>
      </c>
      <c r="F53" s="74">
        <f t="shared" si="5"/>
        <v>151.83258499999999</v>
      </c>
      <c r="G53" s="74">
        <f t="shared" si="5"/>
        <v>158.19206499999999</v>
      </c>
      <c r="H53" s="74">
        <f t="shared" si="5"/>
        <v>162.96167499999999</v>
      </c>
      <c r="I53" s="74">
        <f t="shared" si="5"/>
        <v>166.93635</v>
      </c>
      <c r="J53" s="74">
        <f t="shared" si="5"/>
        <v>172.50089499999999</v>
      </c>
      <c r="K53" s="74">
        <f t="shared" si="5"/>
        <v>177.27050499999999</v>
      </c>
      <c r="L53" s="74">
        <f t="shared" si="5"/>
        <v>182.04011499999999</v>
      </c>
      <c r="M53" s="74">
        <f t="shared" si="5"/>
        <v>187.60466</v>
      </c>
      <c r="N53" s="74">
        <f t="shared" si="5"/>
        <v>191.57933500000001</v>
      </c>
      <c r="O53" s="74">
        <f t="shared" si="5"/>
        <v>195.55400999999998</v>
      </c>
      <c r="P53" s="74">
        <f t="shared" si="5"/>
        <v>199.52868500000002</v>
      </c>
      <c r="Q53" s="74">
        <f t="shared" si="5"/>
        <v>203.50335999999999</v>
      </c>
      <c r="R53" s="74">
        <f t="shared" si="5"/>
        <v>207.47803499999998</v>
      </c>
      <c r="S53" s="74">
        <f t="shared" si="5"/>
        <v>211.45271</v>
      </c>
      <c r="T53" s="74">
        <f t="shared" si="5"/>
        <v>215.42738499999999</v>
      </c>
      <c r="U53" s="74">
        <f t="shared" si="5"/>
        <v>219.40206000000001</v>
      </c>
      <c r="V53" s="74">
        <f t="shared" si="5"/>
        <v>224.17166999999998</v>
      </c>
      <c r="W53" s="74">
        <f t="shared" si="5"/>
        <v>228.146345</v>
      </c>
      <c r="X53" s="74">
        <f t="shared" si="5"/>
        <v>232.915955</v>
      </c>
      <c r="Y53" s="74">
        <f t="shared" si="5"/>
        <v>237.685565</v>
      </c>
      <c r="Z53" s="74">
        <f t="shared" si="5"/>
        <v>242.45517500000003</v>
      </c>
      <c r="AA53" s="74">
        <f t="shared" si="5"/>
        <v>247.22478499999997</v>
      </c>
      <c r="AB53" s="74">
        <f t="shared" si="5"/>
        <v>251.994395</v>
      </c>
      <c r="AC53" s="74">
        <f t="shared" si="5"/>
        <v>257.55894000000001</v>
      </c>
      <c r="AD53" s="74">
        <f t="shared" si="5"/>
        <v>262.32855000000001</v>
      </c>
      <c r="AE53" s="74">
        <f t="shared" si="5"/>
        <v>267.89309500000002</v>
      </c>
      <c r="AF53" s="74">
        <f t="shared" si="5"/>
        <v>272.66270500000002</v>
      </c>
      <c r="AG53" s="74">
        <f t="shared" si="5"/>
        <v>278.22724999999997</v>
      </c>
      <c r="AH53" s="74">
        <f t="shared" si="5"/>
        <v>283.79179500000004</v>
      </c>
      <c r="AI53" s="74">
        <f t="shared" si="5"/>
        <v>289.35633999999999</v>
      </c>
      <c r="AJ53" s="74">
        <f t="shared" si="5"/>
        <v>295.71582000000001</v>
      </c>
      <c r="AK53" s="74">
        <f t="shared" si="5"/>
        <v>301.28036500000002</v>
      </c>
      <c r="AL53" s="74">
        <f t="shared" si="5"/>
        <v>307.63984499999998</v>
      </c>
      <c r="AM53" s="74">
        <f t="shared" si="5"/>
        <v>313.20438999999999</v>
      </c>
      <c r="AN53" s="74">
        <f t="shared" si="5"/>
        <v>319.56387000000001</v>
      </c>
      <c r="AO53" s="74">
        <f t="shared" si="5"/>
        <v>325.92334999999997</v>
      </c>
      <c r="AP53" s="74">
        <f t="shared" si="5"/>
        <v>333.077765</v>
      </c>
      <c r="AQ53" s="74">
        <f t="shared" si="5"/>
        <v>339.43724500000002</v>
      </c>
      <c r="AR53" s="74">
        <f t="shared" si="5"/>
        <v>345.79672500000004</v>
      </c>
      <c r="AS53" s="74">
        <f t="shared" si="5"/>
        <v>352.95114000000001</v>
      </c>
      <c r="AT53" s="74">
        <f t="shared" si="5"/>
        <v>360.10555499999998</v>
      </c>
      <c r="AU53" s="74">
        <f t="shared" si="5"/>
        <v>367.25997000000001</v>
      </c>
      <c r="AV53" s="74">
        <f t="shared" si="5"/>
        <v>374.41438499999998</v>
      </c>
      <c r="AW53" s="74">
        <f t="shared" si="5"/>
        <v>382.36373500000002</v>
      </c>
      <c r="AX53" s="74">
        <f t="shared" si="5"/>
        <v>389.51814999999999</v>
      </c>
      <c r="AY53" s="74">
        <f t="shared" si="5"/>
        <v>397.46749999999997</v>
      </c>
      <c r="AZ53" s="74">
        <f t="shared" si="5"/>
        <v>405.41685000000001</v>
      </c>
      <c r="BA53" s="74">
        <f t="shared" si="5"/>
        <v>413.36619999999999</v>
      </c>
      <c r="BB53" s="74">
        <f t="shared" si="5"/>
        <v>422.11048500000004</v>
      </c>
      <c r="BC53" s="74">
        <f t="shared" si="5"/>
        <v>430.05983500000002</v>
      </c>
      <c r="BD53" s="74">
        <f t="shared" si="5"/>
        <v>438.80412000000001</v>
      </c>
      <c r="BE53" s="74">
        <f t="shared" si="5"/>
        <v>447.548405</v>
      </c>
    </row>
    <row r="54" spans="1:58">
      <c r="A54" s="10" t="s">
        <v>39</v>
      </c>
      <c r="B54" s="40">
        <f>+B51-B53</f>
        <v>-2.27513620259856E-3</v>
      </c>
      <c r="C54" s="40">
        <f t="shared" ref="C54:BE54" si="6">+C51-C53</f>
        <v>-9.0659796978798113E-4</v>
      </c>
      <c r="D54" s="40">
        <f t="shared" si="6"/>
        <v>2.4872574302889916E-3</v>
      </c>
      <c r="E54" s="40">
        <f t="shared" si="6"/>
        <v>4.300998529060962E-4</v>
      </c>
      <c r="F54" s="40">
        <f t="shared" si="6"/>
        <v>1.8721737428677443E-3</v>
      </c>
      <c r="G54" s="40">
        <f t="shared" si="6"/>
        <v>-2.5804063108978426E-3</v>
      </c>
      <c r="H54" s="40">
        <f t="shared" si="6"/>
        <v>-1.4512807427990992E-3</v>
      </c>
      <c r="I54" s="40">
        <f t="shared" si="6"/>
        <v>2.3198860142201738E-3</v>
      </c>
      <c r="J54" s="40">
        <f t="shared" si="6"/>
        <v>6.3667187066585029E-4</v>
      </c>
      <c r="K54" s="40">
        <f t="shared" si="6"/>
        <v>1.7164725430518502E-3</v>
      </c>
      <c r="L54" s="40">
        <f t="shared" si="6"/>
        <v>2.7984921117081285E-3</v>
      </c>
      <c r="M54" s="40">
        <f t="shared" si="6"/>
        <v>1.0953674228915133E-3</v>
      </c>
      <c r="N54" s="40">
        <f t="shared" si="6"/>
        <v>-8.596866065033737E-4</v>
      </c>
      <c r="O54" s="40">
        <f t="shared" si="6"/>
        <v>2.859274792655242E-3</v>
      </c>
      <c r="P54" s="40">
        <f t="shared" si="6"/>
        <v>8.0138175152910662E-4</v>
      </c>
      <c r="Q54" s="40">
        <f t="shared" si="6"/>
        <v>-1.1584102523443107E-3</v>
      </c>
      <c r="R54" s="40">
        <f t="shared" si="6"/>
        <v>2.6698637417723603E-3</v>
      </c>
      <c r="S54" s="40">
        <f t="shared" si="6"/>
        <v>6.0341884039871729E-4</v>
      </c>
      <c r="T54" s="40">
        <f t="shared" si="6"/>
        <v>-1.3952444675453535E-3</v>
      </c>
      <c r="U54" s="40">
        <f t="shared" si="6"/>
        <v>2.4073053364475072E-3</v>
      </c>
      <c r="V54" s="40">
        <f t="shared" si="6"/>
        <v>-2.358605725248708E-3</v>
      </c>
      <c r="W54" s="40">
        <f t="shared" si="6"/>
        <v>1.4077911541789945E-3</v>
      </c>
      <c r="X54" s="40">
        <f t="shared" si="6"/>
        <v>2.4842704054606202E-3</v>
      </c>
      <c r="Y54" s="40">
        <f t="shared" si="6"/>
        <v>-2.3500521508594829E-3</v>
      </c>
      <c r="Z54" s="40">
        <f t="shared" si="6"/>
        <v>-1.1150470624272657E-3</v>
      </c>
      <c r="AA54" s="40">
        <f t="shared" si="6"/>
        <v>-4.0879041449670694E-5</v>
      </c>
      <c r="AB54" s="40">
        <f t="shared" si="6"/>
        <v>1.0054526156579868E-3</v>
      </c>
      <c r="AC54" s="40">
        <f t="shared" si="6"/>
        <v>-6.6940720193997549E-4</v>
      </c>
      <c r="AD54" s="40">
        <f t="shared" si="6"/>
        <v>3.1294254421254664E-4</v>
      </c>
      <c r="AE54" s="40">
        <f t="shared" si="6"/>
        <v>-1.4181232240275676E-3</v>
      </c>
      <c r="AF54" s="40">
        <f t="shared" si="6"/>
        <v>-3.3200561546209428E-4</v>
      </c>
      <c r="AG54" s="40">
        <f t="shared" si="6"/>
        <v>-1.8951772489685936E-3</v>
      </c>
      <c r="AH54" s="40">
        <f t="shared" si="6"/>
        <v>2.2671248485153228E-3</v>
      </c>
      <c r="AI54" s="40">
        <f t="shared" si="6"/>
        <v>5.1517768855546819E-4</v>
      </c>
      <c r="AJ54" s="40">
        <f t="shared" si="6"/>
        <v>1.8985884179301138E-3</v>
      </c>
      <c r="AK54" s="40">
        <f t="shared" si="6"/>
        <v>2.9965026357103852E-4</v>
      </c>
      <c r="AL54" s="40">
        <f t="shared" si="6"/>
        <v>1.6556913606109447E-3</v>
      </c>
      <c r="AM54" s="40">
        <f t="shared" si="6"/>
        <v>7.6821731227028067E-5</v>
      </c>
      <c r="AN54" s="40">
        <f t="shared" si="6"/>
        <v>1.4437418253123724E-3</v>
      </c>
      <c r="AO54" s="40">
        <f t="shared" si="6"/>
        <v>2.841540882229765E-3</v>
      </c>
      <c r="AP54" s="40">
        <f t="shared" si="6"/>
        <v>1.5799027221419237E-3</v>
      </c>
      <c r="AQ54" s="40">
        <f t="shared" si="6"/>
        <v>-2.8603464209595586E-3</v>
      </c>
      <c r="AR54" s="40">
        <f t="shared" si="6"/>
        <v>-1.3796556432339457E-3</v>
      </c>
      <c r="AS54" s="40">
        <f t="shared" si="6"/>
        <v>-2.7494702516150937E-3</v>
      </c>
      <c r="AT54" s="40">
        <f t="shared" si="6"/>
        <v>1.7692347448701184E-3</v>
      </c>
      <c r="AU54" s="40">
        <f t="shared" si="6"/>
        <v>4.0234519821069625E-4</v>
      </c>
      <c r="AV54" s="40">
        <f t="shared" si="6"/>
        <v>-9.4385164385357712E-4</v>
      </c>
      <c r="AW54" s="40">
        <f t="shared" si="6"/>
        <v>9.5532980276402668E-4</v>
      </c>
      <c r="AX54" s="40">
        <f t="shared" si="6"/>
        <v>-3.9565018767007132E-4</v>
      </c>
      <c r="AY54" s="40">
        <f t="shared" si="6"/>
        <v>1.4337872166265697E-3</v>
      </c>
      <c r="AZ54" s="40">
        <f t="shared" si="6"/>
        <v>-2.7133923865676479E-3</v>
      </c>
      <c r="BA54" s="40">
        <f t="shared" si="6"/>
        <v>-1.0107762248594554E-3</v>
      </c>
      <c r="BB54" s="40">
        <f t="shared" si="6"/>
        <v>-1.8980636920673533E-3</v>
      </c>
      <c r="BC54" s="40">
        <f t="shared" si="6"/>
        <v>-1.0683864167049251E-4</v>
      </c>
      <c r="BD54" s="40">
        <f t="shared" si="6"/>
        <v>-1.0599617494335689E-3</v>
      </c>
      <c r="BE54" s="40">
        <f t="shared" si="6"/>
        <v>-1.9835867814208541E-3</v>
      </c>
    </row>
    <row r="56" spans="1:58">
      <c r="T56" s="71"/>
    </row>
    <row r="57" spans="1:58">
      <c r="A57" s="10" t="s">
        <v>124</v>
      </c>
      <c r="F57" s="75" t="s">
        <v>125</v>
      </c>
      <c r="G57" s="10">
        <v>1390.1179999999999</v>
      </c>
      <c r="H57" s="10" t="s">
        <v>126</v>
      </c>
      <c r="J57" s="10">
        <v>154720.13340000002</v>
      </c>
      <c r="T57" s="71"/>
    </row>
    <row r="58" spans="1:58">
      <c r="F58" s="75" t="s">
        <v>127</v>
      </c>
      <c r="G58" s="75">
        <v>1586.1690000000001</v>
      </c>
      <c r="J58" s="10">
        <v>185516.74007100001</v>
      </c>
      <c r="T58" s="71"/>
    </row>
    <row r="59" spans="1:58">
      <c r="J59" s="10">
        <v>340236.873471</v>
      </c>
      <c r="K59" s="40"/>
    </row>
    <row r="60" spans="1:58">
      <c r="B60" s="76"/>
      <c r="G60" s="75" t="s">
        <v>125</v>
      </c>
      <c r="H60" s="75"/>
      <c r="K60" s="77">
        <v>200.1146172949224</v>
      </c>
    </row>
    <row r="61" spans="1:58">
      <c r="B61" s="76"/>
      <c r="F61" s="10" t="s">
        <v>127</v>
      </c>
      <c r="G61" s="75" t="s">
        <v>127</v>
      </c>
      <c r="H61" s="75" t="s">
        <v>125</v>
      </c>
    </row>
    <row r="62" spans="1:58">
      <c r="A62" s="10" t="s">
        <v>128</v>
      </c>
      <c r="B62" s="76">
        <v>1597.4280000000001</v>
      </c>
      <c r="C62" s="10">
        <v>2103.1019999999999</v>
      </c>
      <c r="D62" s="10">
        <v>2567.3020000000001</v>
      </c>
      <c r="E62" s="10">
        <v>2598.9989999999998</v>
      </c>
      <c r="F62" s="10">
        <v>2829.6790000000001</v>
      </c>
      <c r="G62" s="10">
        <v>1700.21</v>
      </c>
      <c r="H62" s="75">
        <v>0.37601839999999997</v>
      </c>
      <c r="I62" s="10">
        <v>0.37890309999999999</v>
      </c>
      <c r="J62" s="10">
        <v>0.38494270000000003</v>
      </c>
      <c r="K62" s="10">
        <v>0.12748390000000001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</row>
    <row r="63" spans="1:58">
      <c r="B63" s="76"/>
      <c r="G63" s="75"/>
      <c r="H63" s="75"/>
    </row>
    <row r="64" spans="1:58">
      <c r="A64" s="10" t="s">
        <v>122</v>
      </c>
      <c r="B64" s="78">
        <v>122.22560730241049</v>
      </c>
      <c r="C64" s="78">
        <v>114.03364214354559</v>
      </c>
      <c r="D64" s="78">
        <v>106.43894676140067</v>
      </c>
      <c r="E64" s="78">
        <v>107.94777871992737</v>
      </c>
      <c r="F64" s="78">
        <v>112.15379907049527</v>
      </c>
      <c r="G64" s="78">
        <v>116.95771450659036</v>
      </c>
      <c r="H64" s="78">
        <v>124.59925896821296</v>
      </c>
      <c r="I64" s="78">
        <v>122.57134406943281</v>
      </c>
      <c r="J64" s="78">
        <v>125.78399591506344</v>
      </c>
      <c r="K64" s="78">
        <v>128.88982943057442</v>
      </c>
      <c r="L64" s="78" t="e">
        <v>#DIV/0!</v>
      </c>
      <c r="M64" s="78" t="e">
        <v>#DIV/0!</v>
      </c>
      <c r="N64" s="78" t="e">
        <v>#DIV/0!</v>
      </c>
      <c r="O64" s="78" t="e">
        <v>#DIV/0!</v>
      </c>
      <c r="P64" s="78" t="e">
        <v>#DIV/0!</v>
      </c>
      <c r="Q64" s="78" t="e">
        <v>#DIV/0!</v>
      </c>
      <c r="R64" s="78" t="e">
        <v>#DIV/0!</v>
      </c>
      <c r="S64" s="78" t="e">
        <v>#DIV/0!</v>
      </c>
      <c r="T64" s="78" t="e">
        <v>#DIV/0!</v>
      </c>
      <c r="U64" s="78" t="e">
        <v>#DIV/0!</v>
      </c>
      <c r="V64" s="78" t="e">
        <v>#DIV/0!</v>
      </c>
      <c r="W64" s="78" t="e">
        <v>#DIV/0!</v>
      </c>
      <c r="X64" s="78" t="e">
        <v>#DIV/0!</v>
      </c>
      <c r="Y64" s="78" t="e">
        <v>#DIV/0!</v>
      </c>
      <c r="Z64" s="78" t="e">
        <v>#DIV/0!</v>
      </c>
      <c r="AA64" s="78" t="e">
        <v>#DIV/0!</v>
      </c>
      <c r="AB64" s="78" t="e">
        <v>#DIV/0!</v>
      </c>
      <c r="AC64" s="78" t="e">
        <v>#DIV/0!</v>
      </c>
      <c r="AD64" s="78" t="e">
        <v>#DIV/0!</v>
      </c>
      <c r="AE64" s="78" t="e">
        <v>#DIV/0!</v>
      </c>
      <c r="AF64" s="78" t="e">
        <v>#DIV/0!</v>
      </c>
      <c r="AG64" s="78" t="e">
        <v>#DIV/0!</v>
      </c>
      <c r="AH64" s="78" t="e">
        <v>#DIV/0!</v>
      </c>
      <c r="AI64" s="78" t="e">
        <v>#DIV/0!</v>
      </c>
      <c r="AJ64" s="78" t="e">
        <v>#DIV/0!</v>
      </c>
      <c r="AK64" s="78" t="e">
        <v>#DIV/0!</v>
      </c>
      <c r="AL64" s="78" t="e">
        <v>#DIV/0!</v>
      </c>
      <c r="AM64" s="78" t="e">
        <v>#DIV/0!</v>
      </c>
      <c r="AN64" s="78" t="e">
        <v>#DIV/0!</v>
      </c>
      <c r="AO64" s="78" t="e">
        <v>#DIV/0!</v>
      </c>
      <c r="AP64" s="78" t="e">
        <v>#DIV/0!</v>
      </c>
      <c r="AQ64" s="78" t="e">
        <v>#DIV/0!</v>
      </c>
      <c r="AR64" s="78" t="e">
        <v>#DIV/0!</v>
      </c>
      <c r="AS64" s="78" t="e">
        <v>#DIV/0!</v>
      </c>
      <c r="AT64" s="78" t="e">
        <v>#DIV/0!</v>
      </c>
      <c r="AU64" s="78" t="e">
        <v>#DIV/0!</v>
      </c>
      <c r="AV64" s="78" t="e">
        <v>#DIV/0!</v>
      </c>
      <c r="AW64" s="78" t="e">
        <v>#DIV/0!</v>
      </c>
      <c r="AX64" s="78" t="e">
        <v>#DIV/0!</v>
      </c>
      <c r="AY64" s="78" t="e">
        <v>#DIV/0!</v>
      </c>
      <c r="AZ64" s="78" t="e">
        <v>#DIV/0!</v>
      </c>
      <c r="BA64" s="78" t="e">
        <v>#DIV/0!</v>
      </c>
      <c r="BB64" s="78" t="e">
        <v>#DIV/0!</v>
      </c>
      <c r="BC64" s="78" t="e">
        <v>#DIV/0!</v>
      </c>
      <c r="BD64" s="78" t="e">
        <v>#DIV/0!</v>
      </c>
      <c r="BE64" s="78" t="e">
        <v>#DIV/0!</v>
      </c>
    </row>
    <row r="65" spans="1:59" s="83" customFormat="1">
      <c r="A65" s="79" t="s">
        <v>129</v>
      </c>
      <c r="B65" s="80">
        <v>114.60000000000001</v>
      </c>
      <c r="C65" s="80">
        <v>107.5</v>
      </c>
      <c r="D65" s="81">
        <v>99.9</v>
      </c>
      <c r="E65" s="81">
        <v>102.4</v>
      </c>
      <c r="F65" s="82">
        <v>106.7</v>
      </c>
      <c r="G65" s="82">
        <v>111.30000000000001</v>
      </c>
      <c r="H65" s="81">
        <v>113.7</v>
      </c>
      <c r="I65" s="81">
        <v>115.60000000000001</v>
      </c>
      <c r="J65" s="81">
        <v>116.4</v>
      </c>
      <c r="K65" s="81">
        <v>116.9</v>
      </c>
      <c r="L65" s="81">
        <v>117.9</v>
      </c>
      <c r="M65" s="81">
        <v>119.7</v>
      </c>
      <c r="N65" s="81">
        <v>121.5</v>
      </c>
      <c r="O65" s="81">
        <v>123.10000000000001</v>
      </c>
      <c r="P65" s="81">
        <v>125.7</v>
      </c>
      <c r="Q65" s="81">
        <v>128.6</v>
      </c>
      <c r="R65" s="81">
        <v>131.20000000000002</v>
      </c>
      <c r="S65" s="81">
        <v>134.20000000000002</v>
      </c>
      <c r="T65" s="81">
        <v>137</v>
      </c>
      <c r="U65" s="81">
        <v>139.80000000000001</v>
      </c>
      <c r="V65" s="81">
        <v>142.6</v>
      </c>
      <c r="W65" s="81">
        <v>145.4</v>
      </c>
      <c r="X65" s="81">
        <v>148.30000000000001</v>
      </c>
      <c r="Y65" s="81">
        <v>151.30000000000001</v>
      </c>
      <c r="Z65" s="81">
        <v>154.30000000000001</v>
      </c>
      <c r="AA65" s="81">
        <v>157.4</v>
      </c>
      <c r="AB65" s="81">
        <v>160.5</v>
      </c>
      <c r="AC65" s="81">
        <v>163.80000000000001</v>
      </c>
      <c r="AD65" s="81">
        <v>167</v>
      </c>
      <c r="AE65" s="81">
        <v>170.4</v>
      </c>
      <c r="AF65" s="81">
        <v>173.8</v>
      </c>
      <c r="AG65" s="81">
        <v>177.3</v>
      </c>
      <c r="AH65" s="81">
        <v>180.8</v>
      </c>
      <c r="AI65" s="81">
        <v>184.4</v>
      </c>
      <c r="AJ65" s="81">
        <v>188.10000000000002</v>
      </c>
      <c r="AK65" s="81">
        <v>191.9</v>
      </c>
      <c r="AL65" s="81">
        <v>195.70000000000002</v>
      </c>
      <c r="AM65" s="81">
        <v>199.60000000000002</v>
      </c>
      <c r="AN65" s="81">
        <v>203.60000000000002</v>
      </c>
      <c r="AO65" s="81">
        <v>207.70000000000002</v>
      </c>
      <c r="AP65" s="81">
        <v>211.8</v>
      </c>
      <c r="AQ65" s="81">
        <v>216.10000000000002</v>
      </c>
      <c r="AR65" s="81">
        <v>220.4</v>
      </c>
      <c r="AS65" s="81">
        <v>224.8</v>
      </c>
      <c r="AT65" s="81">
        <v>229.3</v>
      </c>
      <c r="AU65" s="81">
        <v>233.9</v>
      </c>
      <c r="AV65" s="81">
        <v>238.60000000000002</v>
      </c>
      <c r="AW65" s="81">
        <v>243.3</v>
      </c>
      <c r="AX65" s="81">
        <v>248.20000000000002</v>
      </c>
      <c r="AY65" s="81">
        <v>253.20000000000002</v>
      </c>
      <c r="AZ65" s="81">
        <v>258.2</v>
      </c>
      <c r="BA65" s="81">
        <v>263.40000000000003</v>
      </c>
      <c r="BB65" s="81">
        <v>268.7</v>
      </c>
      <c r="BC65" s="81">
        <v>274</v>
      </c>
      <c r="BD65" s="81">
        <v>279.5</v>
      </c>
      <c r="BE65" s="81">
        <v>285.10000000000002</v>
      </c>
    </row>
    <row r="66" spans="1:59">
      <c r="A66" s="10" t="s">
        <v>130</v>
      </c>
      <c r="B66" s="163">
        <v>122.224</v>
      </c>
      <c r="C66" s="164">
        <v>114.03100000000001</v>
      </c>
      <c r="D66" s="10">
        <v>106.438</v>
      </c>
      <c r="E66" s="50">
        <v>107.94500000000001</v>
      </c>
      <c r="F66" s="10">
        <v>112.15200000000002</v>
      </c>
      <c r="G66" s="10">
        <v>116.959</v>
      </c>
      <c r="H66" s="10">
        <v>119.76700000000001</v>
      </c>
      <c r="I66" s="51">
        <v>122.574</v>
      </c>
      <c r="J66" s="10">
        <v>125.78100000000001</v>
      </c>
      <c r="K66" s="10">
        <v>128.88900000000001</v>
      </c>
      <c r="L66" s="10">
        <v>130.49699999999999</v>
      </c>
      <c r="M66" s="10">
        <v>133.70500000000001</v>
      </c>
      <c r="N66" s="48">
        <v>136.81300000000002</v>
      </c>
      <c r="O66" s="10">
        <v>139.72200000000001</v>
      </c>
      <c r="P66" s="49">
        <v>142.33000000000001</v>
      </c>
      <c r="Q66" s="10">
        <v>145.239</v>
      </c>
      <c r="R66" s="51">
        <v>147.84800000000001</v>
      </c>
      <c r="S66" s="10">
        <v>150.95599999999999</v>
      </c>
      <c r="T66" s="10">
        <v>153.76600000000002</v>
      </c>
      <c r="U66" s="51">
        <v>156.875</v>
      </c>
      <c r="V66" s="10">
        <v>159.98400000000001</v>
      </c>
      <c r="W66" s="10">
        <v>163.19400000000002</v>
      </c>
      <c r="X66" s="10">
        <v>166.404</v>
      </c>
      <c r="Y66" s="10">
        <v>169.81400000000002</v>
      </c>
      <c r="Z66" s="10">
        <v>173.12400000000002</v>
      </c>
      <c r="AA66" s="10">
        <v>176.63500000000002</v>
      </c>
      <c r="AB66" s="10">
        <v>180.14500000000001</v>
      </c>
      <c r="AC66" s="10">
        <v>183.75600000000003</v>
      </c>
      <c r="AD66" s="10">
        <v>187.46800000000002</v>
      </c>
      <c r="AE66" s="10">
        <v>191.17900000000003</v>
      </c>
      <c r="AF66" s="10">
        <v>194.99</v>
      </c>
      <c r="AG66" s="10">
        <v>198.90200000000002</v>
      </c>
      <c r="AH66" s="10">
        <v>202.91400000000002</v>
      </c>
      <c r="AI66" s="10">
        <v>206.92700000000002</v>
      </c>
      <c r="AJ66" s="10">
        <v>211.03900000000002</v>
      </c>
      <c r="AK66" s="10">
        <v>215.352</v>
      </c>
      <c r="AL66" s="10">
        <v>219.565</v>
      </c>
      <c r="AM66" s="10">
        <v>223.97800000000001</v>
      </c>
      <c r="AN66" s="10">
        <v>228.49200000000002</v>
      </c>
      <c r="AO66" s="10">
        <v>233.10599999999999</v>
      </c>
      <c r="AP66" s="10">
        <v>237.72</v>
      </c>
      <c r="AQ66" s="10">
        <v>242.43400000000003</v>
      </c>
      <c r="AR66" s="10">
        <v>247.34900000000002</v>
      </c>
      <c r="AS66" s="10">
        <v>252.26400000000001</v>
      </c>
      <c r="AT66" s="10">
        <v>257.279</v>
      </c>
      <c r="AU66" s="10">
        <v>262.495</v>
      </c>
      <c r="AV66" s="10">
        <v>267.71100000000001</v>
      </c>
      <c r="AW66" s="10">
        <v>273.02699999999999</v>
      </c>
      <c r="AX66" s="10">
        <v>278.54300000000001</v>
      </c>
      <c r="AY66" s="10">
        <v>284.06</v>
      </c>
      <c r="AZ66" s="10">
        <v>289.77700000000004</v>
      </c>
      <c r="BA66" s="10">
        <v>295.59499999999997</v>
      </c>
      <c r="BB66" s="10">
        <v>301.51300000000003</v>
      </c>
      <c r="BC66" s="10">
        <v>307.53100000000001</v>
      </c>
      <c r="BD66" s="10">
        <v>313.65000000000003</v>
      </c>
      <c r="BE66" s="10">
        <v>319.96899999999999</v>
      </c>
    </row>
    <row r="67" spans="1:59">
      <c r="A67" s="10" t="s">
        <v>39</v>
      </c>
      <c r="B67" s="9">
        <v>1.6073024104912292E-3</v>
      </c>
      <c r="C67" s="9">
        <v>2.6421435455858955E-3</v>
      </c>
      <c r="D67" s="9">
        <v>9.4676140066951575E-4</v>
      </c>
      <c r="E67" s="9">
        <v>2.7787199273632268E-3</v>
      </c>
      <c r="F67" s="9">
        <v>1.7990704952524084E-3</v>
      </c>
      <c r="G67" s="9">
        <v>-1.2854934096395709E-3</v>
      </c>
      <c r="H67" s="9">
        <v>4.8322589682129546</v>
      </c>
      <c r="I67" s="9">
        <v>-2.6559305671867151E-3</v>
      </c>
      <c r="J67" s="9">
        <v>2.9959150634368825E-3</v>
      </c>
      <c r="K67" s="9">
        <v>8.2943057441298151E-4</v>
      </c>
      <c r="L67" s="9" t="e">
        <v>#DIV/0!</v>
      </c>
      <c r="M67" s="9" t="e">
        <v>#DIV/0!</v>
      </c>
      <c r="N67" s="9" t="e">
        <v>#DIV/0!</v>
      </c>
      <c r="O67" s="9" t="e">
        <v>#DIV/0!</v>
      </c>
      <c r="P67" s="9" t="e">
        <v>#DIV/0!</v>
      </c>
      <c r="Q67" s="9" t="e">
        <v>#DIV/0!</v>
      </c>
      <c r="R67" s="9" t="e">
        <v>#DIV/0!</v>
      </c>
      <c r="S67" s="9" t="e">
        <v>#DIV/0!</v>
      </c>
      <c r="T67" s="9" t="e">
        <v>#DIV/0!</v>
      </c>
      <c r="U67" s="9" t="e">
        <v>#DIV/0!</v>
      </c>
      <c r="V67" s="9" t="e">
        <v>#DIV/0!</v>
      </c>
      <c r="W67" s="9" t="e">
        <v>#DIV/0!</v>
      </c>
      <c r="X67" s="9" t="e">
        <v>#DIV/0!</v>
      </c>
      <c r="Y67" s="9" t="e">
        <v>#DIV/0!</v>
      </c>
      <c r="Z67" s="9" t="e">
        <v>#DIV/0!</v>
      </c>
      <c r="AA67" s="9" t="e">
        <v>#DIV/0!</v>
      </c>
      <c r="AB67" s="9" t="e">
        <v>#DIV/0!</v>
      </c>
      <c r="AC67" s="9" t="e">
        <v>#DIV/0!</v>
      </c>
      <c r="AD67" s="9" t="e">
        <v>#DIV/0!</v>
      </c>
      <c r="AE67" s="9" t="e">
        <v>#DIV/0!</v>
      </c>
      <c r="AF67" s="9" t="e">
        <v>#DIV/0!</v>
      </c>
      <c r="AG67" s="9" t="e">
        <v>#DIV/0!</v>
      </c>
      <c r="AH67" s="9" t="e">
        <v>#DIV/0!</v>
      </c>
      <c r="AI67" s="9" t="e">
        <v>#DIV/0!</v>
      </c>
      <c r="AJ67" s="9" t="e">
        <v>#DIV/0!</v>
      </c>
      <c r="AK67" s="9" t="e">
        <v>#DIV/0!</v>
      </c>
      <c r="AL67" s="9" t="e">
        <v>#DIV/0!</v>
      </c>
      <c r="AM67" s="9" t="e">
        <v>#DIV/0!</v>
      </c>
      <c r="AN67" s="9" t="e">
        <v>#DIV/0!</v>
      </c>
      <c r="AO67" s="9" t="e">
        <v>#DIV/0!</v>
      </c>
      <c r="AP67" s="9" t="e">
        <v>#DIV/0!</v>
      </c>
      <c r="AQ67" s="9" t="e">
        <v>#DIV/0!</v>
      </c>
    </row>
    <row r="68" spans="1:59">
      <c r="B68" s="76"/>
    </row>
    <row r="69" spans="1:59">
      <c r="B69" s="76"/>
    </row>
    <row r="70" spans="1:59">
      <c r="A70" s="10" t="s">
        <v>124</v>
      </c>
    </row>
    <row r="71" spans="1:59">
      <c r="B71" s="40">
        <v>626.46370974401032</v>
      </c>
      <c r="C71" s="40">
        <v>630.05644220518059</v>
      </c>
      <c r="D71" s="40">
        <v>630.33024860735361</v>
      </c>
      <c r="E71" s="40">
        <v>630.55868951985667</v>
      </c>
      <c r="F71" s="40">
        <v>632.40943629787876</v>
      </c>
      <c r="G71" s="40">
        <v>638.08979035298853</v>
      </c>
      <c r="H71" s="40">
        <v>665.18054890655412</v>
      </c>
      <c r="I71" s="40">
        <v>640.04989710612028</v>
      </c>
      <c r="J71" s="40">
        <v>639.66076140951782</v>
      </c>
      <c r="K71" s="40">
        <v>632.44407678549658</v>
      </c>
      <c r="L71" s="40" t="e">
        <v>#DIV/0!</v>
      </c>
      <c r="M71" s="40" t="e">
        <v>#DIV/0!</v>
      </c>
      <c r="N71" s="40" t="e">
        <v>#DIV/0!</v>
      </c>
      <c r="O71" s="40" t="e">
        <v>#DIV/0!</v>
      </c>
      <c r="P71" s="40" t="e">
        <v>#DIV/0!</v>
      </c>
      <c r="Q71" s="40" t="e">
        <v>#DIV/0!</v>
      </c>
      <c r="R71" s="40" t="e">
        <v>#DIV/0!</v>
      </c>
      <c r="S71" s="40" t="e">
        <v>#DIV/0!</v>
      </c>
      <c r="T71" s="40" t="e">
        <v>#DIV/0!</v>
      </c>
      <c r="U71" s="40" t="e">
        <v>#DIV/0!</v>
      </c>
      <c r="V71" s="40" t="e">
        <v>#DIV/0!</v>
      </c>
      <c r="W71" s="40" t="e">
        <v>#DIV/0!</v>
      </c>
      <c r="X71" s="40" t="e">
        <v>#DIV/0!</v>
      </c>
      <c r="Y71" s="40" t="e">
        <v>#DIV/0!</v>
      </c>
      <c r="Z71" s="40" t="e">
        <v>#DIV/0!</v>
      </c>
      <c r="AA71" s="40" t="e">
        <v>#DIV/0!</v>
      </c>
      <c r="AB71" s="40" t="e">
        <v>#DIV/0!</v>
      </c>
      <c r="AC71" s="40" t="e">
        <v>#DIV/0!</v>
      </c>
      <c r="AD71" s="40" t="e">
        <v>#DIV/0!</v>
      </c>
      <c r="AE71" s="40" t="e">
        <v>#DIV/0!</v>
      </c>
      <c r="AF71" s="40" t="e">
        <v>#DIV/0!</v>
      </c>
      <c r="AG71" s="40" t="e">
        <v>#DIV/0!</v>
      </c>
      <c r="AH71" s="40" t="e">
        <v>#DIV/0!</v>
      </c>
      <c r="AI71" s="40" t="e">
        <v>#DIV/0!</v>
      </c>
      <c r="AJ71" s="40" t="e">
        <v>#DIV/0!</v>
      </c>
      <c r="AK71" s="40" t="e">
        <v>#DIV/0!</v>
      </c>
      <c r="AL71" s="40" t="e">
        <v>#DIV/0!</v>
      </c>
      <c r="AM71" s="40" t="e">
        <v>#DIV/0!</v>
      </c>
      <c r="AN71" s="40" t="e">
        <v>#DIV/0!</v>
      </c>
      <c r="AO71" s="40" t="e">
        <v>#DIV/0!</v>
      </c>
      <c r="AP71" s="40" t="e">
        <v>#DIV/0!</v>
      </c>
      <c r="AQ71" s="40" t="e">
        <v>#DIV/0!</v>
      </c>
    </row>
    <row r="74" spans="1:59">
      <c r="A74" s="10" t="s">
        <v>131</v>
      </c>
      <c r="B74" s="40">
        <v>0</v>
      </c>
      <c r="C74" s="40">
        <v>0</v>
      </c>
      <c r="D74" s="40">
        <v>0</v>
      </c>
      <c r="E74" s="40">
        <v>0</v>
      </c>
      <c r="F74" s="40">
        <v>0</v>
      </c>
      <c r="G74" s="40">
        <v>1119.9076232910156</v>
      </c>
      <c r="H74" s="40">
        <v>2435.66796875</v>
      </c>
      <c r="I74" s="40">
        <v>2111.129638671875</v>
      </c>
      <c r="J74" s="40">
        <v>2177.9595336914063</v>
      </c>
      <c r="K74" s="40">
        <v>2275.085205078125</v>
      </c>
      <c r="L74" s="40">
        <v>2404.9034423828125</v>
      </c>
      <c r="M74" s="40">
        <v>2534.1415405273438</v>
      </c>
      <c r="N74" s="40">
        <v>2642.3027954101563</v>
      </c>
      <c r="O74" s="40">
        <v>2735.0505981445313</v>
      </c>
      <c r="P74" s="40">
        <v>2808.0665893554688</v>
      </c>
      <c r="Q74" s="40">
        <v>2905.495849609375</v>
      </c>
      <c r="R74" s="40">
        <v>3048.2132568359375</v>
      </c>
      <c r="S74" s="40">
        <v>3248.64794921875</v>
      </c>
      <c r="T74" s="40">
        <v>3330.3319702148438</v>
      </c>
      <c r="U74" s="40">
        <v>3411.3540649414063</v>
      </c>
      <c r="V74" s="40">
        <v>3485.9461059570313</v>
      </c>
      <c r="W74" s="40">
        <v>3560.0211181640625</v>
      </c>
      <c r="X74" s="40">
        <v>3634.499755859375</v>
      </c>
      <c r="Y74" s="40">
        <v>3709.0017700195313</v>
      </c>
      <c r="Z74" s="40">
        <v>3783.4265747070313</v>
      </c>
      <c r="AA74" s="40">
        <v>3849.1511840820313</v>
      </c>
      <c r="AB74" s="40">
        <v>3915.3399047851563</v>
      </c>
      <c r="AC74" s="40">
        <v>3981.4905395507813</v>
      </c>
      <c r="AD74" s="40">
        <v>4047.3416137695313</v>
      </c>
      <c r="AE74" s="40">
        <v>4113.3345336914063</v>
      </c>
      <c r="AF74" s="40">
        <v>4171.195556640625</v>
      </c>
      <c r="AG74" s="40">
        <v>4229.016357421875</v>
      </c>
      <c r="AH74" s="40">
        <v>4286.6800537109375</v>
      </c>
      <c r="AI74" s="40">
        <v>4344.2303466796875</v>
      </c>
      <c r="AJ74" s="40">
        <v>4383.890380859375</v>
      </c>
      <c r="AK74" s="40">
        <v>4423.510009765625</v>
      </c>
      <c r="AL74" s="40">
        <v>4463.1651611328125</v>
      </c>
      <c r="AM74" s="40">
        <v>4502.6048583984375</v>
      </c>
      <c r="AN74" s="40">
        <v>4542.0863037109375</v>
      </c>
      <c r="AO74" s="40">
        <v>4581.5802001953125</v>
      </c>
      <c r="AP74" s="40">
        <v>4621.1728515625</v>
      </c>
      <c r="AQ74" s="40">
        <v>4660.442138671875</v>
      </c>
      <c r="AR74" s="40">
        <v>4699.8038330078125</v>
      </c>
      <c r="AS74" s="40">
        <v>4739.2607421875</v>
      </c>
      <c r="AT74" s="40">
        <v>4778.8702392578125</v>
      </c>
      <c r="AU74" s="40">
        <v>4817.862060546875</v>
      </c>
      <c r="AV74" s="40">
        <v>4857.1732177734375</v>
      </c>
      <c r="AW74" s="40">
        <v>4896.479248046875</v>
      </c>
      <c r="AX74" s="40">
        <v>4935.767578125</v>
      </c>
      <c r="AY74" s="40">
        <v>4973.529052734375</v>
      </c>
      <c r="AZ74" s="40">
        <v>5012.6990966796875</v>
      </c>
      <c r="BA74" s="40">
        <v>5051.8470458984375</v>
      </c>
      <c r="BB74" s="40">
        <v>5091.4632568359375</v>
      </c>
      <c r="BC74" s="40">
        <v>5130.06005859375</v>
      </c>
      <c r="BD74" s="40">
        <v>5169.1177978515625</v>
      </c>
      <c r="BE74" s="40">
        <v>5208.145751953125</v>
      </c>
      <c r="BF74" s="40"/>
    </row>
    <row r="76" spans="1:59">
      <c r="A76" s="10" t="s">
        <v>160</v>
      </c>
      <c r="B76" s="40">
        <v>0</v>
      </c>
      <c r="C76" s="40">
        <v>0</v>
      </c>
      <c r="D76" s="40">
        <v>0</v>
      </c>
      <c r="E76" s="40">
        <v>0</v>
      </c>
      <c r="F76" s="40">
        <v>0</v>
      </c>
      <c r="G76" s="40">
        <v>84768.748046875</v>
      </c>
      <c r="H76" s="40">
        <v>187826.80859375</v>
      </c>
      <c r="I76" s="40">
        <v>173908.765625</v>
      </c>
      <c r="J76" s="40">
        <v>183002.30859375</v>
      </c>
      <c r="K76" s="40">
        <v>194986.5078125</v>
      </c>
      <c r="L76" s="40">
        <v>210234.87109375</v>
      </c>
      <c r="M76" s="40">
        <v>225963.41015625</v>
      </c>
      <c r="N76" s="40">
        <v>240320.07421875</v>
      </c>
      <c r="O76" s="40">
        <v>253730.6796875</v>
      </c>
      <c r="P76" s="40">
        <v>265714.4609375</v>
      </c>
      <c r="Q76" s="40">
        <v>280432.40625</v>
      </c>
      <c r="R76" s="40">
        <v>300091.3359375</v>
      </c>
      <c r="S76" s="40">
        <v>326220.3125</v>
      </c>
      <c r="T76" s="40">
        <v>341111.1953125</v>
      </c>
      <c r="U76" s="40">
        <v>356398.1640625</v>
      </c>
      <c r="V76" s="40">
        <v>371474.8515625</v>
      </c>
      <c r="W76" s="40">
        <v>386955.96875</v>
      </c>
      <c r="X76" s="40">
        <v>402952.4375</v>
      </c>
      <c r="Y76" s="40">
        <v>419436.59375</v>
      </c>
      <c r="Z76" s="40">
        <v>436410.109375</v>
      </c>
      <c r="AA76" s="40">
        <v>452871.109375</v>
      </c>
      <c r="AB76" s="40">
        <v>469871.6875</v>
      </c>
      <c r="AC76" s="40">
        <v>487366.5234375</v>
      </c>
      <c r="AD76" s="40">
        <v>505335.7578125</v>
      </c>
      <c r="AE76" s="40">
        <v>523846.890625</v>
      </c>
      <c r="AF76" s="40">
        <v>541913.53125</v>
      </c>
      <c r="AG76" s="40">
        <v>560597.328125</v>
      </c>
      <c r="AH76" s="40">
        <v>579790.453125</v>
      </c>
      <c r="AI76" s="40">
        <v>599516.296875</v>
      </c>
      <c r="AJ76" s="40">
        <v>617340.859375</v>
      </c>
      <c r="AK76" s="40">
        <v>635632.859375</v>
      </c>
      <c r="AL76" s="40">
        <v>654565.65625</v>
      </c>
      <c r="AM76" s="40">
        <v>674043.875</v>
      </c>
      <c r="AN76" s="40">
        <v>694046.046875</v>
      </c>
      <c r="AO76" s="40">
        <v>714687.296875</v>
      </c>
      <c r="AP76" s="40">
        <v>735922.78125</v>
      </c>
      <c r="AQ76" s="40">
        <v>757667.765625</v>
      </c>
      <c r="AR76" s="40">
        <v>780066.84375</v>
      </c>
      <c r="AS76" s="40">
        <v>803253.890625</v>
      </c>
      <c r="AT76" s="40">
        <v>827127.375</v>
      </c>
      <c r="AU76" s="40">
        <v>851567.53125</v>
      </c>
      <c r="AV76" s="40">
        <v>876715.40625</v>
      </c>
      <c r="AW76" s="40">
        <v>902527.625</v>
      </c>
      <c r="AX76" s="40">
        <v>929018.15625</v>
      </c>
      <c r="AY76" s="40">
        <v>955898.34375</v>
      </c>
      <c r="AZ76" s="40">
        <v>983864.125</v>
      </c>
      <c r="BA76" s="40">
        <v>1012583.21875</v>
      </c>
      <c r="BB76" s="40">
        <v>1042161</v>
      </c>
      <c r="BC76" s="40">
        <v>1072286.71875</v>
      </c>
      <c r="BD76" s="40">
        <v>1103345.15625</v>
      </c>
      <c r="BE76" s="40">
        <v>1135263.4375</v>
      </c>
      <c r="BF76" s="40"/>
    </row>
    <row r="77" spans="1:59">
      <c r="G77" s="74"/>
      <c r="I77" s="163"/>
    </row>
    <row r="78" spans="1:59">
      <c r="A78" s="10" t="s">
        <v>132</v>
      </c>
      <c r="B78" s="84">
        <v>0</v>
      </c>
      <c r="C78" s="84">
        <v>0</v>
      </c>
      <c r="D78" s="84">
        <v>0</v>
      </c>
      <c r="E78" s="84">
        <v>0</v>
      </c>
      <c r="F78" s="84">
        <v>0</v>
      </c>
      <c r="G78" s="84">
        <v>75.69262525222338</v>
      </c>
      <c r="H78" s="84">
        <v>77.115112159619969</v>
      </c>
      <c r="I78" s="84">
        <v>82.377113389591315</v>
      </c>
      <c r="J78" s="84">
        <v>84.024659670136685</v>
      </c>
      <c r="K78" s="84">
        <v>85.705145186333482</v>
      </c>
      <c r="L78" s="84">
        <v>87.419256585805499</v>
      </c>
      <c r="M78" s="84">
        <v>89.167635880838759</v>
      </c>
      <c r="N78" s="84">
        <v>90.950997227191706</v>
      </c>
      <c r="O78" s="84">
        <v>92.770013051909118</v>
      </c>
      <c r="P78" s="84">
        <v>94.625413067034515</v>
      </c>
      <c r="Q78" s="84">
        <v>96.517916653607443</v>
      </c>
      <c r="R78" s="84">
        <v>98.448274662054487</v>
      </c>
      <c r="S78" s="84">
        <v>100.41725591671174</v>
      </c>
      <c r="T78" s="84">
        <v>102.42558350436593</v>
      </c>
      <c r="U78" s="84">
        <v>104.47410537804188</v>
      </c>
      <c r="V78" s="84">
        <v>106.56356704072317</v>
      </c>
      <c r="W78" s="84">
        <v>108.69485205457347</v>
      </c>
      <c r="X78" s="84">
        <v>110.86874798942507</v>
      </c>
      <c r="Y78" s="84">
        <v>113.0861131262796</v>
      </c>
      <c r="Z78" s="84">
        <v>115.34784692069604</v>
      </c>
      <c r="AA78" s="84">
        <v>117.65479912761687</v>
      </c>
      <c r="AB78" s="84">
        <v>120.00789176074943</v>
      </c>
      <c r="AC78" s="84">
        <v>122.40805763473897</v>
      </c>
      <c r="AD78" s="84">
        <v>124.85621576723062</v>
      </c>
      <c r="AE78" s="84">
        <v>127.35333981087288</v>
      </c>
      <c r="AF78" s="84">
        <v>129.91803522308203</v>
      </c>
      <c r="AG78" s="84">
        <v>132.55974457066313</v>
      </c>
      <c r="AH78" s="84">
        <v>135.25396014173742</v>
      </c>
      <c r="AI78" s="84">
        <v>138.00287945900766</v>
      </c>
      <c r="AJ78" s="84">
        <v>140.82032298763423</v>
      </c>
      <c r="AK78" s="84">
        <v>143.69422878477408</v>
      </c>
      <c r="AL78" s="84">
        <v>146.6595191121859</v>
      </c>
      <c r="AM78" s="84">
        <v>149.70087231677604</v>
      </c>
      <c r="AN78" s="84">
        <v>152.80335961647322</v>
      </c>
      <c r="AO78" s="84">
        <v>155.99144086674133</v>
      </c>
      <c r="AP78" s="84">
        <v>159.25021739906819</v>
      </c>
      <c r="AQ78" s="84">
        <v>162.57422430759303</v>
      </c>
      <c r="AR78" s="84">
        <v>165.97859644085773</v>
      </c>
      <c r="AS78" s="84">
        <v>169.4892799365671</v>
      </c>
      <c r="AT78" s="84">
        <v>173.08010755455413</v>
      </c>
      <c r="AU78" s="84">
        <v>176.75216113458811</v>
      </c>
      <c r="AV78" s="84">
        <v>180.4991024495298</v>
      </c>
      <c r="AW78" s="84">
        <v>184.32175023717366</v>
      </c>
      <c r="AX78" s="84">
        <v>188.22161731588577</v>
      </c>
      <c r="AY78" s="84">
        <v>192.19719712393371</v>
      </c>
      <c r="AZ78" s="84">
        <v>196.27432367757564</v>
      </c>
      <c r="BA78" s="84">
        <v>200.43821785382633</v>
      </c>
      <c r="BB78" s="84">
        <v>204.68791532586752</v>
      </c>
      <c r="BC78" s="84">
        <v>209.02030512366647</v>
      </c>
      <c r="BD78" s="84">
        <v>213.44941233658531</v>
      </c>
      <c r="BE78" s="84">
        <v>217.97843062941564</v>
      </c>
      <c r="BF78" s="84"/>
      <c r="BG78" s="84"/>
    </row>
    <row r="79" spans="1:59">
      <c r="A79" s="15">
        <v>5.1499999999999997E-2</v>
      </c>
      <c r="B79" s="74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</row>
    <row r="80" spans="1:59">
      <c r="A80" s="10" t="s">
        <v>161</v>
      </c>
      <c r="B80" s="9">
        <v>0</v>
      </c>
      <c r="C80" s="9">
        <v>0</v>
      </c>
      <c r="D80" s="9">
        <v>0</v>
      </c>
      <c r="E80" s="9">
        <v>0</v>
      </c>
      <c r="F80" s="9">
        <v>0</v>
      </c>
      <c r="G80" s="85">
        <v>71.794455051733877</v>
      </c>
      <c r="H80" s="9">
        <v>73.143683883399532</v>
      </c>
      <c r="I80" s="9">
        <v>78.134692050027354</v>
      </c>
      <c r="J80" s="9">
        <v>79.697389697124649</v>
      </c>
      <c r="K80" s="9">
        <v>81.291330209237302</v>
      </c>
      <c r="L80" s="9">
        <v>82.917164871636515</v>
      </c>
      <c r="M80" s="9">
        <v>84.575502632975557</v>
      </c>
      <c r="N80" s="9">
        <v>86.267020869991327</v>
      </c>
      <c r="O80" s="9">
        <v>87.992357379735793</v>
      </c>
      <c r="P80" s="9">
        <v>89.752204294082233</v>
      </c>
      <c r="Q80" s="9">
        <v>91.547243945946661</v>
      </c>
      <c r="R80" s="9">
        <v>93.378188516958673</v>
      </c>
      <c r="S80" s="9">
        <v>95.245767237001076</v>
      </c>
      <c r="T80" s="9">
        <v>97.150665953891078</v>
      </c>
      <c r="U80" s="9">
        <v>99.093688951072721</v>
      </c>
      <c r="V80" s="9">
        <v>101.07554333812593</v>
      </c>
      <c r="W80" s="9">
        <v>103.09706717376294</v>
      </c>
      <c r="X80" s="9">
        <v>105.15900746796969</v>
      </c>
      <c r="Y80" s="9">
        <v>107.2621783002762</v>
      </c>
      <c r="Z80" s="9">
        <v>109.40743280428019</v>
      </c>
      <c r="AA80" s="9">
        <v>111.59557697254459</v>
      </c>
      <c r="AB80" s="9">
        <v>113.82748533507083</v>
      </c>
      <c r="AC80" s="9">
        <v>116.1040426665499</v>
      </c>
      <c r="AD80" s="9">
        <v>118.42612065521824</v>
      </c>
      <c r="AE80" s="9">
        <v>120.79464281061293</v>
      </c>
      <c r="AF80" s="9">
        <v>123.2272564090933</v>
      </c>
      <c r="AG80" s="9">
        <v>125.73291772527398</v>
      </c>
      <c r="AH80" s="9">
        <v>128.28838119443793</v>
      </c>
      <c r="AI80" s="9">
        <v>130.89573116686876</v>
      </c>
      <c r="AJ80" s="9">
        <v>133.56807635377106</v>
      </c>
      <c r="AK80" s="9">
        <v>136.29397600235822</v>
      </c>
      <c r="AL80" s="9">
        <v>139.10655387790834</v>
      </c>
      <c r="AM80" s="9">
        <v>141.99127739246208</v>
      </c>
      <c r="AN80" s="9">
        <v>144.93398659622486</v>
      </c>
      <c r="AO80" s="9">
        <v>147.95788166210414</v>
      </c>
      <c r="AP80" s="9">
        <v>151.04883120301616</v>
      </c>
      <c r="AQ80" s="9">
        <v>154.20165175575198</v>
      </c>
      <c r="AR80" s="9">
        <v>157.43069872415356</v>
      </c>
      <c r="AS80" s="9">
        <v>160.76058201983389</v>
      </c>
      <c r="AT80" s="9">
        <v>164.16648201549458</v>
      </c>
      <c r="AU80" s="9">
        <v>167.64942483615681</v>
      </c>
      <c r="AV80" s="9">
        <v>171.20339867337901</v>
      </c>
      <c r="AW80" s="9">
        <v>174.82918009995922</v>
      </c>
      <c r="AX80" s="9">
        <v>178.52820402411766</v>
      </c>
      <c r="AY80" s="9">
        <v>182.2990414720511</v>
      </c>
      <c r="AZ80" s="9">
        <v>186.16619600818049</v>
      </c>
      <c r="BA80" s="9">
        <v>190.11564963435427</v>
      </c>
      <c r="BB80" s="9">
        <v>194.14648768658535</v>
      </c>
      <c r="BC80" s="9">
        <v>198.25575940979763</v>
      </c>
      <c r="BD80" s="9">
        <v>202.45676760125116</v>
      </c>
      <c r="BE80" s="9">
        <v>206.75254145200074</v>
      </c>
      <c r="BF80" s="9"/>
      <c r="BG80" s="9"/>
    </row>
    <row r="81" spans="1:60">
      <c r="G81" s="74"/>
      <c r="I81" s="163"/>
    </row>
    <row r="82" spans="1:60">
      <c r="A82" s="10" t="s">
        <v>162</v>
      </c>
      <c r="G82" s="165">
        <v>71.794875714764487</v>
      </c>
      <c r="H82" s="165">
        <v>73.14410678345827</v>
      </c>
      <c r="I82" s="165">
        <v>78.135152136526713</v>
      </c>
      <c r="J82" s="165">
        <v>79.697855179257246</v>
      </c>
      <c r="K82" s="165">
        <v>81.291812282842386</v>
      </c>
      <c r="L82" s="165">
        <v>82.917648528499257</v>
      </c>
      <c r="M82" s="165">
        <v>84.576001499069235</v>
      </c>
      <c r="N82" s="165">
        <v>86.267521529050626</v>
      </c>
      <c r="O82" s="165">
        <v>87.992871959631643</v>
      </c>
      <c r="P82" s="165">
        <v>89.752729398824272</v>
      </c>
      <c r="Q82" s="165">
        <v>91.547783986800752</v>
      </c>
      <c r="R82" s="165">
        <v>93.378739666536774</v>
      </c>
      <c r="S82" s="165">
        <v>95.246314459867506</v>
      </c>
      <c r="T82" s="165">
        <v>97.151240749064854</v>
      </c>
      <c r="U82" s="165">
        <v>99.094265564046154</v>
      </c>
      <c r="V82" s="165">
        <v>101.07615087532707</v>
      </c>
      <c r="W82" s="165">
        <v>103.09767389283361</v>
      </c>
      <c r="X82" s="165">
        <v>105.15962737069029</v>
      </c>
      <c r="Y82" s="165">
        <v>107.2628199181041</v>
      </c>
      <c r="Z82" s="165">
        <v>109.40807631646619</v>
      </c>
      <c r="AA82" s="165">
        <v>111.5962378427955</v>
      </c>
      <c r="AB82" s="165">
        <v>113.82816259965142</v>
      </c>
      <c r="AC82" s="165">
        <v>116.10472585164445</v>
      </c>
      <c r="AD82" s="165">
        <v>118.42682036867734</v>
      </c>
      <c r="AE82" s="165">
        <v>120.79535677605089</v>
      </c>
      <c r="AF82" s="165">
        <v>123.22798539775413</v>
      </c>
      <c r="AG82" s="165">
        <v>125.73365677730554</v>
      </c>
      <c r="AH82" s="165">
        <v>128.28913626941306</v>
      </c>
      <c r="AI82" s="165">
        <v>130.89649613092854</v>
      </c>
      <c r="AJ82" s="165">
        <v>133.56886296458111</v>
      </c>
      <c r="AK82" s="165">
        <v>136.29477263225354</v>
      </c>
      <c r="AL82" s="165">
        <v>139.10737919728703</v>
      </c>
      <c r="AM82" s="165">
        <v>141.99212403515975</v>
      </c>
      <c r="AN82" s="165">
        <v>144.93483922819786</v>
      </c>
      <c r="AO82" s="165">
        <v>147.95874871188536</v>
      </c>
      <c r="AP82" s="165">
        <v>151.04972156103264</v>
      </c>
      <c r="AQ82" s="165">
        <v>154.20256730520339</v>
      </c>
      <c r="AR82" s="165">
        <v>157.43162760839073</v>
      </c>
      <c r="AS82" s="165">
        <v>160.76153990298567</v>
      </c>
      <c r="AT82" s="165">
        <v>164.16744685778474</v>
      </c>
      <c r="AU82" s="165">
        <v>167.65042642925931</v>
      </c>
      <c r="AV82" s="165">
        <v>171.20442379925126</v>
      </c>
      <c r="AW82" s="165">
        <v>174.83021722281208</v>
      </c>
      <c r="AX82" s="165">
        <v>178.52924678703508</v>
      </c>
      <c r="AY82" s="165">
        <v>182.30009805339563</v>
      </c>
      <c r="AZ82" s="165">
        <v>186.16730492318268</v>
      </c>
      <c r="BA82" s="165">
        <v>190.1167538605624</v>
      </c>
      <c r="BB82" s="165">
        <v>194.14764697375813</v>
      </c>
      <c r="BC82" s="165">
        <v>198.25691293545867</v>
      </c>
      <c r="BD82" s="165">
        <v>202.45795605188394</v>
      </c>
      <c r="BE82" s="165">
        <v>206.75374964029817</v>
      </c>
      <c r="BF82" s="165"/>
      <c r="BG82" s="87"/>
      <c r="BH82" s="87"/>
    </row>
    <row r="83" spans="1:60">
      <c r="G83" s="166"/>
      <c r="H83" s="167"/>
      <c r="I83" s="168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</row>
    <row r="84" spans="1:60" s="252" customFormat="1">
      <c r="A84" s="252" t="s">
        <v>163</v>
      </c>
      <c r="G84" s="252">
        <v>4.2066303061005783E-4</v>
      </c>
      <c r="H84" s="252">
        <v>4.2290005873724112E-4</v>
      </c>
      <c r="I84" s="252">
        <v>4.6008649935913581E-4</v>
      </c>
      <c r="J84" s="252">
        <v>4.6548213259711702E-4</v>
      </c>
      <c r="K84" s="252">
        <v>4.8207360508456532E-4</v>
      </c>
      <c r="L84" s="252">
        <v>4.8365686274109976E-4</v>
      </c>
      <c r="M84" s="252">
        <v>4.9886609367888468E-4</v>
      </c>
      <c r="N84" s="252">
        <v>5.0065905929841392E-4</v>
      </c>
      <c r="O84" s="252">
        <v>5.1457989584946517E-4</v>
      </c>
      <c r="P84" s="252">
        <v>5.2510474203870672E-4</v>
      </c>
      <c r="Q84" s="252">
        <v>5.4004085409076197E-4</v>
      </c>
      <c r="R84" s="252">
        <v>5.5114957810076248E-4</v>
      </c>
      <c r="S84" s="252">
        <v>5.4722286643027473E-4</v>
      </c>
      <c r="T84" s="252">
        <v>5.7479517377601042E-4</v>
      </c>
      <c r="U84" s="252">
        <v>5.7661297343258866E-4</v>
      </c>
      <c r="V84" s="252">
        <v>6.07537201148034E-4</v>
      </c>
      <c r="W84" s="252">
        <v>6.0671907067444408E-4</v>
      </c>
      <c r="X84" s="252">
        <v>6.1990272060086227E-4</v>
      </c>
      <c r="Y84" s="252">
        <v>6.4161782789540212E-4</v>
      </c>
      <c r="Z84" s="252">
        <v>6.4351218600222637E-4</v>
      </c>
      <c r="AA84" s="252">
        <v>6.6087025091121632E-4</v>
      </c>
      <c r="AB84" s="252">
        <v>6.7726458058814387E-4</v>
      </c>
      <c r="AC84" s="252">
        <v>6.8318509454456944E-4</v>
      </c>
      <c r="AD84" s="252">
        <v>6.9971345909891625E-4</v>
      </c>
      <c r="AE84" s="252">
        <v>7.1396543796709011E-4</v>
      </c>
      <c r="AF84" s="252">
        <v>7.2898866082482527E-4</v>
      </c>
      <c r="AG84" s="252">
        <v>7.3905203156243715E-4</v>
      </c>
      <c r="AH84" s="252">
        <v>7.5507497513171984E-4</v>
      </c>
      <c r="AI84" s="252">
        <v>7.6496405978332405E-4</v>
      </c>
      <c r="AJ84" s="252">
        <v>7.8661081005293454E-4</v>
      </c>
      <c r="AK84" s="252">
        <v>7.9662989531925632E-4</v>
      </c>
      <c r="AL84" s="252">
        <v>8.2531937869134708E-4</v>
      </c>
      <c r="AM84" s="252">
        <v>8.4664269766676625E-4</v>
      </c>
      <c r="AN84" s="252">
        <v>8.5263197300378124E-4</v>
      </c>
      <c r="AO84" s="252">
        <v>8.670497812204303E-4</v>
      </c>
      <c r="AP84" s="252">
        <v>8.9035801647696644E-4</v>
      </c>
      <c r="AQ84" s="252">
        <v>9.1554945140615018E-4</v>
      </c>
      <c r="AR84" s="252">
        <v>9.2888423716885882E-4</v>
      </c>
      <c r="AS84" s="252">
        <v>9.5788315178424455E-4</v>
      </c>
      <c r="AT84" s="252">
        <v>9.6484229015914025E-4</v>
      </c>
      <c r="AU84" s="252">
        <v>1.0015931025009195E-3</v>
      </c>
      <c r="AV84" s="252">
        <v>1.0251258722462353E-3</v>
      </c>
      <c r="AW84" s="252">
        <v>1.0371228528640586E-3</v>
      </c>
      <c r="AX84" s="252">
        <v>1.042762917421669E-3</v>
      </c>
      <c r="AY84" s="252">
        <v>1.0565813445282402E-3</v>
      </c>
      <c r="AZ84" s="252">
        <v>1.1089150021916794E-3</v>
      </c>
      <c r="BA84" s="252">
        <v>1.1042262081275567E-3</v>
      </c>
      <c r="BB84" s="252">
        <v>1.1592871727827969E-3</v>
      </c>
      <c r="BC84" s="252">
        <v>1.1535256610386568E-3</v>
      </c>
      <c r="BD84" s="252">
        <v>1.1884506327817235E-3</v>
      </c>
      <c r="BE84" s="252">
        <v>1.2081882974257496E-3</v>
      </c>
    </row>
    <row r="85" spans="1:60"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</row>
    <row r="86" spans="1:60"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</row>
    <row r="87" spans="1:60">
      <c r="A87" s="10" t="s">
        <v>164</v>
      </c>
      <c r="G87" s="169">
        <v>75.69306875568212</v>
      </c>
      <c r="H87" s="169">
        <v>77.115558021569072</v>
      </c>
      <c r="I87" s="169">
        <v>82.377598457065588</v>
      </c>
      <c r="J87" s="169">
        <v>84.025150426206892</v>
      </c>
      <c r="K87" s="169">
        <v>85.705653434731033</v>
      </c>
      <c r="L87" s="169">
        <v>87.419766503425677</v>
      </c>
      <c r="M87" s="169">
        <v>89.168161833494196</v>
      </c>
      <c r="N87" s="169">
        <v>90.951525070164081</v>
      </c>
      <c r="O87" s="169">
        <v>92.770555571567357</v>
      </c>
      <c r="P87" s="169">
        <v>94.625966682998708</v>
      </c>
      <c r="Q87" s="169">
        <v>96.51848601665867</v>
      </c>
      <c r="R87" s="169">
        <v>98.44885573699186</v>
      </c>
      <c r="S87" s="169">
        <v>100.4178328517317</v>
      </c>
      <c r="T87" s="169">
        <v>102.42618950876631</v>
      </c>
      <c r="U87" s="169">
        <v>104.47471329894165</v>
      </c>
      <c r="V87" s="169">
        <v>106.56420756492048</v>
      </c>
      <c r="W87" s="169">
        <v>108.6954917162189</v>
      </c>
      <c r="X87" s="169">
        <v>110.86940155054326</v>
      </c>
      <c r="Y87" s="169">
        <v>113.08678958155413</v>
      </c>
      <c r="Z87" s="169">
        <v>115.34852537318523</v>
      </c>
      <c r="AA87" s="169">
        <v>117.65549588064893</v>
      </c>
      <c r="AB87" s="169">
        <v>120.00860579826191</v>
      </c>
      <c r="AC87" s="169">
        <v>122.40877791422714</v>
      </c>
      <c r="AD87" s="169">
        <v>124.85695347251169</v>
      </c>
      <c r="AE87" s="169">
        <v>127.35409254196193</v>
      </c>
      <c r="AF87" s="169">
        <v>129.91880379309873</v>
      </c>
      <c r="AG87" s="169">
        <v>132.56052375045391</v>
      </c>
      <c r="AH87" s="169">
        <v>135.25475621445764</v>
      </c>
      <c r="AI87" s="169">
        <v>138.00368595775282</v>
      </c>
      <c r="AJ87" s="169">
        <v>140.82115230846719</v>
      </c>
      <c r="AK87" s="169">
        <v>143.69506866869111</v>
      </c>
      <c r="AL87" s="169">
        <v>146.66038924331789</v>
      </c>
      <c r="AM87" s="169">
        <v>149.70176492900342</v>
      </c>
      <c r="AN87" s="169">
        <v>152.80425854317119</v>
      </c>
      <c r="AO87" s="169">
        <v>155.9923549940805</v>
      </c>
      <c r="AP87" s="169">
        <v>159.25115610019256</v>
      </c>
      <c r="AQ87" s="169">
        <v>162.57518956795295</v>
      </c>
      <c r="AR87" s="169">
        <v>165.97957576003242</v>
      </c>
      <c r="AS87" s="169">
        <v>169.4902898291889</v>
      </c>
      <c r="AT87" s="169">
        <v>173.08112478416948</v>
      </c>
      <c r="AU87" s="169">
        <v>176.75321711044734</v>
      </c>
      <c r="AV87" s="169">
        <v>180.50018323590012</v>
      </c>
      <c r="AW87" s="169">
        <v>184.32284367191573</v>
      </c>
      <c r="AX87" s="169">
        <v>188.22271669692682</v>
      </c>
      <c r="AY87" s="169">
        <v>192.19831107369072</v>
      </c>
      <c r="AZ87" s="169">
        <v>196.27549280251205</v>
      </c>
      <c r="BA87" s="169">
        <v>200.43938203538471</v>
      </c>
      <c r="BB87" s="169">
        <v>204.68913755799488</v>
      </c>
      <c r="BC87" s="169">
        <v>209.02152128145352</v>
      </c>
      <c r="BD87" s="169">
        <v>213.45066531563936</v>
      </c>
      <c r="BE87" s="169">
        <v>217.97970441781567</v>
      </c>
      <c r="BF87" s="167"/>
    </row>
    <row r="88" spans="1:60">
      <c r="G88" s="166"/>
      <c r="H88" s="170"/>
      <c r="I88" s="168"/>
      <c r="J88" s="170"/>
      <c r="K88" s="167"/>
      <c r="L88" s="171"/>
      <c r="M88" s="167"/>
      <c r="N88" s="167"/>
      <c r="O88" s="167"/>
      <c r="P88" s="172"/>
      <c r="Q88" s="167"/>
      <c r="R88" s="167"/>
      <c r="S88" s="167"/>
      <c r="T88" s="167"/>
      <c r="U88" s="173"/>
      <c r="V88" s="167"/>
      <c r="W88" s="174"/>
      <c r="X88" s="167"/>
      <c r="Y88" s="172"/>
      <c r="Z88" s="167"/>
      <c r="AA88" s="167"/>
      <c r="AB88" s="172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</row>
    <row r="89" spans="1:60" s="252" customFormat="1">
      <c r="A89" s="252" t="s">
        <v>163</v>
      </c>
      <c r="G89" s="252">
        <v>4.4350345874022423E-4</v>
      </c>
      <c r="H89" s="252">
        <v>4.4586194910323229E-4</v>
      </c>
      <c r="I89" s="252">
        <v>4.8506747427268238E-4</v>
      </c>
      <c r="J89" s="252">
        <v>4.9075607020654388E-4</v>
      </c>
      <c r="K89" s="252">
        <v>5.0824839755136964E-4</v>
      </c>
      <c r="L89" s="252">
        <v>5.0991762017815745E-4</v>
      </c>
      <c r="M89" s="252">
        <v>5.2595265543686764E-4</v>
      </c>
      <c r="N89" s="252">
        <v>5.2784297237451483E-4</v>
      </c>
      <c r="O89" s="252">
        <v>5.4251965823937098E-4</v>
      </c>
      <c r="P89" s="252">
        <v>5.536159641934546E-4</v>
      </c>
      <c r="Q89" s="252">
        <v>5.6936305122690101E-4</v>
      </c>
      <c r="R89" s="252">
        <v>5.8107493737225013E-4</v>
      </c>
      <c r="S89" s="252">
        <v>5.7693501996425312E-4</v>
      </c>
      <c r="T89" s="252">
        <v>6.060044003817211E-4</v>
      </c>
      <c r="U89" s="252">
        <v>6.0792089976757779E-4</v>
      </c>
      <c r="V89" s="252">
        <v>6.4052419730842303E-4</v>
      </c>
      <c r="W89" s="252">
        <v>6.3966164542250681E-4</v>
      </c>
      <c r="X89" s="252">
        <v>6.5356111818459794E-4</v>
      </c>
      <c r="Y89" s="252">
        <v>6.7645527452953047E-4</v>
      </c>
      <c r="Z89" s="252">
        <v>6.7845248918274592E-4</v>
      </c>
      <c r="AA89" s="252">
        <v>6.9675303205940509E-4</v>
      </c>
      <c r="AB89" s="252">
        <v>7.1403751248055869E-4</v>
      </c>
      <c r="AC89" s="252">
        <v>7.2027948817776632E-4</v>
      </c>
      <c r="AD89" s="252">
        <v>7.3770528106820166E-4</v>
      </c>
      <c r="AE89" s="252">
        <v>7.5273108905093977E-4</v>
      </c>
      <c r="AF89" s="252">
        <v>7.6857001670305181E-4</v>
      </c>
      <c r="AG89" s="252">
        <v>7.7917979078279131E-4</v>
      </c>
      <c r="AH89" s="252">
        <v>7.9607272022030884E-4</v>
      </c>
      <c r="AI89" s="252">
        <v>8.0649874516325326E-4</v>
      </c>
      <c r="AJ89" s="252">
        <v>8.2932083296327619E-4</v>
      </c>
      <c r="AK89" s="252">
        <v>8.3988391702405352E-4</v>
      </c>
      <c r="AL89" s="252">
        <v>8.7013113198963765E-4</v>
      </c>
      <c r="AM89" s="252">
        <v>8.9261222737491153E-4</v>
      </c>
      <c r="AN89" s="252">
        <v>8.9892669797109193E-4</v>
      </c>
      <c r="AO89" s="252">
        <v>9.141273391719551E-4</v>
      </c>
      <c r="AP89" s="252">
        <v>9.3870112436889031E-4</v>
      </c>
      <c r="AQ89" s="252">
        <v>9.6526035991928438E-4</v>
      </c>
      <c r="AR89" s="252">
        <v>9.793191746894081E-4</v>
      </c>
      <c r="AS89" s="252">
        <v>1.0098926217949611E-3</v>
      </c>
      <c r="AT89" s="252">
        <v>1.0172296153427851E-3</v>
      </c>
      <c r="AU89" s="252">
        <v>1.0559758592307844E-3</v>
      </c>
      <c r="AV89" s="252">
        <v>1.0807863703234943E-3</v>
      </c>
      <c r="AW89" s="252">
        <v>1.0934347420743507E-3</v>
      </c>
      <c r="AX89" s="252">
        <v>1.0993810410582228E-3</v>
      </c>
      <c r="AY89" s="252">
        <v>1.1139497570127332E-3</v>
      </c>
      <c r="AZ89" s="252">
        <v>1.1691249364105261E-3</v>
      </c>
      <c r="BA89" s="252">
        <v>1.1641815583800508E-3</v>
      </c>
      <c r="BB89" s="252">
        <v>1.2222321273611669E-3</v>
      </c>
      <c r="BC89" s="252">
        <v>1.2161577870415385E-3</v>
      </c>
      <c r="BD89" s="252">
        <v>1.2529790540440899E-3</v>
      </c>
      <c r="BE89" s="252">
        <v>1.2737884000273425E-3</v>
      </c>
    </row>
    <row r="90" spans="1:60">
      <c r="F90" s="74"/>
      <c r="G90" s="166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</row>
    <row r="91" spans="1:60">
      <c r="A91" s="17" t="s">
        <v>347</v>
      </c>
      <c r="D91" s="49"/>
      <c r="F91" s="175"/>
    </row>
    <row r="92" spans="1:60">
      <c r="A92" s="255" t="s">
        <v>208</v>
      </c>
      <c r="B92" s="40">
        <f>SUM(B6:B12)</f>
        <v>2365.6966171264648</v>
      </c>
      <c r="C92" s="40">
        <f t="shared" ref="C92:BE92" si="7">SUM(C6:C12)</f>
        <v>3375.3123474121094</v>
      </c>
      <c r="D92" s="40">
        <f t="shared" si="7"/>
        <v>5525.5556335449219</v>
      </c>
      <c r="E92" s="40">
        <f t="shared" si="7"/>
        <v>5893.1817016601563</v>
      </c>
      <c r="F92" s="40">
        <f t="shared" si="7"/>
        <v>3719.6974105834961</v>
      </c>
      <c r="G92" s="40">
        <f t="shared" si="7"/>
        <v>3208.1797790527344</v>
      </c>
      <c r="H92" s="40">
        <f t="shared" si="7"/>
        <v>29.761509656906128</v>
      </c>
      <c r="I92" s="40">
        <f t="shared" si="7"/>
        <v>29.821402907371521</v>
      </c>
      <c r="J92" s="40">
        <f t="shared" si="7"/>
        <v>30.928009271621704</v>
      </c>
      <c r="K92" s="40">
        <f t="shared" si="7"/>
        <v>61.078333616256714</v>
      </c>
      <c r="L92" s="40">
        <f t="shared" si="7"/>
        <v>99.840792179107666</v>
      </c>
      <c r="M92" s="40">
        <f t="shared" si="7"/>
        <v>153.75435972213745</v>
      </c>
      <c r="N92" s="40">
        <f t="shared" si="7"/>
        <v>182.60025024414063</v>
      </c>
      <c r="O92" s="40">
        <f t="shared" si="7"/>
        <v>215.42828273773193</v>
      </c>
      <c r="P92" s="40">
        <f t="shared" si="7"/>
        <v>214.26839637756348</v>
      </c>
      <c r="Q92" s="40">
        <f t="shared" si="7"/>
        <v>250.27207374572754</v>
      </c>
      <c r="R92" s="40">
        <f t="shared" si="7"/>
        <v>310.31358909606934</v>
      </c>
      <c r="S92" s="40">
        <f t="shared" si="7"/>
        <v>359.79213714599609</v>
      </c>
      <c r="T92" s="40">
        <f t="shared" si="7"/>
        <v>419.65788269042969</v>
      </c>
      <c r="U92" s="40">
        <f t="shared" si="7"/>
        <v>476.60424041748047</v>
      </c>
      <c r="V92" s="40">
        <f t="shared" si="7"/>
        <v>491.85596466064453</v>
      </c>
      <c r="W92" s="40">
        <f t="shared" si="7"/>
        <v>348.37053298950195</v>
      </c>
      <c r="X92" s="40">
        <f t="shared" si="7"/>
        <v>401.24790573120117</v>
      </c>
      <c r="Y92" s="40">
        <f t="shared" si="7"/>
        <v>453.1732292175293</v>
      </c>
      <c r="Z92" s="40">
        <f t="shared" si="7"/>
        <v>475.12749099731445</v>
      </c>
      <c r="AA92" s="40">
        <f t="shared" si="7"/>
        <v>325.62220764160156</v>
      </c>
      <c r="AB92" s="40">
        <f t="shared" si="7"/>
        <v>364.04610443115234</v>
      </c>
      <c r="AC92" s="40">
        <f t="shared" si="7"/>
        <v>382.723876953125</v>
      </c>
      <c r="AD92" s="40">
        <f t="shared" si="7"/>
        <v>243.5495433807373</v>
      </c>
      <c r="AE92" s="40">
        <f t="shared" si="7"/>
        <v>284.87727928161621</v>
      </c>
      <c r="AF92" s="40">
        <f t="shared" si="7"/>
        <v>316.93936920166016</v>
      </c>
      <c r="AG92" s="40">
        <f t="shared" si="7"/>
        <v>331.59784698486328</v>
      </c>
      <c r="AH92" s="40">
        <f t="shared" si="7"/>
        <v>210.43633079528809</v>
      </c>
      <c r="AI92" s="40">
        <f t="shared" si="7"/>
        <v>243.44007682800293</v>
      </c>
      <c r="AJ92" s="40">
        <f t="shared" si="7"/>
        <v>264.16501808166504</v>
      </c>
      <c r="AK92" s="40">
        <f t="shared" si="7"/>
        <v>286.26426696777344</v>
      </c>
      <c r="AL92" s="40">
        <f t="shared" si="7"/>
        <v>301.69551467895508</v>
      </c>
      <c r="AM92" s="40">
        <f t="shared" si="7"/>
        <v>317.40323638916016</v>
      </c>
      <c r="AN92" s="40">
        <f t="shared" si="7"/>
        <v>207.0296459197998</v>
      </c>
      <c r="AO92" s="40">
        <f t="shared" si="7"/>
        <v>225.40205383300781</v>
      </c>
      <c r="AP92" s="40">
        <f t="shared" si="7"/>
        <v>238.38143920898438</v>
      </c>
      <c r="AQ92" s="40">
        <f t="shared" si="7"/>
        <v>266.60615730285645</v>
      </c>
      <c r="AR92" s="40">
        <f t="shared" si="7"/>
        <v>272.33017158508301</v>
      </c>
      <c r="AS92" s="40">
        <f t="shared" si="7"/>
        <v>187.15813064575195</v>
      </c>
      <c r="AT92" s="40">
        <f t="shared" si="7"/>
        <v>195.10869979858398</v>
      </c>
      <c r="AU92" s="40">
        <f t="shared" si="7"/>
        <v>219.12949562072754</v>
      </c>
      <c r="AV92" s="40">
        <f t="shared" si="7"/>
        <v>235.97569274902344</v>
      </c>
      <c r="AW92" s="40">
        <f t="shared" si="7"/>
        <v>253.7208366394043</v>
      </c>
      <c r="AX92" s="40">
        <f t="shared" si="7"/>
        <v>236.36029815673828</v>
      </c>
      <c r="AY92" s="40">
        <f t="shared" si="7"/>
        <v>58.097464084625244</v>
      </c>
      <c r="AZ92" s="40">
        <f t="shared" si="7"/>
        <v>95.233584403991699</v>
      </c>
      <c r="BA92" s="40">
        <f t="shared" si="7"/>
        <v>101.64264488220215</v>
      </c>
      <c r="BB92" s="40">
        <f t="shared" si="7"/>
        <v>119.83976268768311</v>
      </c>
      <c r="BC92" s="40">
        <f t="shared" si="7"/>
        <v>212.43118095397949</v>
      </c>
      <c r="BD92" s="40">
        <f t="shared" si="7"/>
        <v>232.0704402923584</v>
      </c>
      <c r="BE92" s="40">
        <f t="shared" si="7"/>
        <v>252.01724433898926</v>
      </c>
    </row>
    <row r="93" spans="1:60">
      <c r="A93" s="256" t="s">
        <v>207</v>
      </c>
      <c r="B93" s="40">
        <f>SUM(B16:B23,B27,B36)</f>
        <v>0</v>
      </c>
      <c r="C93" s="40">
        <f t="shared" ref="C93:BE93" si="8">SUM(C16:C23,C27,C36)</f>
        <v>0</v>
      </c>
      <c r="D93" s="40">
        <f t="shared" si="8"/>
        <v>0</v>
      </c>
      <c r="E93" s="40">
        <f t="shared" si="8"/>
        <v>210.34521484375</v>
      </c>
      <c r="F93" s="40">
        <f t="shared" si="8"/>
        <v>4153.09228515625</v>
      </c>
      <c r="G93" s="40">
        <f t="shared" si="8"/>
        <v>3318.6708984375</v>
      </c>
      <c r="H93" s="40">
        <f t="shared" si="8"/>
        <v>7.7337474822998047</v>
      </c>
      <c r="I93" s="40">
        <f t="shared" si="8"/>
        <v>7.7895288467407227</v>
      </c>
      <c r="J93" s="40">
        <f t="shared" si="8"/>
        <v>8.0639781951904297</v>
      </c>
      <c r="K93" s="40">
        <f t="shared" si="8"/>
        <v>9.4091434478759766</v>
      </c>
      <c r="L93" s="40">
        <f t="shared" si="8"/>
        <v>15.96595287322998</v>
      </c>
      <c r="M93" s="40">
        <f t="shared" si="8"/>
        <v>19.793777465820313</v>
      </c>
      <c r="N93" s="40">
        <f t="shared" si="8"/>
        <v>21.410518646240234</v>
      </c>
      <c r="O93" s="40">
        <f t="shared" si="8"/>
        <v>28.580734252929688</v>
      </c>
      <c r="P93" s="40">
        <f t="shared" si="8"/>
        <v>47.573749542236328</v>
      </c>
      <c r="Q93" s="40">
        <f t="shared" si="8"/>
        <v>106.91600799560547</v>
      </c>
      <c r="R93" s="40">
        <f t="shared" si="8"/>
        <v>244.37258911132813</v>
      </c>
      <c r="S93" s="40">
        <f t="shared" si="8"/>
        <v>545.37542724609375</v>
      </c>
      <c r="T93" s="40">
        <f t="shared" si="8"/>
        <v>697.8135986328125</v>
      </c>
      <c r="U93" s="40">
        <f t="shared" si="8"/>
        <v>848.1243896484375</v>
      </c>
      <c r="V93" s="40">
        <f t="shared" si="8"/>
        <v>1036.7135467529297</v>
      </c>
      <c r="W93" s="40">
        <f t="shared" si="8"/>
        <v>1562.404541015625</v>
      </c>
      <c r="X93" s="40">
        <f t="shared" si="8"/>
        <v>1772.2149047851563</v>
      </c>
      <c r="Y93" s="40">
        <f t="shared" si="8"/>
        <v>1982.0220336914063</v>
      </c>
      <c r="Z93" s="40">
        <f t="shared" si="8"/>
        <v>2265.1222381591797</v>
      </c>
      <c r="AA93" s="40">
        <f t="shared" si="8"/>
        <v>2856.3827514648438</v>
      </c>
      <c r="AB93" s="40">
        <f t="shared" si="8"/>
        <v>3097.6021118164063</v>
      </c>
      <c r="AC93" s="40">
        <f t="shared" si="8"/>
        <v>3396.0113830566406</v>
      </c>
      <c r="AD93" s="40">
        <f t="shared" si="8"/>
        <v>3971.0548248291016</v>
      </c>
      <c r="AE93" s="40">
        <f t="shared" si="8"/>
        <v>4335.1182861328125</v>
      </c>
      <c r="AF93" s="40">
        <f t="shared" si="8"/>
        <v>4615.3157348632813</v>
      </c>
      <c r="AG93" s="40">
        <f t="shared" si="8"/>
        <v>4955.9053039550781</v>
      </c>
      <c r="AH93" s="40">
        <f t="shared" si="8"/>
        <v>5512.2255249023438</v>
      </c>
      <c r="AI93" s="40">
        <f t="shared" si="8"/>
        <v>5979.7867431640625</v>
      </c>
      <c r="AJ93" s="40">
        <f t="shared" si="8"/>
        <v>6371.9061889648438</v>
      </c>
      <c r="AK93" s="40">
        <f t="shared" si="8"/>
        <v>6775.3387451171875</v>
      </c>
      <c r="AL93" s="40">
        <f t="shared" si="8"/>
        <v>7199.2257080078125</v>
      </c>
      <c r="AM93" s="40">
        <f t="shared" si="8"/>
        <v>7723.6391143798828</v>
      </c>
      <c r="AN93" s="40">
        <f t="shared" si="8"/>
        <v>8390.0442504882813</v>
      </c>
      <c r="AO93" s="40">
        <f t="shared" si="8"/>
        <v>8933.6910400390625</v>
      </c>
      <c r="AP93" s="40">
        <f t="shared" si="8"/>
        <v>9470.1886596679688</v>
      </c>
      <c r="AQ93" s="40">
        <f t="shared" si="8"/>
        <v>10155.831848144531</v>
      </c>
      <c r="AR93" s="40">
        <f t="shared" si="8"/>
        <v>10838.845397949219</v>
      </c>
      <c r="AS93" s="40">
        <f t="shared" si="8"/>
        <v>11603.174621582031</v>
      </c>
      <c r="AT93" s="40">
        <f t="shared" si="8"/>
        <v>12199.677368164063</v>
      </c>
      <c r="AU93" s="40">
        <f t="shared" si="8"/>
        <v>13160.911407470703</v>
      </c>
      <c r="AV93" s="40">
        <f t="shared" si="8"/>
        <v>13965.01318359375</v>
      </c>
      <c r="AW93" s="40">
        <f t="shared" si="8"/>
        <v>14823.041259765625</v>
      </c>
      <c r="AX93" s="40">
        <f t="shared" si="8"/>
        <v>13971.827392578125</v>
      </c>
      <c r="AY93" s="40">
        <f t="shared" si="8"/>
        <v>4885.6144256591797</v>
      </c>
      <c r="AZ93" s="40">
        <f t="shared" si="8"/>
        <v>5182.779541015625</v>
      </c>
      <c r="BA93" s="40">
        <f t="shared" si="8"/>
        <v>5522.5357971191406</v>
      </c>
      <c r="BB93" s="40">
        <f t="shared" si="8"/>
        <v>5771.8084411621094</v>
      </c>
      <c r="BC93" s="40">
        <f t="shared" si="8"/>
        <v>6186.0690612792969</v>
      </c>
      <c r="BD93" s="40">
        <f t="shared" si="8"/>
        <v>6590.6053466796875</v>
      </c>
      <c r="BE93" s="40">
        <f t="shared" si="8"/>
        <v>7027.0496826171875</v>
      </c>
    </row>
    <row r="94" spans="1:60">
      <c r="A94" s="255" t="s">
        <v>209</v>
      </c>
      <c r="B94" s="40">
        <f>+B38</f>
        <v>0</v>
      </c>
      <c r="C94" s="40">
        <f t="shared" ref="C94:BE94" si="9">+C38</f>
        <v>0</v>
      </c>
      <c r="D94" s="40">
        <f t="shared" si="9"/>
        <v>0</v>
      </c>
      <c r="E94" s="40">
        <f t="shared" si="9"/>
        <v>0</v>
      </c>
      <c r="F94" s="40">
        <f t="shared" si="9"/>
        <v>0</v>
      </c>
      <c r="G94" s="40">
        <f t="shared" si="9"/>
        <v>0</v>
      </c>
      <c r="H94" s="40">
        <f t="shared" si="9"/>
        <v>0</v>
      </c>
      <c r="I94" s="40">
        <f t="shared" si="9"/>
        <v>0</v>
      </c>
      <c r="J94" s="40">
        <f t="shared" si="9"/>
        <v>0</v>
      </c>
      <c r="K94" s="40">
        <f t="shared" si="9"/>
        <v>0</v>
      </c>
      <c r="L94" s="40">
        <f t="shared" si="9"/>
        <v>0</v>
      </c>
      <c r="M94" s="40">
        <f t="shared" si="9"/>
        <v>0</v>
      </c>
      <c r="N94" s="40">
        <f t="shared" si="9"/>
        <v>0</v>
      </c>
      <c r="O94" s="40">
        <f t="shared" si="9"/>
        <v>0</v>
      </c>
      <c r="P94" s="40">
        <f t="shared" si="9"/>
        <v>0</v>
      </c>
      <c r="Q94" s="40">
        <f t="shared" si="9"/>
        <v>0</v>
      </c>
      <c r="R94" s="40">
        <f t="shared" si="9"/>
        <v>0</v>
      </c>
      <c r="S94" s="40">
        <f t="shared" si="9"/>
        <v>0</v>
      </c>
      <c r="T94" s="40">
        <f t="shared" si="9"/>
        <v>0</v>
      </c>
      <c r="U94" s="40">
        <f t="shared" si="9"/>
        <v>0</v>
      </c>
      <c r="V94" s="40">
        <f t="shared" si="9"/>
        <v>0</v>
      </c>
      <c r="W94" s="40">
        <f t="shared" si="9"/>
        <v>0</v>
      </c>
      <c r="X94" s="40">
        <f t="shared" si="9"/>
        <v>0</v>
      </c>
      <c r="Y94" s="40">
        <f t="shared" si="9"/>
        <v>0</v>
      </c>
      <c r="Z94" s="40">
        <f t="shared" si="9"/>
        <v>0</v>
      </c>
      <c r="AA94" s="40">
        <f t="shared" si="9"/>
        <v>0</v>
      </c>
      <c r="AB94" s="40">
        <f t="shared" si="9"/>
        <v>0</v>
      </c>
      <c r="AC94" s="40">
        <f t="shared" si="9"/>
        <v>0</v>
      </c>
      <c r="AD94" s="40">
        <f t="shared" si="9"/>
        <v>0</v>
      </c>
      <c r="AE94" s="40">
        <f t="shared" si="9"/>
        <v>0</v>
      </c>
      <c r="AF94" s="40">
        <f t="shared" si="9"/>
        <v>0</v>
      </c>
      <c r="AG94" s="40">
        <f t="shared" si="9"/>
        <v>0</v>
      </c>
      <c r="AH94" s="40">
        <f t="shared" si="9"/>
        <v>0</v>
      </c>
      <c r="AI94" s="40">
        <f t="shared" si="9"/>
        <v>0</v>
      </c>
      <c r="AJ94" s="40">
        <f t="shared" si="9"/>
        <v>0</v>
      </c>
      <c r="AK94" s="40">
        <f t="shared" si="9"/>
        <v>0</v>
      </c>
      <c r="AL94" s="40">
        <f t="shared" si="9"/>
        <v>0</v>
      </c>
      <c r="AM94" s="40">
        <f t="shared" si="9"/>
        <v>0</v>
      </c>
      <c r="AN94" s="40">
        <f t="shared" si="9"/>
        <v>0</v>
      </c>
      <c r="AO94" s="40">
        <f t="shared" si="9"/>
        <v>0</v>
      </c>
      <c r="AP94" s="40">
        <f t="shared" si="9"/>
        <v>0</v>
      </c>
      <c r="AQ94" s="40">
        <f t="shared" si="9"/>
        <v>0</v>
      </c>
      <c r="AR94" s="40">
        <f t="shared" si="9"/>
        <v>0</v>
      </c>
      <c r="AS94" s="40">
        <f t="shared" si="9"/>
        <v>0</v>
      </c>
      <c r="AT94" s="40">
        <f t="shared" si="9"/>
        <v>0</v>
      </c>
      <c r="AU94" s="40">
        <f t="shared" si="9"/>
        <v>0</v>
      </c>
      <c r="AV94" s="40">
        <f t="shared" si="9"/>
        <v>0</v>
      </c>
      <c r="AW94" s="40">
        <f t="shared" si="9"/>
        <v>0</v>
      </c>
      <c r="AX94" s="40">
        <f t="shared" si="9"/>
        <v>1445.5765380859375</v>
      </c>
      <c r="AY94" s="40">
        <f t="shared" si="9"/>
        <v>10838.408203125</v>
      </c>
      <c r="AZ94" s="40">
        <f t="shared" si="9"/>
        <v>11451.5390625</v>
      </c>
      <c r="BA94" s="40">
        <f t="shared" si="9"/>
        <v>12091.0869140625</v>
      </c>
      <c r="BB94" s="40">
        <f t="shared" si="9"/>
        <v>12566.189453125</v>
      </c>
      <c r="BC94" s="40">
        <f t="shared" si="9"/>
        <v>13433.90625</v>
      </c>
      <c r="BD94" s="40">
        <f t="shared" si="9"/>
        <v>14157.47265625</v>
      </c>
      <c r="BE94" s="40">
        <f t="shared" si="9"/>
        <v>14899.4853515625</v>
      </c>
    </row>
    <row r="95" spans="1:60">
      <c r="B95" s="93">
        <f>SUM(B92:B94)</f>
        <v>2365.6966171264648</v>
      </c>
      <c r="C95" s="93">
        <f t="shared" ref="C95:BE95" si="10">SUM(C92:C94)</f>
        <v>3375.3123474121094</v>
      </c>
      <c r="D95" s="93">
        <f t="shared" si="10"/>
        <v>5525.5556335449219</v>
      </c>
      <c r="E95" s="93">
        <f t="shared" si="10"/>
        <v>6103.5269165039063</v>
      </c>
      <c r="F95" s="93">
        <f t="shared" si="10"/>
        <v>7872.7896957397461</v>
      </c>
      <c r="G95" s="93">
        <f t="shared" si="10"/>
        <v>6526.8506774902344</v>
      </c>
      <c r="H95" s="93">
        <f t="shared" si="10"/>
        <v>37.495257139205933</v>
      </c>
      <c r="I95" s="93">
        <f t="shared" si="10"/>
        <v>37.610931754112244</v>
      </c>
      <c r="J95" s="93">
        <f t="shared" si="10"/>
        <v>38.991987466812134</v>
      </c>
      <c r="K95" s="93">
        <f t="shared" si="10"/>
        <v>70.48747706413269</v>
      </c>
      <c r="L95" s="93">
        <f t="shared" si="10"/>
        <v>115.80674505233765</v>
      </c>
      <c r="M95" s="93">
        <f t="shared" si="10"/>
        <v>173.54813718795776</v>
      </c>
      <c r="N95" s="93">
        <f t="shared" si="10"/>
        <v>204.01076889038086</v>
      </c>
      <c r="O95" s="93">
        <f t="shared" si="10"/>
        <v>244.00901699066162</v>
      </c>
      <c r="P95" s="93">
        <f t="shared" si="10"/>
        <v>261.8421459197998</v>
      </c>
      <c r="Q95" s="93">
        <f t="shared" si="10"/>
        <v>357.18808174133301</v>
      </c>
      <c r="R95" s="93">
        <f t="shared" si="10"/>
        <v>554.68617820739746</v>
      </c>
      <c r="S95" s="93">
        <f t="shared" si="10"/>
        <v>905.16756439208984</v>
      </c>
      <c r="T95" s="93">
        <f t="shared" si="10"/>
        <v>1117.4714813232422</v>
      </c>
      <c r="U95" s="93">
        <f t="shared" si="10"/>
        <v>1324.728630065918</v>
      </c>
      <c r="V95" s="93">
        <f t="shared" si="10"/>
        <v>1528.5695114135742</v>
      </c>
      <c r="W95" s="93">
        <f t="shared" si="10"/>
        <v>1910.775074005127</v>
      </c>
      <c r="X95" s="93">
        <f t="shared" si="10"/>
        <v>2173.4628105163574</v>
      </c>
      <c r="Y95" s="93">
        <f t="shared" si="10"/>
        <v>2435.1952629089355</v>
      </c>
      <c r="Z95" s="93">
        <f t="shared" si="10"/>
        <v>2740.2497291564941</v>
      </c>
      <c r="AA95" s="93">
        <f t="shared" si="10"/>
        <v>3182.0049591064453</v>
      </c>
      <c r="AB95" s="93">
        <f t="shared" si="10"/>
        <v>3461.6482162475586</v>
      </c>
      <c r="AC95" s="93">
        <f t="shared" si="10"/>
        <v>3778.7352600097656</v>
      </c>
      <c r="AD95" s="93">
        <f t="shared" si="10"/>
        <v>4214.6043682098389</v>
      </c>
      <c r="AE95" s="93">
        <f t="shared" si="10"/>
        <v>4619.9955654144287</v>
      </c>
      <c r="AF95" s="93">
        <f t="shared" si="10"/>
        <v>4932.2551040649414</v>
      </c>
      <c r="AG95" s="93">
        <f t="shared" si="10"/>
        <v>5287.5031509399414</v>
      </c>
      <c r="AH95" s="93">
        <f t="shared" si="10"/>
        <v>5722.6618556976318</v>
      </c>
      <c r="AI95" s="93">
        <f t="shared" si="10"/>
        <v>6223.2268199920654</v>
      </c>
      <c r="AJ95" s="93">
        <f t="shared" si="10"/>
        <v>6636.0712070465088</v>
      </c>
      <c r="AK95" s="93">
        <f t="shared" si="10"/>
        <v>7061.6030120849609</v>
      </c>
      <c r="AL95" s="93">
        <f t="shared" si="10"/>
        <v>7500.9212226867676</v>
      </c>
      <c r="AM95" s="93">
        <f t="shared" si="10"/>
        <v>8041.042350769043</v>
      </c>
      <c r="AN95" s="93">
        <f t="shared" si="10"/>
        <v>8597.0738964080811</v>
      </c>
      <c r="AO95" s="93">
        <f t="shared" si="10"/>
        <v>9159.0930938720703</v>
      </c>
      <c r="AP95" s="93">
        <f t="shared" si="10"/>
        <v>9708.5700988769531</v>
      </c>
      <c r="AQ95" s="93">
        <f t="shared" si="10"/>
        <v>10422.438005447388</v>
      </c>
      <c r="AR95" s="93">
        <f t="shared" si="10"/>
        <v>11111.175569534302</v>
      </c>
      <c r="AS95" s="93">
        <f t="shared" si="10"/>
        <v>11790.332752227783</v>
      </c>
      <c r="AT95" s="93">
        <f t="shared" si="10"/>
        <v>12394.786067962646</v>
      </c>
      <c r="AU95" s="93">
        <f t="shared" si="10"/>
        <v>13380.040903091431</v>
      </c>
      <c r="AV95" s="93">
        <f t="shared" si="10"/>
        <v>14200.988876342773</v>
      </c>
      <c r="AW95" s="93">
        <f t="shared" si="10"/>
        <v>15076.762096405029</v>
      </c>
      <c r="AX95" s="93">
        <f t="shared" si="10"/>
        <v>15653.764228820801</v>
      </c>
      <c r="AY95" s="93">
        <f t="shared" si="10"/>
        <v>15782.120092868805</v>
      </c>
      <c r="AZ95" s="93">
        <f t="shared" si="10"/>
        <v>16729.552187919617</v>
      </c>
      <c r="BA95" s="93">
        <f t="shared" si="10"/>
        <v>17715.265356063843</v>
      </c>
      <c r="BB95" s="93">
        <f t="shared" si="10"/>
        <v>18457.837656974792</v>
      </c>
      <c r="BC95" s="93">
        <f t="shared" si="10"/>
        <v>19832.406492233276</v>
      </c>
      <c r="BD95" s="93">
        <f t="shared" si="10"/>
        <v>20980.148443222046</v>
      </c>
      <c r="BE95" s="93">
        <f t="shared" si="10"/>
        <v>22178.552278518677</v>
      </c>
    </row>
    <row r="97" spans="1:64">
      <c r="A97" s="255" t="s">
        <v>312</v>
      </c>
      <c r="B97" s="40">
        <f>SUM(B13:B15)</f>
        <v>195246.607421875</v>
      </c>
      <c r="C97" s="40">
        <f t="shared" ref="C97:BE97" si="11">SUM(C13:C15)</f>
        <v>239824.380859375</v>
      </c>
      <c r="D97" s="40">
        <f t="shared" si="11"/>
        <v>273260.9208984375</v>
      </c>
      <c r="E97" s="40">
        <f t="shared" si="11"/>
        <v>280556.1689453125</v>
      </c>
      <c r="F97" s="40">
        <f t="shared" si="11"/>
        <v>317359.25</v>
      </c>
      <c r="G97" s="40">
        <f t="shared" si="11"/>
        <v>198852.67578125</v>
      </c>
      <c r="H97" s="40">
        <f t="shared" si="11"/>
        <v>46.851613998413086</v>
      </c>
      <c r="I97" s="40">
        <f t="shared" si="11"/>
        <v>46.442662239074707</v>
      </c>
      <c r="J97" s="40">
        <f t="shared" si="11"/>
        <v>48.419631004333496</v>
      </c>
      <c r="K97" s="40">
        <f t="shared" si="11"/>
        <v>16.431378126144409</v>
      </c>
      <c r="L97" s="40">
        <f t="shared" si="11"/>
        <v>0</v>
      </c>
      <c r="M97" s="40">
        <f t="shared" si="11"/>
        <v>0</v>
      </c>
      <c r="N97" s="40">
        <f t="shared" si="11"/>
        <v>0</v>
      </c>
      <c r="O97" s="40">
        <f t="shared" si="11"/>
        <v>0</v>
      </c>
      <c r="P97" s="40">
        <f t="shared" si="11"/>
        <v>0</v>
      </c>
      <c r="Q97" s="40">
        <f t="shared" si="11"/>
        <v>0</v>
      </c>
      <c r="R97" s="40">
        <f t="shared" si="11"/>
        <v>0</v>
      </c>
      <c r="S97" s="40">
        <f t="shared" si="11"/>
        <v>0</v>
      </c>
      <c r="T97" s="40">
        <f t="shared" si="11"/>
        <v>0</v>
      </c>
      <c r="U97" s="40">
        <f t="shared" si="11"/>
        <v>0</v>
      </c>
      <c r="V97" s="40">
        <f t="shared" si="11"/>
        <v>0</v>
      </c>
      <c r="W97" s="40">
        <f t="shared" si="11"/>
        <v>0</v>
      </c>
      <c r="X97" s="40">
        <f t="shared" si="11"/>
        <v>0</v>
      </c>
      <c r="Y97" s="40">
        <f t="shared" si="11"/>
        <v>0</v>
      </c>
      <c r="Z97" s="40">
        <f t="shared" si="11"/>
        <v>0</v>
      </c>
      <c r="AA97" s="40">
        <f t="shared" si="11"/>
        <v>0</v>
      </c>
      <c r="AB97" s="40">
        <f t="shared" si="11"/>
        <v>0</v>
      </c>
      <c r="AC97" s="40">
        <f t="shared" si="11"/>
        <v>0</v>
      </c>
      <c r="AD97" s="40">
        <f t="shared" si="11"/>
        <v>0</v>
      </c>
      <c r="AE97" s="40">
        <f t="shared" si="11"/>
        <v>0</v>
      </c>
      <c r="AF97" s="40">
        <f t="shared" si="11"/>
        <v>0</v>
      </c>
      <c r="AG97" s="40">
        <f t="shared" si="11"/>
        <v>0</v>
      </c>
      <c r="AH97" s="40">
        <f t="shared" si="11"/>
        <v>0</v>
      </c>
      <c r="AI97" s="40">
        <f t="shared" si="11"/>
        <v>0</v>
      </c>
      <c r="AJ97" s="40">
        <f t="shared" si="11"/>
        <v>0</v>
      </c>
      <c r="AK97" s="40">
        <f t="shared" si="11"/>
        <v>0</v>
      </c>
      <c r="AL97" s="40">
        <f t="shared" si="11"/>
        <v>0</v>
      </c>
      <c r="AM97" s="40">
        <f t="shared" si="11"/>
        <v>0</v>
      </c>
      <c r="AN97" s="40">
        <f t="shared" si="11"/>
        <v>0</v>
      </c>
      <c r="AO97" s="40">
        <f t="shared" si="11"/>
        <v>0</v>
      </c>
      <c r="AP97" s="40">
        <f t="shared" si="11"/>
        <v>0</v>
      </c>
      <c r="AQ97" s="40">
        <f t="shared" si="11"/>
        <v>0</v>
      </c>
      <c r="AR97" s="40">
        <f t="shared" si="11"/>
        <v>0</v>
      </c>
      <c r="AS97" s="40">
        <f t="shared" si="11"/>
        <v>0</v>
      </c>
      <c r="AT97" s="40">
        <f t="shared" si="11"/>
        <v>0</v>
      </c>
      <c r="AU97" s="40">
        <f t="shared" si="11"/>
        <v>0</v>
      </c>
      <c r="AV97" s="40">
        <f t="shared" si="11"/>
        <v>0</v>
      </c>
      <c r="AW97" s="40">
        <f t="shared" si="11"/>
        <v>0</v>
      </c>
      <c r="AX97" s="40">
        <f t="shared" si="11"/>
        <v>0</v>
      </c>
      <c r="AY97" s="40">
        <f t="shared" si="11"/>
        <v>0</v>
      </c>
      <c r="AZ97" s="40">
        <f t="shared" si="11"/>
        <v>0</v>
      </c>
      <c r="BA97" s="40">
        <f t="shared" si="11"/>
        <v>0</v>
      </c>
      <c r="BB97" s="40">
        <f t="shared" si="11"/>
        <v>0</v>
      </c>
      <c r="BC97" s="40">
        <f t="shared" si="11"/>
        <v>0</v>
      </c>
      <c r="BD97" s="40">
        <f t="shared" si="11"/>
        <v>0</v>
      </c>
      <c r="BE97" s="40">
        <f t="shared" si="11"/>
        <v>0</v>
      </c>
    </row>
    <row r="98" spans="1:64">
      <c r="D98" s="49"/>
      <c r="F98" s="164"/>
      <c r="G98" s="86">
        <v>81.168473715440982</v>
      </c>
      <c r="H98" s="86">
        <v>80.09463528531488</v>
      </c>
      <c r="I98" s="86">
        <v>81.696527991021185</v>
      </c>
      <c r="J98" s="86">
        <v>83.330458550841612</v>
      </c>
      <c r="K98" s="86">
        <v>84.997067721858443</v>
      </c>
      <c r="L98" s="86">
        <v>86.697009076295615</v>
      </c>
      <c r="M98" s="86">
        <v>88.430949257821524</v>
      </c>
      <c r="N98" s="86">
        <v>90.199568242977961</v>
      </c>
      <c r="O98" s="86">
        <v>92.003559607837502</v>
      </c>
      <c r="P98" s="86">
        <v>93.843630799994273</v>
      </c>
      <c r="Q98" s="86">
        <v>95.720503415994159</v>
      </c>
      <c r="R98" s="86">
        <v>97.63491348431404</v>
      </c>
      <c r="S98" s="86">
        <v>99.587611754000321</v>
      </c>
      <c r="T98" s="86">
        <v>101.57936398908033</v>
      </c>
      <c r="U98" s="86">
        <v>103.61095126886194</v>
      </c>
      <c r="V98" s="86">
        <v>105.68317029423918</v>
      </c>
      <c r="W98" s="86">
        <v>107.79683370012394</v>
      </c>
      <c r="X98" s="86">
        <v>109.95277037412643</v>
      </c>
      <c r="Y98" s="86">
        <v>112.15182578160896</v>
      </c>
      <c r="Z98" s="86">
        <v>114.39486229724113</v>
      </c>
      <c r="AA98" s="86">
        <v>116.68275954318598</v>
      </c>
      <c r="AB98" s="86">
        <v>119.01641473404969</v>
      </c>
      <c r="AC98" s="86">
        <v>121.39674302873068</v>
      </c>
      <c r="AD98" s="86">
        <v>123.82467788930528</v>
      </c>
      <c r="AE98" s="86">
        <v>126.30117144709139</v>
      </c>
      <c r="AF98" s="86">
        <v>128.84024379664149</v>
      </c>
      <c r="AG98" s="86">
        <v>131.44913092488653</v>
      </c>
      <c r="AH98" s="86">
        <v>134.10995753746946</v>
      </c>
      <c r="AI98" s="86">
        <v>136.8246021743754</v>
      </c>
      <c r="AJ98" s="86">
        <v>139.60357506690349</v>
      </c>
      <c r="AK98" s="86">
        <v>142.43820194040069</v>
      </c>
      <c r="AL98" s="86">
        <v>145.35463259741951</v>
      </c>
      <c r="AM98" s="86">
        <v>148.34178891156444</v>
      </c>
      <c r="AN98" s="86">
        <v>151.38890331104901</v>
      </c>
      <c r="AO98" s="86">
        <v>154.51439341986017</v>
      </c>
      <c r="AP98" s="86">
        <v>157.70753219440832</v>
      </c>
      <c r="AQ98" s="86">
        <v>160.96457544580934</v>
      </c>
      <c r="AR98" s="86">
        <v>164.29702737287531</v>
      </c>
      <c r="AS98" s="86">
        <v>167.72443291579066</v>
      </c>
      <c r="AT98" s="86">
        <v>171.22771923503589</v>
      </c>
      <c r="AU98" s="86">
        <v>174.80805907264525</v>
      </c>
      <c r="AV98" s="86">
        <v>178.46106560899551</v>
      </c>
      <c r="AW98" s="86">
        <v>182.18769110274911</v>
      </c>
      <c r="AX98" s="86">
        <v>185.98941118408632</v>
      </c>
      <c r="AY98" s="86">
        <v>189.86548093802719</v>
      </c>
      <c r="AZ98" s="86">
        <v>193.83541189322739</v>
      </c>
      <c r="BA98" s="86">
        <v>197.88856365783141</v>
      </c>
      <c r="BB98" s="86">
        <v>202.02469441611029</v>
      </c>
      <c r="BC98" s="86">
        <v>206.24179585159976</v>
      </c>
      <c r="BD98" s="86">
        <v>210.55072448179689</v>
      </c>
      <c r="BE98" s="86">
        <v>214.95420473368534</v>
      </c>
    </row>
    <row r="99" spans="1:64">
      <c r="D99" s="49"/>
      <c r="F99" s="164"/>
      <c r="G99" s="89">
        <v>85.575618044745369</v>
      </c>
      <c r="H99" s="89">
        <v>84.443474206974031</v>
      </c>
      <c r="I99" s="89">
        <v>86.132343691113519</v>
      </c>
      <c r="J99" s="89">
        <v>87.854990564935804</v>
      </c>
      <c r="K99" s="89">
        <v>89.612090376234505</v>
      </c>
      <c r="L99" s="89">
        <v>91.404332183759209</v>
      </c>
      <c r="M99" s="89">
        <v>93.232418827434401</v>
      </c>
      <c r="N99" s="89">
        <v>95.097067203983087</v>
      </c>
      <c r="O99" s="89">
        <v>96.999008548062733</v>
      </c>
      <c r="P99" s="89">
        <v>98.938988719023996</v>
      </c>
      <c r="Q99" s="89">
        <v>100.91776849340448</v>
      </c>
      <c r="R99" s="89">
        <v>102.93612386327258</v>
      </c>
      <c r="S99" s="89">
        <v>104.99484634053805</v>
      </c>
      <c r="T99" s="89">
        <v>107.09474326734879</v>
      </c>
      <c r="U99" s="89">
        <v>109.23663813269577</v>
      </c>
      <c r="V99" s="89">
        <v>111.4213708953497</v>
      </c>
      <c r="W99" s="89">
        <v>113.64979831325665</v>
      </c>
      <c r="X99" s="89">
        <v>115.9227942795218</v>
      </c>
      <c r="Y99" s="89">
        <v>118.24125016511223</v>
      </c>
      <c r="Z99" s="89">
        <v>120.60607516841448</v>
      </c>
      <c r="AA99" s="89">
        <v>123.0181966717828</v>
      </c>
      <c r="AB99" s="89">
        <v>125.47856060521845</v>
      </c>
      <c r="AC99" s="89">
        <v>127.9881318173228</v>
      </c>
      <c r="AD99" s="89">
        <v>130.54789445366924</v>
      </c>
      <c r="AE99" s="89">
        <v>133.15885234274265</v>
      </c>
      <c r="AF99" s="89">
        <v>135.83578681775592</v>
      </c>
      <c r="AG99" s="89">
        <v>138.58632675264792</v>
      </c>
      <c r="AH99" s="89">
        <v>141.39162629148069</v>
      </c>
      <c r="AI99" s="89">
        <v>144.25366597192976</v>
      </c>
      <c r="AJ99" s="89">
        <v>147.18352669151659</v>
      </c>
      <c r="AK99" s="89">
        <v>150.17206319494008</v>
      </c>
      <c r="AL99" s="89">
        <v>153.2468451211592</v>
      </c>
      <c r="AM99" s="89">
        <v>156.3961928429778</v>
      </c>
      <c r="AN99" s="89">
        <v>159.60875414976175</v>
      </c>
      <c r="AO99" s="89">
        <v>162.90394667354789</v>
      </c>
      <c r="AP99" s="89">
        <v>166.27046093242836</v>
      </c>
      <c r="AQ99" s="89">
        <v>169.70434944207628</v>
      </c>
      <c r="AR99" s="89">
        <v>173.21774103624176</v>
      </c>
      <c r="AS99" s="89">
        <v>176.83124187220943</v>
      </c>
      <c r="AT99" s="89">
        <v>180.52474352665882</v>
      </c>
      <c r="AU99" s="89">
        <v>184.29948241712731</v>
      </c>
      <c r="AV99" s="89">
        <v>188.15083353610493</v>
      </c>
      <c r="AW99" s="89">
        <v>192.07980084633539</v>
      </c>
      <c r="AX99" s="89">
        <v>196.0879400991949</v>
      </c>
      <c r="AY99" s="89">
        <v>200.17446593360799</v>
      </c>
      <c r="AZ99" s="89">
        <v>204.35994928120968</v>
      </c>
      <c r="BA99" s="89">
        <v>208.63317201669099</v>
      </c>
      <c r="BB99" s="89">
        <v>212.99387919463396</v>
      </c>
      <c r="BC99" s="89">
        <v>217.43995345450685</v>
      </c>
      <c r="BD99" s="89">
        <v>221.98284078207368</v>
      </c>
      <c r="BE99" s="89">
        <v>226.62541353050642</v>
      </c>
    </row>
    <row r="100" spans="1:64">
      <c r="D100" s="49"/>
      <c r="F100" s="164"/>
      <c r="G100" s="74"/>
      <c r="H100" s="164"/>
      <c r="I100" s="163"/>
      <c r="J100" s="164"/>
      <c r="L100" s="50"/>
      <c r="P100" s="51"/>
      <c r="U100" s="48"/>
      <c r="W100" s="49"/>
      <c r="Y100" s="51"/>
      <c r="AB100" s="51"/>
    </row>
    <row r="101" spans="1:64">
      <c r="D101" s="49"/>
      <c r="F101" s="164"/>
      <c r="G101" s="74"/>
      <c r="H101" s="164"/>
      <c r="I101" s="163"/>
      <c r="J101" s="164"/>
      <c r="L101" s="50"/>
      <c r="P101" s="51"/>
      <c r="U101" s="48"/>
      <c r="W101" s="49"/>
      <c r="Y101" s="51"/>
      <c r="AB101" s="51"/>
    </row>
    <row r="102" spans="1:64">
      <c r="D102" s="49"/>
      <c r="F102" s="164"/>
      <c r="G102" s="74"/>
      <c r="H102" s="164"/>
      <c r="I102" s="163"/>
      <c r="J102" s="164"/>
      <c r="L102" s="50"/>
      <c r="P102" s="51"/>
      <c r="U102" s="48"/>
      <c r="W102" s="49"/>
      <c r="Y102" s="51"/>
      <c r="AB102" s="51"/>
    </row>
    <row r="103" spans="1:64">
      <c r="D103" s="49"/>
      <c r="F103" s="164"/>
      <c r="G103" s="74"/>
      <c r="H103" s="164"/>
      <c r="I103" s="163"/>
      <c r="J103" s="164"/>
      <c r="L103" s="50"/>
      <c r="P103" s="51"/>
      <c r="U103" s="48"/>
      <c r="W103" s="49"/>
      <c r="Y103" s="51"/>
      <c r="AB103" s="51"/>
    </row>
    <row r="104" spans="1:64">
      <c r="D104" s="49"/>
      <c r="F104" s="164"/>
      <c r="G104" s="74"/>
      <c r="H104" s="164"/>
      <c r="I104" s="163"/>
      <c r="J104" s="164"/>
      <c r="L104" s="50"/>
      <c r="P104" s="51"/>
      <c r="U104" s="48"/>
      <c r="W104" s="49"/>
      <c r="Y104" s="51"/>
      <c r="AB104" s="51"/>
    </row>
    <row r="105" spans="1:64">
      <c r="D105" s="49"/>
      <c r="F105" s="164"/>
      <c r="G105" s="74"/>
      <c r="H105" s="164"/>
      <c r="I105" s="163"/>
      <c r="J105" s="164"/>
      <c r="L105" s="50"/>
      <c r="P105" s="51"/>
      <c r="U105" s="48"/>
      <c r="W105" s="49"/>
      <c r="Y105" s="51"/>
      <c r="AB105" s="51"/>
    </row>
    <row r="106" spans="1:64">
      <c r="D106" s="49"/>
      <c r="F106" s="164"/>
      <c r="G106" s="74"/>
      <c r="H106" s="164"/>
      <c r="I106" s="163"/>
      <c r="J106" s="164"/>
      <c r="L106" s="50"/>
      <c r="P106" s="51"/>
      <c r="U106" s="48"/>
      <c r="W106" s="49"/>
      <c r="Y106" s="51"/>
      <c r="AB106" s="51"/>
    </row>
    <row r="107" spans="1:64">
      <c r="D107" s="49"/>
      <c r="F107" s="164"/>
      <c r="G107" s="74"/>
      <c r="H107" s="164"/>
      <c r="I107" s="163"/>
      <c r="J107" s="164"/>
      <c r="L107" s="50"/>
      <c r="P107" s="51"/>
      <c r="U107" s="48"/>
      <c r="W107" s="49"/>
      <c r="Y107" s="51"/>
      <c r="AB107" s="51"/>
    </row>
    <row r="108" spans="1:64">
      <c r="D108" s="49"/>
      <c r="F108" s="164"/>
      <c r="G108" s="74"/>
      <c r="H108" s="164"/>
      <c r="I108" s="163"/>
      <c r="J108" s="164"/>
      <c r="L108" s="50"/>
      <c r="P108" s="51"/>
      <c r="U108" s="48"/>
      <c r="W108" s="49"/>
      <c r="Y108" s="51"/>
      <c r="AB108" s="51"/>
    </row>
    <row r="109" spans="1:64">
      <c r="D109" s="49"/>
      <c r="F109" s="164"/>
      <c r="G109" s="74"/>
      <c r="H109" s="164"/>
      <c r="I109" s="163"/>
      <c r="J109" s="164"/>
      <c r="L109" s="50"/>
      <c r="P109" s="51"/>
      <c r="U109" s="48"/>
      <c r="W109" s="49"/>
      <c r="Y109" s="51"/>
      <c r="AB109" s="51"/>
    </row>
    <row r="110" spans="1:64">
      <c r="D110" s="49"/>
      <c r="F110" s="164"/>
      <c r="G110" s="74"/>
      <c r="H110" s="164"/>
      <c r="I110" s="163"/>
      <c r="J110" s="164"/>
      <c r="L110" s="50"/>
      <c r="P110" s="51"/>
      <c r="U110" s="48"/>
      <c r="W110" s="49"/>
      <c r="Y110" s="51"/>
      <c r="AB110" s="51"/>
    </row>
    <row r="111" spans="1:64">
      <c r="D111" s="49"/>
      <c r="F111" s="164"/>
      <c r="G111" s="74"/>
      <c r="H111" s="164"/>
      <c r="I111" s="163"/>
      <c r="J111" s="164"/>
      <c r="L111" s="50"/>
      <c r="P111" s="51"/>
      <c r="U111" s="48"/>
      <c r="W111" s="49"/>
      <c r="Y111" s="51"/>
      <c r="AB111" s="51"/>
    </row>
    <row r="112" spans="1:64">
      <c r="D112" s="49"/>
      <c r="F112" s="164"/>
      <c r="G112" s="176">
        <v>122.224</v>
      </c>
      <c r="H112" s="164"/>
      <c r="I112" s="163">
        <v>122.224</v>
      </c>
      <c r="J112" s="164">
        <v>114.03100000000001</v>
      </c>
      <c r="K112" s="10">
        <v>106.438</v>
      </c>
      <c r="L112" s="50">
        <v>107.94500000000001</v>
      </c>
      <c r="M112" s="10">
        <v>112.15200000000002</v>
      </c>
      <c r="N112" s="10">
        <v>116.959</v>
      </c>
      <c r="O112" s="10">
        <v>119.76700000000001</v>
      </c>
      <c r="P112" s="51">
        <v>122.574</v>
      </c>
      <c r="Q112" s="10">
        <v>125.78100000000001</v>
      </c>
      <c r="R112" s="10">
        <v>128.88900000000001</v>
      </c>
      <c r="S112" s="10">
        <v>130.49699999999999</v>
      </c>
      <c r="T112" s="10">
        <v>133.70500000000001</v>
      </c>
      <c r="U112" s="48">
        <v>136.81300000000002</v>
      </c>
      <c r="V112" s="10">
        <v>139.72200000000001</v>
      </c>
      <c r="W112" s="49">
        <v>142.33000000000001</v>
      </c>
      <c r="X112" s="10">
        <v>145.239</v>
      </c>
      <c r="Y112" s="51">
        <v>147.84800000000001</v>
      </c>
      <c r="Z112" s="10">
        <v>150.95599999999999</v>
      </c>
      <c r="AA112" s="10">
        <v>153.76600000000002</v>
      </c>
      <c r="AB112" s="51">
        <v>156.875</v>
      </c>
      <c r="AC112" s="10">
        <v>159.98400000000001</v>
      </c>
      <c r="AD112" s="10">
        <v>163.19400000000002</v>
      </c>
      <c r="AE112" s="10">
        <v>166.404</v>
      </c>
      <c r="AF112" s="10">
        <v>169.81400000000002</v>
      </c>
      <c r="AG112" s="10">
        <v>173.12400000000002</v>
      </c>
      <c r="AH112" s="10">
        <v>176.63500000000002</v>
      </c>
      <c r="AI112" s="10">
        <v>180.14500000000001</v>
      </c>
      <c r="AJ112" s="10">
        <v>183.75600000000003</v>
      </c>
      <c r="AK112" s="10">
        <v>187.46800000000002</v>
      </c>
      <c r="AL112" s="10">
        <v>191.17900000000003</v>
      </c>
      <c r="AM112" s="10">
        <v>194.99</v>
      </c>
      <c r="AN112" s="10">
        <v>198.90200000000002</v>
      </c>
      <c r="AO112" s="10">
        <v>202.91400000000002</v>
      </c>
      <c r="AP112" s="10">
        <v>206.92700000000002</v>
      </c>
      <c r="AQ112" s="10">
        <v>211.03900000000002</v>
      </c>
      <c r="AR112" s="10">
        <v>215.352</v>
      </c>
      <c r="AS112" s="10">
        <v>219.565</v>
      </c>
      <c r="AT112" s="10">
        <v>223.97800000000001</v>
      </c>
      <c r="AU112" s="10">
        <v>228.49200000000002</v>
      </c>
      <c r="AV112" s="10">
        <v>233.10599999999999</v>
      </c>
      <c r="AW112" s="10">
        <v>237.72</v>
      </c>
      <c r="AX112" s="10">
        <v>242.43400000000003</v>
      </c>
      <c r="AY112" s="10">
        <v>247.34900000000002</v>
      </c>
      <c r="AZ112" s="10">
        <v>252.26400000000001</v>
      </c>
      <c r="BA112" s="10">
        <v>257.279</v>
      </c>
      <c r="BB112" s="10">
        <v>262.495</v>
      </c>
      <c r="BC112" s="10">
        <v>267.71100000000001</v>
      </c>
      <c r="BD112" s="10">
        <v>273.02699999999999</v>
      </c>
      <c r="BE112" s="10">
        <v>278.54300000000001</v>
      </c>
      <c r="BF112" s="10">
        <v>284.06</v>
      </c>
      <c r="BG112" s="10">
        <v>289.77700000000004</v>
      </c>
      <c r="BH112" s="10">
        <v>295.59499999999997</v>
      </c>
      <c r="BI112" s="10">
        <v>301.51300000000003</v>
      </c>
      <c r="BJ112" s="10">
        <v>307.53100000000001</v>
      </c>
      <c r="BK112" s="10">
        <v>313.65000000000003</v>
      </c>
      <c r="BL112" s="10">
        <v>319.96899999999999</v>
      </c>
    </row>
    <row r="113" spans="4:28">
      <c r="D113" s="49"/>
      <c r="F113" s="164"/>
      <c r="G113" s="176">
        <v>114.03100000000001</v>
      </c>
      <c r="H113" s="164"/>
      <c r="I113" s="163"/>
      <c r="J113" s="164"/>
      <c r="L113" s="50"/>
      <c r="P113" s="51"/>
      <c r="U113" s="48"/>
      <c r="W113" s="49"/>
      <c r="Y113" s="51"/>
      <c r="AB113" s="51"/>
    </row>
    <row r="114" spans="4:28">
      <c r="D114" s="49"/>
      <c r="F114" s="164"/>
      <c r="G114" s="176">
        <v>106.438</v>
      </c>
      <c r="H114" s="164"/>
      <c r="I114" s="163"/>
      <c r="J114" s="164"/>
      <c r="L114" s="50"/>
      <c r="P114" s="51"/>
      <c r="U114" s="48"/>
      <c r="W114" s="49"/>
      <c r="Y114" s="51"/>
      <c r="AB114" s="51"/>
    </row>
    <row r="115" spans="4:28">
      <c r="D115" s="49"/>
      <c r="F115" s="164"/>
      <c r="G115" s="176">
        <v>107.94500000000001</v>
      </c>
      <c r="H115" s="164"/>
      <c r="I115" s="163"/>
      <c r="J115" s="164"/>
      <c r="L115" s="50"/>
      <c r="P115" s="51"/>
      <c r="U115" s="48"/>
      <c r="W115" s="49"/>
      <c r="Y115" s="51"/>
      <c r="AB115" s="51"/>
    </row>
    <row r="116" spans="4:28">
      <c r="D116" s="49"/>
      <c r="F116" s="164"/>
      <c r="G116" s="176">
        <v>112.15200000000002</v>
      </c>
      <c r="H116" s="164"/>
      <c r="I116" s="163"/>
      <c r="J116" s="164"/>
      <c r="L116" s="50"/>
      <c r="P116" s="51"/>
      <c r="U116" s="48"/>
      <c r="W116" s="49"/>
      <c r="Y116" s="51"/>
      <c r="AB116" s="51"/>
    </row>
    <row r="117" spans="4:28">
      <c r="D117" s="49"/>
      <c r="F117" s="164"/>
      <c r="G117" s="176">
        <v>116.959</v>
      </c>
      <c r="H117" s="164"/>
      <c r="I117" s="163"/>
      <c r="J117" s="164"/>
      <c r="L117" s="50"/>
      <c r="P117" s="51"/>
      <c r="U117" s="48"/>
      <c r="W117" s="49"/>
      <c r="Y117" s="51"/>
      <c r="AB117" s="51"/>
    </row>
    <row r="118" spans="4:28">
      <c r="D118" s="49"/>
      <c r="F118" s="164"/>
      <c r="G118" s="176">
        <v>119.76700000000001</v>
      </c>
      <c r="H118" s="164"/>
      <c r="I118" s="163"/>
      <c r="J118" s="164"/>
      <c r="L118" s="50"/>
      <c r="P118" s="51"/>
      <c r="U118" s="48"/>
      <c r="W118" s="49"/>
      <c r="Y118" s="51"/>
      <c r="AB118" s="51"/>
    </row>
    <row r="119" spans="4:28">
      <c r="D119" s="49"/>
      <c r="F119" s="164"/>
      <c r="G119" s="176">
        <v>122.574</v>
      </c>
      <c r="H119" s="164"/>
      <c r="I119" s="163"/>
      <c r="J119" s="164"/>
      <c r="L119" s="50"/>
      <c r="P119" s="51"/>
      <c r="U119" s="48"/>
      <c r="W119" s="49"/>
      <c r="Y119" s="51"/>
      <c r="AB119" s="51"/>
    </row>
    <row r="120" spans="4:28">
      <c r="D120" s="49"/>
      <c r="F120" s="164"/>
      <c r="G120" s="176">
        <v>125.78100000000001</v>
      </c>
      <c r="H120" s="164"/>
      <c r="I120" s="163"/>
      <c r="J120" s="164"/>
      <c r="L120" s="50"/>
      <c r="P120" s="51"/>
      <c r="U120" s="48"/>
      <c r="W120" s="49"/>
      <c r="Y120" s="51"/>
      <c r="AB120" s="51"/>
    </row>
    <row r="121" spans="4:28">
      <c r="D121" s="49"/>
      <c r="F121" s="164"/>
      <c r="G121" s="176">
        <v>128.88900000000001</v>
      </c>
      <c r="H121" s="164"/>
      <c r="I121" s="163"/>
      <c r="J121" s="164"/>
      <c r="L121" s="50"/>
      <c r="P121" s="51"/>
      <c r="U121" s="48"/>
      <c r="W121" s="49"/>
      <c r="Y121" s="51"/>
      <c r="AB121" s="51"/>
    </row>
    <row r="122" spans="4:28">
      <c r="D122" s="49"/>
      <c r="F122" s="164"/>
      <c r="G122" s="176">
        <v>130.49699999999999</v>
      </c>
      <c r="H122" s="164"/>
      <c r="I122" s="163"/>
      <c r="J122" s="164"/>
      <c r="L122" s="50"/>
      <c r="P122" s="51"/>
      <c r="U122" s="48"/>
      <c r="W122" s="49"/>
      <c r="Y122" s="51"/>
      <c r="AB122" s="51"/>
    </row>
    <row r="123" spans="4:28">
      <c r="D123" s="49"/>
      <c r="F123" s="164"/>
      <c r="G123" s="176">
        <v>133.70500000000001</v>
      </c>
      <c r="H123" s="164"/>
      <c r="I123" s="163"/>
      <c r="J123" s="164"/>
      <c r="L123" s="50"/>
      <c r="P123" s="51"/>
      <c r="U123" s="48"/>
      <c r="W123" s="49"/>
      <c r="Y123" s="51"/>
      <c r="AB123" s="51"/>
    </row>
    <row r="124" spans="4:28">
      <c r="D124" s="49"/>
      <c r="F124" s="164"/>
      <c r="G124" s="176">
        <v>136.81300000000002</v>
      </c>
      <c r="H124" s="164"/>
      <c r="I124" s="163"/>
      <c r="J124" s="164"/>
      <c r="L124" s="50"/>
      <c r="P124" s="51"/>
      <c r="U124" s="48"/>
      <c r="W124" s="49"/>
      <c r="Y124" s="51"/>
      <c r="AB124" s="51"/>
    </row>
    <row r="125" spans="4:28">
      <c r="D125" s="49"/>
      <c r="F125" s="90"/>
      <c r="G125" s="176">
        <v>139.72200000000001</v>
      </c>
      <c r="H125" s="164"/>
      <c r="I125" s="163"/>
      <c r="J125" s="164"/>
      <c r="L125" s="50"/>
      <c r="P125" s="51"/>
      <c r="U125" s="48"/>
      <c r="W125" s="49"/>
      <c r="Y125" s="51"/>
      <c r="AB125" s="51"/>
    </row>
    <row r="126" spans="4:28">
      <c r="D126" s="49"/>
      <c r="F126" s="90"/>
      <c r="G126" s="176">
        <v>142.33000000000001</v>
      </c>
      <c r="H126" s="164"/>
      <c r="I126" s="163"/>
      <c r="J126" s="164"/>
      <c r="L126" s="50"/>
      <c r="P126" s="51"/>
      <c r="U126" s="48"/>
      <c r="W126" s="49"/>
      <c r="Y126" s="51"/>
      <c r="AB126" s="51"/>
    </row>
    <row r="127" spans="4:28">
      <c r="D127" s="49"/>
      <c r="F127" s="90"/>
      <c r="G127" s="176">
        <v>145.239</v>
      </c>
      <c r="H127" s="164"/>
      <c r="I127" s="163"/>
      <c r="J127" s="164"/>
      <c r="L127" s="50"/>
      <c r="P127" s="51"/>
      <c r="U127" s="48"/>
      <c r="W127" s="49"/>
      <c r="Y127" s="51"/>
      <c r="AB127" s="51"/>
    </row>
    <row r="128" spans="4:28">
      <c r="D128" s="49"/>
      <c r="F128" s="90"/>
      <c r="G128" s="176">
        <v>147.84800000000001</v>
      </c>
      <c r="H128" s="164"/>
      <c r="I128" s="163"/>
      <c r="J128" s="164"/>
      <c r="L128" s="50"/>
      <c r="P128" s="51"/>
      <c r="U128" s="48"/>
      <c r="W128" s="49"/>
      <c r="Y128" s="51"/>
      <c r="AB128" s="51"/>
    </row>
    <row r="129" spans="4:28">
      <c r="D129" s="49"/>
      <c r="F129" s="90"/>
      <c r="G129" s="176">
        <v>150.95599999999999</v>
      </c>
      <c r="H129" s="164"/>
      <c r="I129" s="163"/>
      <c r="J129" s="164"/>
      <c r="L129" s="50"/>
      <c r="P129" s="51"/>
      <c r="U129" s="48"/>
      <c r="W129" s="49"/>
      <c r="Y129" s="51"/>
      <c r="AB129" s="51"/>
    </row>
    <row r="130" spans="4:28">
      <c r="D130" s="49"/>
      <c r="F130" s="90"/>
      <c r="G130" s="176">
        <v>153.76600000000002</v>
      </c>
      <c r="H130" s="164"/>
      <c r="I130" s="163"/>
      <c r="J130" s="164"/>
      <c r="L130" s="50"/>
      <c r="P130" s="51"/>
      <c r="U130" s="48"/>
      <c r="W130" s="49"/>
      <c r="Y130" s="51"/>
      <c r="AB130" s="51"/>
    </row>
    <row r="131" spans="4:28">
      <c r="D131" s="49"/>
      <c r="F131" s="90"/>
      <c r="G131" s="176">
        <v>156.875</v>
      </c>
      <c r="H131" s="164"/>
      <c r="I131" s="163"/>
      <c r="J131" s="164"/>
      <c r="L131" s="50"/>
      <c r="P131" s="51"/>
      <c r="U131" s="48"/>
      <c r="W131" s="49"/>
      <c r="Y131" s="51"/>
      <c r="AB131" s="51"/>
    </row>
    <row r="132" spans="4:28">
      <c r="D132" s="49"/>
      <c r="F132" s="90"/>
      <c r="G132" s="176">
        <v>159.98400000000001</v>
      </c>
      <c r="H132" s="164"/>
      <c r="I132" s="163"/>
      <c r="J132" s="164"/>
      <c r="L132" s="50"/>
      <c r="P132" s="51"/>
      <c r="U132" s="48"/>
      <c r="W132" s="49"/>
      <c r="Y132" s="51"/>
      <c r="AB132" s="51"/>
    </row>
    <row r="133" spans="4:28">
      <c r="D133" s="49"/>
      <c r="F133" s="90"/>
      <c r="G133" s="176">
        <v>163.19400000000002</v>
      </c>
      <c r="H133" s="164"/>
      <c r="I133" s="163"/>
      <c r="J133" s="164"/>
      <c r="L133" s="50"/>
      <c r="P133" s="51"/>
      <c r="U133" s="48"/>
      <c r="W133" s="49"/>
      <c r="Y133" s="51"/>
      <c r="AB133" s="51"/>
    </row>
    <row r="134" spans="4:28">
      <c r="D134" s="49"/>
      <c r="F134" s="90"/>
      <c r="G134" s="176">
        <v>166.404</v>
      </c>
      <c r="H134" s="164"/>
      <c r="I134" s="163"/>
      <c r="J134" s="164"/>
      <c r="L134" s="50"/>
      <c r="P134" s="51"/>
      <c r="U134" s="48"/>
      <c r="W134" s="49"/>
      <c r="Y134" s="51"/>
      <c r="AB134" s="51"/>
    </row>
    <row r="135" spans="4:28">
      <c r="D135" s="49"/>
      <c r="F135" s="90"/>
      <c r="G135" s="176">
        <v>169.81400000000002</v>
      </c>
      <c r="H135" s="164"/>
      <c r="J135" s="164"/>
      <c r="L135" s="50"/>
      <c r="P135" s="51"/>
      <c r="U135" s="48"/>
      <c r="W135" s="49"/>
      <c r="Y135" s="51"/>
      <c r="AB135" s="51"/>
    </row>
    <row r="136" spans="4:28">
      <c r="D136" s="49"/>
      <c r="F136" s="90"/>
      <c r="G136" s="176">
        <v>173.12400000000002</v>
      </c>
      <c r="H136" s="164"/>
      <c r="J136" s="164"/>
      <c r="L136" s="50"/>
      <c r="P136" s="51"/>
      <c r="U136" s="48"/>
      <c r="W136" s="49"/>
      <c r="Y136" s="51"/>
      <c r="AB136" s="51"/>
    </row>
    <row r="137" spans="4:28">
      <c r="D137" s="49"/>
      <c r="F137" s="90"/>
      <c r="G137" s="176">
        <v>176.63500000000002</v>
      </c>
      <c r="H137" s="164"/>
      <c r="J137" s="164"/>
      <c r="L137" s="50"/>
      <c r="P137" s="51"/>
      <c r="U137" s="48"/>
      <c r="W137" s="49"/>
      <c r="Y137" s="51"/>
      <c r="AB137" s="51"/>
    </row>
    <row r="138" spans="4:28">
      <c r="D138" s="49"/>
      <c r="F138" s="90"/>
      <c r="G138" s="176">
        <v>180.14500000000001</v>
      </c>
      <c r="H138" s="164"/>
      <c r="J138" s="164"/>
      <c r="L138" s="50"/>
      <c r="P138" s="51"/>
      <c r="U138" s="48"/>
      <c r="W138" s="49"/>
      <c r="Y138" s="51"/>
      <c r="AB138" s="51"/>
    </row>
    <row r="139" spans="4:28">
      <c r="D139" s="49"/>
      <c r="F139" s="90"/>
      <c r="G139" s="176">
        <v>183.75600000000003</v>
      </c>
      <c r="H139" s="164"/>
      <c r="J139" s="164"/>
      <c r="L139" s="50"/>
      <c r="P139" s="51"/>
      <c r="U139" s="48"/>
      <c r="W139" s="49"/>
      <c r="Y139" s="51"/>
      <c r="AB139" s="51"/>
    </row>
    <row r="140" spans="4:28">
      <c r="D140" s="49"/>
      <c r="F140" s="90"/>
      <c r="G140" s="176">
        <v>187.46800000000002</v>
      </c>
      <c r="H140" s="164"/>
      <c r="J140" s="164"/>
      <c r="L140" s="50"/>
      <c r="P140" s="51"/>
      <c r="U140" s="48"/>
      <c r="W140" s="49"/>
      <c r="Y140" s="51"/>
      <c r="AB140" s="51"/>
    </row>
    <row r="141" spans="4:28">
      <c r="D141" s="49"/>
      <c r="F141" s="90"/>
      <c r="G141" s="176">
        <v>191.17900000000003</v>
      </c>
      <c r="H141" s="164"/>
      <c r="J141" s="164"/>
      <c r="L141" s="50"/>
      <c r="P141" s="51"/>
      <c r="U141" s="48"/>
      <c r="W141" s="49"/>
      <c r="Y141" s="51"/>
      <c r="AB141" s="51"/>
    </row>
    <row r="142" spans="4:28">
      <c r="D142" s="49"/>
      <c r="F142" s="90"/>
      <c r="G142" s="176">
        <v>194.99</v>
      </c>
      <c r="H142" s="164"/>
      <c r="J142" s="164"/>
      <c r="L142" s="50"/>
      <c r="P142" s="51"/>
      <c r="U142" s="48"/>
      <c r="W142" s="49"/>
      <c r="Y142" s="51"/>
      <c r="AB142" s="51"/>
    </row>
    <row r="143" spans="4:28">
      <c r="D143" s="49"/>
      <c r="F143" s="90"/>
      <c r="G143" s="176">
        <v>198.90200000000002</v>
      </c>
      <c r="H143" s="164"/>
      <c r="J143" s="164"/>
      <c r="L143" s="50"/>
      <c r="P143" s="51"/>
      <c r="U143" s="48"/>
      <c r="W143" s="49"/>
      <c r="Y143" s="51"/>
      <c r="AB143" s="51"/>
    </row>
    <row r="144" spans="4:28">
      <c r="D144" s="49"/>
      <c r="F144" s="90"/>
      <c r="G144" s="176">
        <v>202.91400000000002</v>
      </c>
      <c r="H144" s="164"/>
      <c r="J144" s="164"/>
      <c r="L144" s="50"/>
      <c r="P144" s="51"/>
      <c r="U144" s="48"/>
      <c r="W144" s="49"/>
      <c r="Y144" s="51"/>
      <c r="AB144" s="51"/>
    </row>
    <row r="145" spans="6:12">
      <c r="F145" s="90"/>
      <c r="G145" s="176">
        <v>206.92700000000002</v>
      </c>
      <c r="H145" s="164"/>
      <c r="J145" s="164"/>
      <c r="L145" s="50"/>
    </row>
    <row r="146" spans="6:12">
      <c r="F146" s="90"/>
      <c r="G146" s="176">
        <v>211.03900000000002</v>
      </c>
      <c r="H146" s="164"/>
      <c r="J146" s="164"/>
      <c r="L146" s="50"/>
    </row>
    <row r="147" spans="6:12">
      <c r="F147" s="90"/>
      <c r="G147" s="176">
        <v>215.352</v>
      </c>
      <c r="H147" s="164"/>
      <c r="J147" s="164"/>
      <c r="L147" s="50"/>
    </row>
    <row r="148" spans="6:12">
      <c r="F148" s="90"/>
      <c r="G148" s="176">
        <v>219.565</v>
      </c>
      <c r="H148" s="164"/>
      <c r="J148" s="164"/>
      <c r="L148" s="50"/>
    </row>
    <row r="149" spans="6:12">
      <c r="F149" s="90"/>
      <c r="G149" s="176">
        <v>223.97800000000001</v>
      </c>
      <c r="H149" s="164"/>
      <c r="J149" s="164"/>
    </row>
    <row r="150" spans="6:12">
      <c r="G150" s="176">
        <v>228.49200000000002</v>
      </c>
    </row>
    <row r="151" spans="6:12">
      <c r="G151" s="176">
        <v>233.10599999999999</v>
      </c>
    </row>
    <row r="152" spans="6:12">
      <c r="G152" s="176">
        <v>237.72</v>
      </c>
    </row>
    <row r="153" spans="6:12">
      <c r="G153" s="176">
        <v>242.43400000000003</v>
      </c>
    </row>
    <row r="154" spans="6:12">
      <c r="G154" s="176">
        <v>247.34900000000002</v>
      </c>
    </row>
    <row r="155" spans="6:12">
      <c r="G155" s="176">
        <v>252.26400000000001</v>
      </c>
    </row>
    <row r="156" spans="6:12">
      <c r="G156" s="176">
        <v>257.279</v>
      </c>
    </row>
    <row r="157" spans="6:12">
      <c r="G157" s="176">
        <v>262.495</v>
      </c>
    </row>
    <row r="158" spans="6:12">
      <c r="G158" s="176">
        <v>267.71100000000001</v>
      </c>
    </row>
    <row r="159" spans="6:12">
      <c r="G159" s="176">
        <v>273.02699999999999</v>
      </c>
    </row>
    <row r="160" spans="6:12">
      <c r="G160" s="176">
        <v>278.54300000000001</v>
      </c>
    </row>
    <row r="161" spans="7:7">
      <c r="G161" s="176">
        <v>284.06</v>
      </c>
    </row>
    <row r="162" spans="7:7">
      <c r="G162" s="176">
        <v>289.77700000000004</v>
      </c>
    </row>
    <row r="163" spans="7:7">
      <c r="G163" s="176">
        <v>295.59499999999997</v>
      </c>
    </row>
    <row r="164" spans="7:7">
      <c r="G164" s="176">
        <v>301.51300000000003</v>
      </c>
    </row>
    <row r="165" spans="7:7">
      <c r="G165" s="176">
        <v>307.53100000000001</v>
      </c>
    </row>
    <row r="166" spans="7:7">
      <c r="G166" s="176">
        <v>313.65000000000003</v>
      </c>
    </row>
    <row r="167" spans="7:7">
      <c r="G167" s="176">
        <v>319.96899999999999</v>
      </c>
    </row>
  </sheetData>
  <sheetProtection password="EEDF" sheet="1" objects="1" scenarios="1"/>
  <pageMargins left="0.75" right="0.75" top="1" bottom="1" header="0.5" footer="0.5"/>
  <pageSetup scale="58" orientation="landscape" r:id="rId1"/>
  <headerFooter alignWithMargins="0">
    <oddFooter>&amp;L&amp;F&amp;R&amp;D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Infeed</vt:lpstr>
      <vt:lpstr>InfeedIncremental</vt:lpstr>
      <vt:lpstr>Projects</vt:lpstr>
      <vt:lpstr>Thermal GWh</vt:lpstr>
      <vt:lpstr>Hydro GWh</vt:lpstr>
      <vt:lpstr>Thermal O&amp;M</vt:lpstr>
      <vt:lpstr>Hydro O&amp;M</vt:lpstr>
      <vt:lpstr>Thermal VO&amp;M</vt:lpstr>
      <vt:lpstr>Fuel Cost</vt:lpstr>
      <vt:lpstr>Edits</vt:lpstr>
      <vt:lpstr>ToPublish</vt:lpstr>
      <vt:lpstr>Exhibit 14</vt:lpstr>
      <vt:lpstr>CO2</vt:lpstr>
      <vt:lpstr>Insurance</vt:lpstr>
      <vt:lpstr>Unserviced Energy</vt:lpstr>
      <vt:lpstr>Prod</vt:lpstr>
      <vt:lpstr>Projects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2011-07-25T14:55:13Z</dcterms:created>
  <dcterms:modified xsi:type="dcterms:W3CDTF">2019-05-31T14:46:01Z</dcterms:modified>
</cp:coreProperties>
</file>