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d\Operations\Hearings\Exhibits\PHASE 2\Auburn Warren\"/>
    </mc:Choice>
  </mc:AlternateContent>
  <bookViews>
    <workbookView xWindow="0" yWindow="45" windowWidth="22980" windowHeight="9555"/>
  </bookViews>
  <sheets>
    <sheet name="AW Mad Thoughts Early One Morn" sheetId="5" r:id="rId1"/>
    <sheet name="DG3vsRFF" sheetId="1" r:id="rId2"/>
    <sheet name="From PwC" sheetId="2" r:id="rId3"/>
  </sheets>
  <externalReferences>
    <externalReference r:id="rId4"/>
    <externalReference r:id="rId5"/>
  </externalReferences>
  <definedNames>
    <definedName name="CCCT_Escal">'[1]DCL A &amp; E'!$C$15</definedName>
    <definedName name="CT_Escal">'[1]DCL A &amp; E'!$C$14</definedName>
    <definedName name="Hydro_Escal">'[1]DCL A &amp; E'!$C$16</definedName>
    <definedName name="INFEED900LCCOct10">[2]Data!$B$230:$BH$245</definedName>
    <definedName name="ISOLATED">[2]Data!$B$1:$BJ$16</definedName>
  </definedNames>
  <calcPr calcId="162913"/>
</workbook>
</file>

<file path=xl/calcChain.xml><?xml version="1.0" encoding="utf-8"?>
<calcChain xmlns="http://schemas.openxmlformats.org/spreadsheetml/2006/main">
  <c r="L2" i="1" l="1"/>
  <c r="H2" i="1"/>
  <c r="D2" i="1"/>
  <c r="E2" i="1"/>
  <c r="G2" i="1"/>
  <c r="I5" i="1"/>
  <c r="D25" i="5"/>
  <c r="K11" i="5"/>
  <c r="D27" i="5" s="1"/>
  <c r="D36" i="5"/>
  <c r="W22" i="1"/>
  <c r="T22" i="1" s="1"/>
  <c r="T25" i="1" s="1"/>
  <c r="R23" i="1"/>
  <c r="W23" i="1" s="1"/>
  <c r="T14" i="1"/>
  <c r="R21" i="1"/>
  <c r="W19" i="1"/>
  <c r="R5" i="1"/>
  <c r="S5" i="1" s="1"/>
  <c r="T17" i="1"/>
  <c r="U10" i="1"/>
  <c r="U9" i="1"/>
  <c r="U5" i="1"/>
  <c r="U4" i="1"/>
  <c r="U15" i="1"/>
  <c r="S15" i="1"/>
  <c r="R9" i="1"/>
  <c r="W9" i="1" s="1"/>
  <c r="R8" i="1"/>
  <c r="W8" i="1" s="1"/>
  <c r="R6" i="1"/>
  <c r="R4" i="1"/>
  <c r="W4" i="1" s="1"/>
  <c r="R3" i="1"/>
  <c r="R17" i="1" s="1"/>
  <c r="T15" i="1"/>
  <c r="D17" i="5"/>
  <c r="D18" i="5"/>
  <c r="D19" i="5"/>
  <c r="S8" i="1"/>
  <c r="U16" i="2"/>
  <c r="U17" i="2"/>
  <c r="R10" i="1" s="1"/>
  <c r="T6" i="1"/>
  <c r="U6" i="1" s="1"/>
  <c r="U7" i="1" s="1"/>
  <c r="U8" i="1"/>
  <c r="D33" i="5"/>
  <c r="K28" i="5"/>
  <c r="L28" i="5" s="1"/>
  <c r="J28" i="5"/>
  <c r="B27" i="5"/>
  <c r="B26" i="5"/>
  <c r="L25" i="5"/>
  <c r="N25" i="5"/>
  <c r="B25" i="5"/>
  <c r="B24" i="5"/>
  <c r="L22" i="5"/>
  <c r="L19" i="5"/>
  <c r="L18" i="5"/>
  <c r="K17" i="5"/>
  <c r="L17" i="5" s="1"/>
  <c r="J17" i="5"/>
  <c r="L13" i="5"/>
  <c r="H8" i="5"/>
  <c r="D6" i="5"/>
  <c r="F6" i="5" s="1"/>
  <c r="E5" i="5"/>
  <c r="R14" i="1" l="1"/>
  <c r="W10" i="1"/>
  <c r="W12" i="1" s="1"/>
  <c r="S10" i="1"/>
  <c r="V17" i="2"/>
  <c r="K10" i="5"/>
  <c r="D26" i="5" s="1"/>
  <c r="D35" i="5"/>
  <c r="T7" i="1"/>
  <c r="G6" i="5"/>
  <c r="H6" i="5" s="1"/>
  <c r="H7" i="5" s="1"/>
  <c r="K13" i="5" s="1"/>
  <c r="W6" i="1"/>
  <c r="E26" i="5"/>
  <c r="W3" i="1"/>
  <c r="W17" i="1" s="1"/>
  <c r="X19" i="1" s="1"/>
  <c r="R22" i="1"/>
  <c r="R25" i="1" s="1"/>
  <c r="S4" i="1"/>
  <c r="D20" i="5" s="1"/>
  <c r="D21" i="5" s="1"/>
  <c r="S6" i="1"/>
  <c r="S7" i="1" s="1"/>
  <c r="K8" i="5" s="1"/>
  <c r="W21" i="1"/>
  <c r="W25" i="1" s="1"/>
  <c r="D37" i="5"/>
  <c r="D39" i="5" s="1"/>
  <c r="W5" i="1"/>
  <c r="X5" i="1" s="1"/>
  <c r="X10" i="1"/>
  <c r="J4" i="1" s="1"/>
  <c r="X9" i="1"/>
  <c r="G5" i="1" s="1"/>
  <c r="W14" i="1"/>
  <c r="R15" i="1"/>
  <c r="D24" i="5"/>
  <c r="E24" i="5" s="1"/>
  <c r="R7" i="1"/>
  <c r="S9" i="1"/>
  <c r="X6" i="1" l="1"/>
  <c r="K12" i="5"/>
  <c r="W7" i="1"/>
  <c r="X7" i="1" s="1"/>
  <c r="X4" i="1"/>
  <c r="D5" i="1" s="1"/>
  <c r="D6" i="1" s="1"/>
  <c r="E6" i="1" s="1"/>
  <c r="E5" i="1"/>
  <c r="W15" i="1"/>
  <c r="X14" i="1"/>
  <c r="D28" i="5"/>
  <c r="D30" i="5" s="1"/>
  <c r="X17" i="1" l="1"/>
  <c r="W27" i="1"/>
  <c r="L5" i="1" s="1"/>
  <c r="X8" i="1"/>
  <c r="H4" i="1" s="1"/>
  <c r="F5" i="1"/>
  <c r="F6" i="1" s="1"/>
  <c r="G6" i="1" s="1"/>
  <c r="H6" i="1" s="1"/>
  <c r="I6" i="1" s="1"/>
  <c r="J6" i="1" s="1"/>
  <c r="K3" i="1" s="1"/>
  <c r="L6" i="1" s="1"/>
  <c r="M3" i="1" s="1"/>
</calcChain>
</file>

<file path=xl/comments1.xml><?xml version="1.0" encoding="utf-8"?>
<comments xmlns="http://schemas.openxmlformats.org/spreadsheetml/2006/main">
  <authors>
    <author>anndwyfp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anndwyfp:</t>
        </r>
        <r>
          <rPr>
            <sz val="8"/>
            <color indexed="81"/>
            <rFont val="Tahoma"/>
            <family val="2"/>
          </rPr>
          <t xml:space="preserve">
formatted as #, so that values don't report</t>
        </r>
      </text>
    </comment>
  </commentList>
</comments>
</file>

<file path=xl/sharedStrings.xml><?xml version="1.0" encoding="utf-8"?>
<sst xmlns="http://schemas.openxmlformats.org/spreadsheetml/2006/main" count="192" uniqueCount="122">
  <si>
    <t>input</t>
  </si>
  <si>
    <t>labels</t>
  </si>
  <si>
    <t>end point</t>
  </si>
  <si>
    <t>Impacts - Increasing</t>
  </si>
  <si>
    <t xml:space="preserve">  </t>
  </si>
  <si>
    <t>Impacts - Decreasing</t>
  </si>
  <si>
    <t>blank bar</t>
  </si>
  <si>
    <t>Base</t>
  </si>
  <si>
    <t>DG3 CPW Preference</t>
  </si>
  <si>
    <t>Emera</t>
  </si>
  <si>
    <t>GIA</t>
  </si>
  <si>
    <t>Delayed COD Capex</t>
  </si>
  <si>
    <t>Delayed COD Fuel</t>
  </si>
  <si>
    <t>Financing RFF</t>
  </si>
  <si>
    <t>HOA DG3 FLG</t>
  </si>
  <si>
    <t>Emera DG3 FLG</t>
  </si>
  <si>
    <t>Emera DG3 FLG no rev pre COD</t>
  </si>
  <si>
    <t>Emera DG3 FLG no rev pre COD, new dates and capex series</t>
  </si>
  <si>
    <t>Pre-evaluation, cumulative financing changes</t>
  </si>
  <si>
    <t>Pre-evaluation, no opex, WPR, Innu AP</t>
  </si>
  <si>
    <t>N/A</t>
  </si>
  <si>
    <t>LIL</t>
  </si>
  <si>
    <t>Total</t>
  </si>
  <si>
    <t>Nalcor Energy</t>
  </si>
  <si>
    <t>Lower Churchill Project - Financing</t>
  </si>
  <si>
    <t>MF/LTA CPW Evolution Waterfall Analysis - Cases</t>
  </si>
  <si>
    <t>All cases - no export</t>
  </si>
  <si>
    <t>Step</t>
  </si>
  <si>
    <t>Short Description</t>
  </si>
  <si>
    <t>Notes</t>
  </si>
  <si>
    <t>LRA $mm</t>
  </si>
  <si>
    <t>Emera?</t>
  </si>
  <si>
    <t>FLG?</t>
  </si>
  <si>
    <t>Financial Close</t>
  </si>
  <si>
    <t>In-Service</t>
  </si>
  <si>
    <t>FundPhase End</t>
  </si>
  <si>
    <t>Capex series</t>
  </si>
  <si>
    <t>GoC Base Rates</t>
  </si>
  <si>
    <t>Swap Rates</t>
  </si>
  <si>
    <t>Spread (Bond)</t>
  </si>
  <si>
    <t>Fees (Bond)</t>
  </si>
  <si>
    <t>Tranched/UFB</t>
  </si>
  <si>
    <t>Bullet/Amort</t>
  </si>
  <si>
    <t>Opex Etc. In?</t>
  </si>
  <si>
    <t>Pre-Comm Rev?</t>
  </si>
  <si>
    <t>Change in CPW</t>
  </si>
  <si>
    <t>No</t>
  </si>
  <si>
    <t>Yes</t>
  </si>
  <si>
    <t>CBC</t>
  </si>
  <si>
    <t>Trailing Tranche</t>
  </si>
  <si>
    <t>Amort</t>
  </si>
  <si>
    <t>Reflects only Emera NLH strip</t>
  </si>
  <si>
    <t>No revenues prior to COD per PPA and GIA</t>
  </si>
  <si>
    <t>No revenues prior to COD per PPA and GIA; post-COD capex pre-funded</t>
  </si>
  <si>
    <t>provisional - to be updated when full new capex series available</t>
  </si>
  <si>
    <t>Case 4 with Sept13 interest rates; RFF Benchmark financing structure, $95 m LRA</t>
  </si>
  <si>
    <t>Bloomberg Sep13</t>
  </si>
  <si>
    <t>UpFrnt</t>
  </si>
  <si>
    <t>Base Block Capital Costs Recovery + LTA Capital Costs Recovery only. Innu Implementation Payments still included</t>
  </si>
  <si>
    <t>Delta</t>
  </si>
  <si>
    <t>MF/LTA</t>
  </si>
  <si>
    <t>DG3</t>
  </si>
  <si>
    <t>CPW as at December 1, 2013</t>
  </si>
  <si>
    <t>CPW as at old July 1, 2012 base date</t>
  </si>
  <si>
    <t>supply price</t>
  </si>
  <si>
    <t>4 Bullet</t>
  </si>
  <si>
    <t>TDGS 24Oct13 BSF Fwd Evaluation Case</t>
  </si>
  <si>
    <t>As above, but reflecting TDGS proposal of October 24, 2013 (Nalcor GoC debt rates and DSRA reflected)</t>
  </si>
  <si>
    <t>Bloomberg Oct13</t>
  </si>
  <si>
    <t>64-65</t>
  </si>
  <si>
    <t>25 - 35</t>
  </si>
  <si>
    <t>3 Bullet</t>
  </si>
  <si>
    <t>mflta opex innu etc</t>
  </si>
  <si>
    <t>estimated NLH impacts</t>
  </si>
  <si>
    <t>Current Rough Estimate</t>
  </si>
  <si>
    <t>net increase (decrease) since DG3</t>
  </si>
  <si>
    <t xml:space="preserve">split as follows positive / (negative): </t>
  </si>
  <si>
    <t>Total DG3</t>
  </si>
  <si>
    <t>Emera - LIL &amp; MFLTA</t>
  </si>
  <si>
    <t>LIL DG3</t>
  </si>
  <si>
    <t>Emera - NLH extra energy purchased from NY for constrained NL strip</t>
  </si>
  <si>
    <t>MFLTA DG3</t>
  </si>
  <si>
    <t>Delayed COD - LIL &amp; MFLTA</t>
  </si>
  <si>
    <t>Delayed COD - NLH fuel used to offset delay</t>
  </si>
  <si>
    <t>RFF estimated savings</t>
  </si>
  <si>
    <t>CPWs at July, 2012 (7%)</t>
  </si>
  <si>
    <t>RFF</t>
  </si>
  <si>
    <t>GOC Base rates</t>
  </si>
  <si>
    <t>Spreads</t>
  </si>
  <si>
    <t>Total DG3 CPW</t>
  </si>
  <si>
    <t>effective cost of debt</t>
  </si>
  <si>
    <r>
      <rPr>
        <b/>
        <i/>
        <u/>
        <sz val="11"/>
        <color theme="1"/>
        <rFont val="Calibri"/>
        <family val="2"/>
        <scheme val="minor"/>
      </rPr>
      <t>Roughly estimated</t>
    </r>
    <r>
      <rPr>
        <i/>
        <sz val="11"/>
        <color theme="1"/>
        <rFont val="Calibri"/>
        <family val="2"/>
        <scheme val="minor"/>
      </rPr>
      <t xml:space="preserve"> changes since DG3</t>
    </r>
  </si>
  <si>
    <t>Fees</t>
  </si>
  <si>
    <t>Estimated savings of RFF Financing</t>
  </si>
  <si>
    <t>CPW at December, 2013 (7%) per RFF preso</t>
  </si>
  <si>
    <r>
      <rPr>
        <i/>
        <sz val="11"/>
        <color theme="8" tint="-0.499984740745262"/>
        <rFont val="Calibri"/>
        <family val="2"/>
        <scheme val="minor"/>
      </rPr>
      <t xml:space="preserve">equivalent to: </t>
    </r>
    <r>
      <rPr>
        <sz val="11"/>
        <color theme="8" tint="-0.499984740745262"/>
        <rFont val="Calibri"/>
        <family val="2"/>
        <scheme val="minor"/>
      </rPr>
      <t>CPW at July, 2012 (7%)</t>
    </r>
  </si>
  <si>
    <r>
      <t xml:space="preserve">add: MF/LTA Opex,etc. not in above CPW </t>
    </r>
    <r>
      <rPr>
        <sz val="9"/>
        <color theme="1"/>
        <rFont val="Calibri"/>
        <family val="2"/>
        <scheme val="minor"/>
      </rPr>
      <t xml:space="preserve">(assumes no </t>
    </r>
    <r>
      <rPr>
        <sz val="9"/>
        <color theme="1"/>
        <rFont val="Calibri"/>
        <family val="2"/>
      </rPr>
      <t xml:space="preserve">∆ </t>
    </r>
    <r>
      <rPr>
        <sz val="9"/>
        <color theme="1"/>
        <rFont val="Calibri"/>
        <family val="2"/>
        <scheme val="minor"/>
      </rPr>
      <t>since DG3)</t>
    </r>
  </si>
  <si>
    <r>
      <t xml:space="preserve">add: NLH changes not in above CPW </t>
    </r>
    <r>
      <rPr>
        <sz val="9"/>
        <color theme="1"/>
        <rFont val="Calibri"/>
        <family val="2"/>
        <scheme val="minor"/>
      </rPr>
      <t xml:space="preserve">(assumes no </t>
    </r>
    <r>
      <rPr>
        <sz val="9"/>
        <color theme="1"/>
        <rFont val="Calibri"/>
        <family val="2"/>
      </rPr>
      <t xml:space="preserve">∆ </t>
    </r>
    <r>
      <rPr>
        <sz val="9"/>
        <color theme="1"/>
        <rFont val="Calibri"/>
        <family val="2"/>
        <scheme val="minor"/>
      </rPr>
      <t>since DG3)</t>
    </r>
  </si>
  <si>
    <t>AT Dec 2, 2013 CPW</t>
  </si>
  <si>
    <t>CPW as at July 1, 2012</t>
  </si>
  <si>
    <t>Starting point. Improvement in profitability on export sales due to FLG reflected in supply price</t>
  </si>
  <si>
    <t>HOA DG3 FLG, PPA/GIA Basis</t>
  </si>
  <si>
    <t>Supply price calculated on island strip alone; exports external to analysis</t>
  </si>
  <si>
    <t>TDGS 24Oct13 BSF Fwd Evaluation Case plus opex, WPR,Innu AP</t>
  </si>
  <si>
    <t>Opex, WPR, Innu AP</t>
  </si>
  <si>
    <t>X</t>
  </si>
  <si>
    <t>Financing Pre RFF (LRA)</t>
  </si>
  <si>
    <t>Exports to Taxpayer</t>
  </si>
  <si>
    <t>Total Emera and GIA</t>
  </si>
  <si>
    <t>CPW Deltas July 1, 2012</t>
  </si>
  <si>
    <r>
      <t xml:space="preserve">Financing RFF s645 TDGS </t>
    </r>
    <r>
      <rPr>
        <b/>
        <sz val="10"/>
        <rFont val="Calibri"/>
        <family val="2"/>
      </rPr>
      <t>Includes Opex, Innu and WPR</t>
    </r>
  </si>
  <si>
    <t>Opex, Innu and WPR</t>
  </si>
  <si>
    <t>Island Strip</t>
  </si>
  <si>
    <t>Evaluation at Dec 2, 2013 CPW</t>
  </si>
  <si>
    <t>Total DG3 CPW plus Exports to Taxpayers</t>
  </si>
  <si>
    <t>Total CPW Delta from DG3 before Fuel, etc...</t>
  </si>
  <si>
    <t>---&gt;  Was -248 =k12</t>
  </si>
  <si>
    <t>CPW July 1, 2012 plus Delayed COD Fuel</t>
  </si>
  <si>
    <t>Emera - Extra purchase from NY</t>
  </si>
  <si>
    <t>Move CPW @ July 1, 2012 to Dec. 1, 2013</t>
  </si>
  <si>
    <t>CPW Preference at Financial Close</t>
  </si>
  <si>
    <t>Revised CPW Preference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</si>
</sst>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&quot;$&quot;#,##0.0"/>
    <numFmt numFmtId="168" formatCode="0.00000"/>
    <numFmt numFmtId="169" formatCode="mmm\ dd\-yy"/>
    <numFmt numFmtId="170" formatCode="_(* #,##0_);_(* \(#,##0\);_(* &quot;-&quot;??_);_(@_)"/>
    <numFmt numFmtId="171" formatCode="0.0000%"/>
    <numFmt numFmtId="172" formatCode="&quot;$&quot;#,##0.00"/>
  </numFmts>
  <fonts count="36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10"/>
      <name val="Calibri"/>
      <family val="2"/>
    </font>
    <font>
      <b/>
      <sz val="10"/>
      <color indexed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10"/>
      <name val="SWISS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3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sz val="9"/>
      <color theme="1"/>
      <name val="Calibri"/>
      <family val="2"/>
    </font>
    <font>
      <sz val="10"/>
      <color theme="0"/>
      <name val="Calibri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4" fillId="0" borderId="0"/>
    <xf numFmtId="0" fontId="7" fillId="0" borderId="0"/>
    <xf numFmtId="0" fontId="11" fillId="0" borderId="0"/>
    <xf numFmtId="0" fontId="14" fillId="2" borderId="0"/>
    <xf numFmtId="0" fontId="7" fillId="0" borderId="0"/>
    <xf numFmtId="0" fontId="11" fillId="0" borderId="0"/>
    <xf numFmtId="9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4" fontId="7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5" fillId="0" borderId="0" xfId="0" applyFont="1" applyAlignment="1">
      <alignment horizontal="left"/>
    </xf>
    <xf numFmtId="2" fontId="6" fillId="0" borderId="0" xfId="0" applyNumberFormat="1" applyFont="1"/>
    <xf numFmtId="2" fontId="8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5" fontId="7" fillId="0" borderId="0" xfId="0" applyNumberFormat="1" applyFont="1" applyAlignment="1">
      <alignment wrapText="1"/>
    </xf>
    <xf numFmtId="0" fontId="3" fillId="0" borderId="0" xfId="0" applyFont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center" vertical="top"/>
    </xf>
    <xf numFmtId="15" fontId="16" fillId="0" borderId="1" xfId="0" applyNumberFormat="1" applyFont="1" applyBorder="1" applyAlignment="1">
      <alignment horizontal="center" vertical="top"/>
    </xf>
    <xf numFmtId="17" fontId="16" fillId="0" borderId="1" xfId="0" applyNumberFormat="1" applyFont="1" applyBorder="1" applyAlignment="1">
      <alignment horizontal="center" vertical="top"/>
    </xf>
    <xf numFmtId="167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167" fontId="0" fillId="0" borderId="1" xfId="0" applyNumberFormat="1" applyBorder="1" applyAlignment="1">
      <alignment vertical="top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top"/>
    </xf>
    <xf numFmtId="167" fontId="20" fillId="0" borderId="1" xfId="0" applyNumberFormat="1" applyFont="1" applyBorder="1" applyAlignment="1">
      <alignment horizontal="center" vertical="top"/>
    </xf>
    <xf numFmtId="0" fontId="21" fillId="0" borderId="0" xfId="0" applyFont="1" applyAlignment="1">
      <alignment vertical="center" wrapText="1"/>
    </xf>
    <xf numFmtId="15" fontId="17" fillId="0" borderId="1" xfId="0" applyNumberFormat="1" applyFont="1" applyBorder="1" applyAlignment="1">
      <alignment horizontal="center" vertical="top"/>
    </xf>
    <xf numFmtId="17" fontId="17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vertical="top"/>
    </xf>
    <xf numFmtId="6" fontId="17" fillId="0" borderId="1" xfId="0" applyNumberFormat="1" applyFont="1" applyBorder="1" applyAlignment="1">
      <alignment horizontal="center" vertical="top"/>
    </xf>
    <xf numFmtId="15" fontId="19" fillId="0" borderId="1" xfId="0" applyNumberFormat="1" applyFont="1" applyBorder="1" applyAlignment="1">
      <alignment horizontal="center" vertical="top"/>
    </xf>
    <xf numFmtId="17" fontId="19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6" fontId="16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168" fontId="7" fillId="0" borderId="0" xfId="0" applyNumberFormat="1" applyFont="1"/>
    <xf numFmtId="0" fontId="8" fillId="3" borderId="0" xfId="0" applyFont="1" applyFill="1"/>
    <xf numFmtId="0" fontId="0" fillId="0" borderId="0" xfId="0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69" fontId="0" fillId="0" borderId="0" xfId="0" applyNumberFormat="1"/>
    <xf numFmtId="9" fontId="0" fillId="0" borderId="0" xfId="0" applyNumberFormat="1"/>
    <xf numFmtId="170" fontId="0" fillId="0" borderId="0" xfId="18" applyNumberFormat="1" applyFont="1"/>
    <xf numFmtId="170" fontId="24" fillId="5" borderId="0" xfId="0" applyNumberFormat="1" applyFont="1" applyFill="1"/>
    <xf numFmtId="170" fontId="0" fillId="4" borderId="2" xfId="18" applyNumberFormat="1" applyFont="1" applyFill="1" applyBorder="1"/>
    <xf numFmtId="170" fontId="0" fillId="3" borderId="2" xfId="18" applyNumberFormat="1" applyFont="1" applyFill="1" applyBorder="1"/>
    <xf numFmtId="170" fontId="24" fillId="5" borderId="0" xfId="18" applyNumberFormat="1" applyFont="1" applyFill="1"/>
    <xf numFmtId="0" fontId="22" fillId="6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170" fontId="0" fillId="0" borderId="0" xfId="0" applyNumberFormat="1"/>
    <xf numFmtId="171" fontId="0" fillId="0" borderId="0" xfId="19" applyNumberFormat="1" applyFont="1"/>
    <xf numFmtId="171" fontId="0" fillId="0" borderId="0" xfId="0" applyNumberFormat="1"/>
    <xf numFmtId="170" fontId="0" fillId="0" borderId="3" xfId="0" applyNumberFormat="1" applyBorder="1"/>
    <xf numFmtId="0" fontId="26" fillId="0" borderId="0" xfId="0" applyFont="1" applyAlignment="1">
      <alignment horizontal="left" indent="1"/>
    </xf>
    <xf numFmtId="0" fontId="26" fillId="0" borderId="0" xfId="0" applyFont="1"/>
    <xf numFmtId="170" fontId="26" fillId="0" borderId="0" xfId="0" applyNumberFormat="1" applyFont="1"/>
    <xf numFmtId="170" fontId="26" fillId="3" borderId="0" xfId="0" applyNumberFormat="1" applyFont="1" applyFill="1"/>
    <xf numFmtId="10" fontId="0" fillId="0" borderId="0" xfId="0" applyNumberFormat="1"/>
    <xf numFmtId="0" fontId="27" fillId="0" borderId="0" xfId="0" applyFont="1" applyAlignment="1">
      <alignment horizontal="left" indent="1"/>
    </xf>
    <xf numFmtId="0" fontId="27" fillId="0" borderId="0" xfId="0" applyFont="1"/>
    <xf numFmtId="170" fontId="27" fillId="0" borderId="0" xfId="0" applyNumberFormat="1" applyFont="1"/>
    <xf numFmtId="170" fontId="27" fillId="3" borderId="0" xfId="0" applyNumberFormat="1" applyFont="1" applyFill="1" applyBorder="1"/>
    <xf numFmtId="0" fontId="20" fillId="0" borderId="0" xfId="0" applyFont="1" applyAlignment="1">
      <alignment horizontal="left" indent="1"/>
    </xf>
    <xf numFmtId="0" fontId="20" fillId="0" borderId="0" xfId="0" applyFont="1"/>
    <xf numFmtId="170" fontId="20" fillId="0" borderId="3" xfId="0" applyNumberFormat="1" applyFont="1" applyFill="1" applyBorder="1"/>
    <xf numFmtId="0" fontId="27" fillId="0" borderId="0" xfId="0" applyFont="1" applyAlignment="1">
      <alignment horizontal="center" vertical="center"/>
    </xf>
    <xf numFmtId="0" fontId="28" fillId="0" borderId="0" xfId="0" applyFont="1"/>
    <xf numFmtId="170" fontId="0" fillId="0" borderId="4" xfId="0" applyNumberFormat="1" applyBorder="1"/>
    <xf numFmtId="170" fontId="28" fillId="0" borderId="0" xfId="0" applyNumberFormat="1" applyFont="1" applyBorder="1"/>
    <xf numFmtId="0" fontId="29" fillId="0" borderId="0" xfId="0" applyFont="1"/>
    <xf numFmtId="170" fontId="29" fillId="0" borderId="0" xfId="0" applyNumberFormat="1" applyFont="1"/>
    <xf numFmtId="170" fontId="0" fillId="3" borderId="3" xfId="0" applyNumberFormat="1" applyFill="1" applyBorder="1"/>
    <xf numFmtId="167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8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15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7" fontId="0" fillId="0" borderId="1" xfId="0" applyNumberFormat="1" applyFont="1" applyBorder="1" applyAlignment="1">
      <alignment horizontal="center" vertical="top"/>
    </xf>
    <xf numFmtId="172" fontId="0" fillId="0" borderId="0" xfId="0" applyNumberFormat="1"/>
    <xf numFmtId="167" fontId="0" fillId="0" borderId="0" xfId="0" applyNumberFormat="1" applyAlignment="1">
      <alignment vertical="top"/>
    </xf>
    <xf numFmtId="167" fontId="0" fillId="6" borderId="1" xfId="0" applyNumberFormat="1" applyFont="1" applyFill="1" applyBorder="1" applyAlignment="1">
      <alignment horizontal="center" vertical="top"/>
    </xf>
    <xf numFmtId="172" fontId="0" fillId="6" borderId="0" xfId="0" applyNumberFormat="1" applyFill="1"/>
    <xf numFmtId="0" fontId="0" fillId="6" borderId="0" xfId="0" applyFill="1"/>
    <xf numFmtId="0" fontId="32" fillId="6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top"/>
    </xf>
    <xf numFmtId="0" fontId="33" fillId="6" borderId="1" xfId="0" applyFont="1" applyFill="1" applyBorder="1" applyAlignment="1">
      <alignment horizontal="center" vertical="center" wrapText="1"/>
    </xf>
    <xf numFmtId="15" fontId="33" fillId="6" borderId="1" xfId="0" applyNumberFormat="1" applyFont="1" applyFill="1" applyBorder="1" applyAlignment="1">
      <alignment horizontal="center" vertical="top"/>
    </xf>
    <xf numFmtId="17" fontId="33" fillId="6" borderId="1" xfId="0" applyNumberFormat="1" applyFont="1" applyFill="1" applyBorder="1" applyAlignment="1">
      <alignment horizontal="center" vertical="top"/>
    </xf>
    <xf numFmtId="17" fontId="34" fillId="6" borderId="1" xfId="0" applyNumberFormat="1" applyFont="1" applyFill="1" applyBorder="1" applyAlignment="1">
      <alignment horizontal="center" vertical="top"/>
    </xf>
    <xf numFmtId="167" fontId="23" fillId="6" borderId="1" xfId="0" applyNumberFormat="1" applyFont="1" applyFill="1" applyBorder="1" applyAlignment="1">
      <alignment horizontal="center" vertical="top"/>
    </xf>
    <xf numFmtId="167" fontId="23" fillId="6" borderId="1" xfId="0" applyNumberFormat="1" applyFont="1" applyFill="1" applyBorder="1" applyAlignment="1">
      <alignment vertical="top"/>
    </xf>
    <xf numFmtId="0" fontId="35" fillId="6" borderId="0" xfId="0" applyFont="1" applyFill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38" fontId="8" fillId="0" borderId="0" xfId="1" applyNumberFormat="1" applyFont="1" applyAlignment="1">
      <alignment horizontal="right" wrapText="1"/>
    </xf>
    <xf numFmtId="38" fontId="8" fillId="0" borderId="0" xfId="0" applyNumberFormat="1" applyFont="1"/>
    <xf numFmtId="38" fontId="7" fillId="0" borderId="0" xfId="0" applyNumberFormat="1" applyFont="1"/>
    <xf numFmtId="38" fontId="7" fillId="0" borderId="0" xfId="1" applyNumberFormat="1" applyFont="1" applyAlignment="1">
      <alignment horizontal="right" wrapText="1"/>
    </xf>
    <xf numFmtId="38" fontId="7" fillId="0" borderId="9" xfId="1" applyNumberFormat="1" applyFont="1" applyBorder="1" applyAlignment="1">
      <alignment horizontal="right" wrapText="1"/>
    </xf>
    <xf numFmtId="38" fontId="7" fillId="0" borderId="9" xfId="0" applyNumberFormat="1" applyFont="1" applyBorder="1"/>
    <xf numFmtId="38" fontId="7" fillId="0" borderId="10" xfId="1" applyNumberFormat="1" applyFont="1" applyBorder="1" applyAlignment="1">
      <alignment horizontal="right" wrapText="1"/>
    </xf>
    <xf numFmtId="38" fontId="7" fillId="0" borderId="0" xfId="1" applyNumberFormat="1" applyFont="1" applyBorder="1" applyAlignment="1">
      <alignment horizontal="right" wrapText="1"/>
    </xf>
    <xf numFmtId="38" fontId="7" fillId="0" borderId="0" xfId="0" applyNumberFormat="1" applyFont="1" applyBorder="1"/>
    <xf numFmtId="38" fontId="7" fillId="0" borderId="12" xfId="1" applyNumberFormat="1" applyFont="1" applyBorder="1" applyAlignment="1">
      <alignment horizontal="right" wrapText="1"/>
    </xf>
    <xf numFmtId="38" fontId="7" fillId="0" borderId="4" xfId="0" applyNumberFormat="1" applyFont="1" applyBorder="1"/>
    <xf numFmtId="38" fontId="7" fillId="0" borderId="14" xfId="1" applyNumberFormat="1" applyFont="1" applyBorder="1" applyAlignment="1">
      <alignment horizontal="right" wrapText="1"/>
    </xf>
    <xf numFmtId="38" fontId="7" fillId="0" borderId="6" xfId="1" applyNumberFormat="1" applyFont="1" applyBorder="1" applyAlignment="1">
      <alignment horizontal="right" wrapText="1"/>
    </xf>
    <xf numFmtId="38" fontId="7" fillId="0" borderId="6" xfId="0" applyNumberFormat="1" applyFont="1" applyBorder="1"/>
    <xf numFmtId="38" fontId="7" fillId="0" borderId="7" xfId="1" applyNumberFormat="1" applyFont="1" applyBorder="1" applyAlignment="1">
      <alignment horizontal="right" wrapText="1"/>
    </xf>
    <xf numFmtId="38" fontId="8" fillId="0" borderId="6" xfId="1" applyNumberFormat="1" applyFont="1" applyBorder="1" applyAlignment="1">
      <alignment horizontal="right" wrapText="1"/>
    </xf>
    <xf numFmtId="38" fontId="7" fillId="0" borderId="4" xfId="1" applyNumberFormat="1" applyFont="1" applyBorder="1" applyAlignment="1">
      <alignment horizontal="right" wrapText="1"/>
    </xf>
    <xf numFmtId="164" fontId="7" fillId="0" borderId="0" xfId="1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164" fontId="7" fillId="0" borderId="5" xfId="1" applyNumberFormat="1" applyFont="1" applyBorder="1" applyAlignment="1">
      <alignment horizontal="left" wrapText="1"/>
    </xf>
    <xf numFmtId="164" fontId="7" fillId="0" borderId="0" xfId="1" applyNumberFormat="1" applyFont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right" wrapText="1"/>
    </xf>
    <xf numFmtId="15" fontId="8" fillId="0" borderId="6" xfId="0" applyNumberFormat="1" applyFont="1" applyBorder="1" applyAlignment="1">
      <alignment horizontal="right" wrapText="1"/>
    </xf>
    <xf numFmtId="15" fontId="8" fillId="0" borderId="7" xfId="0" applyNumberFormat="1" applyFont="1" applyBorder="1" applyAlignment="1">
      <alignment horizontal="right" wrapText="1"/>
    </xf>
    <xf numFmtId="38" fontId="8" fillId="7" borderId="2" xfId="1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38" fontId="8" fillId="7" borderId="6" xfId="1" applyNumberFormat="1" applyFont="1" applyFill="1" applyBorder="1" applyAlignment="1">
      <alignment horizontal="right" wrapText="1"/>
    </xf>
    <xf numFmtId="0" fontId="0" fillId="0" borderId="0" xfId="0" quotePrefix="1"/>
    <xf numFmtId="38" fontId="0" fillId="0" borderId="0" xfId="0" applyNumberFormat="1"/>
    <xf numFmtId="38" fontId="7" fillId="0" borderId="0" xfId="1" applyNumberFormat="1" applyFont="1" applyFill="1" applyBorder="1" applyAlignment="1">
      <alignment horizontal="right" wrapText="1"/>
    </xf>
    <xf numFmtId="38" fontId="7" fillId="0" borderId="7" xfId="1" applyNumberFormat="1" applyFont="1" applyFill="1" applyBorder="1" applyAlignment="1">
      <alignment horizontal="right" wrapText="1"/>
    </xf>
    <xf numFmtId="170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0">
    <cellStyle name="Comma" xfId="18" builtinId="3"/>
    <cellStyle name="Comma 10 2 2" xfId="2"/>
    <cellStyle name="Comma 11" xfId="3"/>
    <cellStyle name="Comma 13" xfId="4"/>
    <cellStyle name="Comma 13 4" xfId="5"/>
    <cellStyle name="Comma 17" xfId="6"/>
    <cellStyle name="Currency" xfId="1" builtinId="4"/>
    <cellStyle name="Currency 4" xfId="7"/>
    <cellStyle name="Normal" xfId="0" builtinId="0"/>
    <cellStyle name="Normal 10" xfId="8"/>
    <cellStyle name="Normal 10 2" xfId="9"/>
    <cellStyle name="Normal 100" xfId="10"/>
    <cellStyle name="Normal 101" xfId="11"/>
    <cellStyle name="Normal 11" xfId="12"/>
    <cellStyle name="Normal 12" xfId="13"/>
    <cellStyle name="Normal 2" xfId="14"/>
    <cellStyle name="Normal 2 2" xfId="15"/>
    <cellStyle name="Normal 5" xfId="16"/>
    <cellStyle name="Percent" xfId="19" builtinId="5"/>
    <cellStyle name="Percent 5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 algn="ctr"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LCP DG3 vs. RFF Analysis</a:t>
            </a:r>
          </a:p>
        </c:rich>
      </c:tx>
      <c:layout>
        <c:manualLayout>
          <c:xMode val="edge"/>
          <c:yMode val="edge"/>
          <c:x val="0.4149271317108969"/>
          <c:y val="2.9332293981814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07184306043371E-2"/>
          <c:y val="0.11221142901691744"/>
          <c:w val="0.90458131509071571"/>
          <c:h val="0.72937376887295025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DG3vsRFF!$C$6:$M$6</c:f>
              <c:numCache>
                <c:formatCode>0.00000</c:formatCode>
                <c:ptCount val="11"/>
                <c:pt idx="1">
                  <c:v>2.3315046840458944</c:v>
                </c:pt>
                <c:pt idx="2">
                  <c:v>2.2551550476690827</c:v>
                </c:pt>
                <c:pt idx="3">
                  <c:v>2.0551550476690825</c:v>
                </c:pt>
                <c:pt idx="4">
                  <c:v>1.9507016195757512</c:v>
                </c:pt>
                <c:pt idx="5">
                  <c:v>1.9507016195757512</c:v>
                </c:pt>
                <c:pt idx="6">
                  <c:v>1.7514757820279827</c:v>
                </c:pt>
                <c:pt idx="7">
                  <c:v>1.7514757820279827</c:v>
                </c:pt>
                <c:pt idx="9">
                  <c:v>1.5741479318919844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2-47D2-8104-200EC3F3E981}"/>
            </c:ext>
          </c:extLst>
        </c:ser>
        <c:ser>
          <c:idx val="1"/>
          <c:order val="1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D2-47D2-8104-200EC3F3E981}"/>
              </c:ext>
            </c:extLst>
          </c:dPt>
          <c:dLbls>
            <c:dLbl>
              <c:idx val="0"/>
              <c:layout>
                <c:manualLayout>
                  <c:x val="1.6887384875210105E-3"/>
                  <c:y val="-1.1870117010206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D2-47D2-8104-200EC3F3E981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DG3vsRFF!$C$7:$M$7</c:f>
              <c:numCache>
                <c:formatCode>0.00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43D2-47D2-8104-200EC3F3E981}"/>
            </c:ext>
          </c:extLst>
        </c:ser>
        <c:ser>
          <c:idx val="2"/>
          <c:order val="2"/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D2-47D2-8104-200EC3F3E98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3D2-47D2-8104-200EC3F3E98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D2-47D2-8104-200EC3F3E981}"/>
                </c:ext>
              </c:extLst>
            </c:dLbl>
            <c:dLbl>
              <c:idx val="1"/>
              <c:layout>
                <c:manualLayout>
                  <c:x val="0"/>
                  <c:y val="-2.9945542311041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D2-47D2-8104-200EC3F3E981}"/>
                </c:ext>
              </c:extLst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DG3vsRFF!$C$4:$M$4</c:f>
              <c:numCache>
                <c:formatCode>0.000</c:formatCode>
                <c:ptCount val="11"/>
                <c:pt idx="0" formatCode="0.00">
                  <c:v>0</c:v>
                </c:pt>
                <c:pt idx="5">
                  <c:v>6.7741624522313941E-3</c:v>
                </c:pt>
                <c:pt idx="7" formatCode="0.00">
                  <c:v>0.42151568101248088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D2-47D2-8104-200EC3F3E981}"/>
            </c:ext>
          </c:extLst>
        </c:ser>
        <c:ser>
          <c:idx val="3"/>
          <c:order val="3"/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DG3vsRFF!$C$3:$M$3</c:f>
              <c:numCache>
                <c:formatCode>0.00</c:formatCode>
                <c:ptCount val="11"/>
                <c:pt idx="0">
                  <c:v>2.4</c:v>
                </c:pt>
                <c:pt idx="8">
                  <c:v>2.1729914630404634</c:v>
                </c:pt>
                <c:pt idx="10">
                  <c:v>1.5741479318919844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D2-47D2-8104-200EC3F3E981}"/>
            </c:ext>
          </c:extLst>
        </c:ser>
        <c:ser>
          <c:idx val="4"/>
          <c:order val="4"/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3D2-47D2-8104-200EC3F3E98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3D2-47D2-8104-200EC3F3E98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3D2-47D2-8104-200EC3F3E98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3D2-47D2-8104-200EC3F3E98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3D2-47D2-8104-200EC3F3E98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43D2-47D2-8104-200EC3F3E98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3D2-47D2-8104-200EC3F3E98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43D2-47D2-8104-200EC3F3E981}"/>
              </c:ext>
            </c:extLst>
          </c:dPt>
          <c:dLbls>
            <c:dLbl>
              <c:idx val="3"/>
              <c:layout>
                <c:manualLayout>
                  <c:x val="1.434308663224326E-3"/>
                  <c:y val="-5.4190818215711705E-3"/>
                </c:manualLayout>
              </c:layout>
              <c:numFmt formatCode="#,##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3D2-47D2-8104-200EC3F3E981}"/>
                </c:ext>
              </c:extLst>
            </c:dLbl>
            <c:dLbl>
              <c:idx val="5"/>
              <c:numFmt formatCode="#,##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3D2-47D2-8104-200EC3F3E981}"/>
                </c:ext>
              </c:extLst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DG3vsRFF!$C$2:$M$2</c:f>
              <c:strCache>
                <c:ptCount val="11"/>
                <c:pt idx="0">
                  <c:v>DG3 CPW Preference</c:v>
                </c:pt>
                <c:pt idx="1">
                  <c:v>Exports to Taxpayer</c:v>
                </c:pt>
                <c:pt idx="2">
                  <c:v>Emera</c:v>
                </c:pt>
                <c:pt idx="3">
                  <c:v>Emera - Extra purchase from NY</c:v>
                </c:pt>
                <c:pt idx="4">
                  <c:v>Financing Pre RFF (LRA)</c:v>
                </c:pt>
                <c:pt idx="5">
                  <c:v>Delayed COD Capex</c:v>
                </c:pt>
                <c:pt idx="6">
                  <c:v>Delayed COD Fuel</c:v>
                </c:pt>
                <c:pt idx="7">
                  <c:v>Financing RFF</c:v>
                </c:pt>
                <c:pt idx="8">
                  <c:v>Revised CPW Preference</c:v>
                </c:pt>
                <c:pt idx="9">
                  <c:v>Move CPW @ July 1, 2012 to Dec. 1, 2013</c:v>
                </c:pt>
                <c:pt idx="10">
                  <c:v>CPW Preference at Financial Close</c:v>
                </c:pt>
              </c:strCache>
            </c:strRef>
          </c:cat>
          <c:val>
            <c:numRef>
              <c:f>DG3vsRFF!$C$5:$M$5</c:f>
              <c:numCache>
                <c:formatCode>0.000</c:formatCode>
                <c:ptCount val="11"/>
                <c:pt idx="1">
                  <c:v>6.8495315954105532E-2</c:v>
                </c:pt>
                <c:pt idx="2" formatCode="0.00">
                  <c:v>7.6349636376811761E-2</c:v>
                </c:pt>
                <c:pt idx="3" formatCode="0.00">
                  <c:v>0.2</c:v>
                </c:pt>
                <c:pt idx="4" formatCode="0.00">
                  <c:v>0.10445342809333125</c:v>
                </c:pt>
                <c:pt idx="6" formatCode="0.00">
                  <c:v>0.20599999999999999</c:v>
                </c:pt>
                <c:pt idx="9" formatCode="0.00">
                  <c:v>0.5988435311484791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3D2-47D2-8104-200EC3F3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281536"/>
        <c:axId val="209918144"/>
      </c:barChart>
      <c:catAx>
        <c:axId val="1532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91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918144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CPW (billions  </a:t>
                </a:r>
                <a:r>
                  <a:rPr lang="en-US" sz="1200" b="0" i="0" u="none" strike="noStrike" baseline="0">
                    <a:effectLst/>
                  </a:rPr>
                  <a:t>2012$)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9110562059507956E-4"/>
              <c:y val="0.409241356792123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2815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D1D1D1" mc:Ignorable="a14" a14:legacySpreadsheetColorIndex="22">
                <a:gamma/>
                <a:tint val="7372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D1D1D1" mc:Ignorable="a14" a14:legacySpreadsheetColorIndex="22">
                <a:gamma/>
                <a:tint val="73725"/>
                <a:invGamma/>
              </a:srgbClr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23</xdr:row>
      <xdr:rowOff>19050</xdr:rowOff>
    </xdr:from>
    <xdr:to>
      <xdr:col>4</xdr:col>
      <xdr:colOff>211455</xdr:colOff>
      <xdr:row>25</xdr:row>
      <xdr:rowOff>3810</xdr:rowOff>
    </xdr:to>
    <xdr:sp macro="" textlink="">
      <xdr:nvSpPr>
        <xdr:cNvPr id="4" name="Right Brace 3"/>
        <xdr:cNvSpPr/>
      </xdr:nvSpPr>
      <xdr:spPr>
        <a:xfrm>
          <a:off x="5560695" y="4423410"/>
          <a:ext cx="182880" cy="350520"/>
        </a:xfrm>
        <a:prstGeom prst="rightBrace">
          <a:avLst/>
        </a:prstGeom>
        <a:noFill/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28575</xdr:colOff>
      <xdr:row>25</xdr:row>
      <xdr:rowOff>19050</xdr:rowOff>
    </xdr:from>
    <xdr:to>
      <xdr:col>4</xdr:col>
      <xdr:colOff>211455</xdr:colOff>
      <xdr:row>28</xdr:row>
      <xdr:rowOff>3810</xdr:rowOff>
    </xdr:to>
    <xdr:sp macro="" textlink="">
      <xdr:nvSpPr>
        <xdr:cNvPr id="5" name="Right Brace 4"/>
        <xdr:cNvSpPr/>
      </xdr:nvSpPr>
      <xdr:spPr>
        <a:xfrm>
          <a:off x="5560695" y="4789170"/>
          <a:ext cx="182880" cy="541020"/>
        </a:xfrm>
        <a:prstGeom prst="rightBrac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7</xdr:row>
      <xdr:rowOff>17145</xdr:rowOff>
    </xdr:from>
    <xdr:to>
      <xdr:col>14</xdr:col>
      <xdr:colOff>640080</xdr:colOff>
      <xdr:row>28</xdr:row>
      <xdr:rowOff>68580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FP%20Review%20Docs\RFIs%20Filed\MHI-RFI's_Word\MHI-Nalcor-49_3%20AFUDC%20and%20Esca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tegouea/LOCALS~1/Temp/1/notes9001A5/OutputComparison.PLF10Init.Base.Oct27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lated A &amp; E"/>
      <sheetName val="DCL A &amp; E"/>
      <sheetName val="Ex. 5 2010 Costs"/>
      <sheetName val="Ex. 5 2010 Other Costs "/>
    </sheetNames>
    <sheetDataSet>
      <sheetData sheetId="0"/>
      <sheetData sheetId="1">
        <row r="14">
          <cell r="C14">
            <v>0.02</v>
          </cell>
        </row>
        <row r="15">
          <cell r="C15">
            <v>1.9E-2</v>
          </cell>
        </row>
        <row r="16">
          <cell r="C16">
            <v>1.9E-2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SummaryAll"/>
      <sheetName val="Chart1"/>
      <sheetName val="Detail Isl $MWh"/>
      <sheetName val="Dividends"/>
      <sheetName val="Data"/>
      <sheetName val="RunIns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>ISOLATED:</v>
          </cell>
          <cell r="C1">
            <v>2010</v>
          </cell>
          <cell r="D1">
            <v>2011</v>
          </cell>
          <cell r="E1">
            <v>2012</v>
          </cell>
          <cell r="F1">
            <v>2013</v>
          </cell>
          <cell r="G1">
            <v>2014</v>
          </cell>
          <cell r="H1">
            <v>2015</v>
          </cell>
          <cell r="I1">
            <v>2016</v>
          </cell>
          <cell r="J1">
            <v>2017</v>
          </cell>
          <cell r="K1">
            <v>2018</v>
          </cell>
          <cell r="L1">
            <v>2019</v>
          </cell>
          <cell r="M1">
            <v>2020</v>
          </cell>
          <cell r="N1">
            <v>2021</v>
          </cell>
          <cell r="O1">
            <v>2022</v>
          </cell>
          <cell r="P1">
            <v>2023</v>
          </cell>
          <cell r="Q1">
            <v>2024</v>
          </cell>
          <cell r="R1">
            <v>2025</v>
          </cell>
          <cell r="S1">
            <v>2026</v>
          </cell>
          <cell r="T1">
            <v>2027</v>
          </cell>
          <cell r="U1">
            <v>2028</v>
          </cell>
          <cell r="V1">
            <v>2029</v>
          </cell>
          <cell r="W1">
            <v>2030</v>
          </cell>
          <cell r="X1">
            <v>2031</v>
          </cell>
          <cell r="Y1">
            <v>2032</v>
          </cell>
          <cell r="Z1">
            <v>2033</v>
          </cell>
          <cell r="AA1">
            <v>2034</v>
          </cell>
          <cell r="AB1">
            <v>2035</v>
          </cell>
          <cell r="AC1">
            <v>2036</v>
          </cell>
          <cell r="AD1">
            <v>2037</v>
          </cell>
          <cell r="AE1">
            <v>2038</v>
          </cell>
          <cell r="AF1">
            <v>2039</v>
          </cell>
          <cell r="AG1">
            <v>2040</v>
          </cell>
          <cell r="AH1">
            <v>2041</v>
          </cell>
          <cell r="AI1">
            <v>2042</v>
          </cell>
          <cell r="AJ1">
            <v>2043</v>
          </cell>
          <cell r="AK1">
            <v>2044</v>
          </cell>
          <cell r="AL1">
            <v>2045</v>
          </cell>
          <cell r="AM1">
            <v>2046</v>
          </cell>
          <cell r="AN1">
            <v>2047</v>
          </cell>
          <cell r="AO1">
            <v>2048</v>
          </cell>
          <cell r="AP1">
            <v>2049</v>
          </cell>
          <cell r="AQ1">
            <v>2050</v>
          </cell>
          <cell r="AR1">
            <v>2051</v>
          </cell>
          <cell r="AS1">
            <v>2052</v>
          </cell>
          <cell r="AT1">
            <v>2053</v>
          </cell>
          <cell r="AU1">
            <v>2054</v>
          </cell>
          <cell r="AV1">
            <v>2055</v>
          </cell>
          <cell r="AW1">
            <v>2056</v>
          </cell>
          <cell r="AX1">
            <v>2057</v>
          </cell>
          <cell r="AY1">
            <v>2058</v>
          </cell>
          <cell r="AZ1">
            <v>2059</v>
          </cell>
          <cell r="BA1">
            <v>2060</v>
          </cell>
          <cell r="BB1">
            <v>2061</v>
          </cell>
          <cell r="BC1">
            <v>2062</v>
          </cell>
          <cell r="BD1">
            <v>2063</v>
          </cell>
          <cell r="BE1">
            <v>2064</v>
          </cell>
          <cell r="BF1">
            <v>2065</v>
          </cell>
          <cell r="BG1">
            <v>2066</v>
          </cell>
          <cell r="BH1">
            <v>2067</v>
          </cell>
          <cell r="BI1">
            <v>2068</v>
          </cell>
        </row>
        <row r="2">
          <cell r="B2" t="str">
            <v>Isl Intc Sales</v>
          </cell>
          <cell r="C2">
            <v>409811.60640598001</v>
          </cell>
          <cell r="D2">
            <v>441874.82900070999</v>
          </cell>
          <cell r="E2">
            <v>501116.45196447999</v>
          </cell>
          <cell r="F2">
            <v>583252.65139214997</v>
          </cell>
          <cell r="G2">
            <v>605655.19736873999</v>
          </cell>
          <cell r="H2">
            <v>677949.64301066997</v>
          </cell>
          <cell r="I2">
            <v>723760.19356886996</v>
          </cell>
          <cell r="J2">
            <v>748828.12717426999</v>
          </cell>
          <cell r="K2">
            <v>785018.24076731002</v>
          </cell>
          <cell r="L2">
            <v>807310.23551042005</v>
          </cell>
          <cell r="M2">
            <v>841324.40180968004</v>
          </cell>
          <cell r="N2">
            <v>850340.57491426996</v>
          </cell>
          <cell r="O2">
            <v>893099.32113092998</v>
          </cell>
          <cell r="P2">
            <v>949368.29298557003</v>
          </cell>
          <cell r="Q2">
            <v>975446.44433373003</v>
          </cell>
          <cell r="R2">
            <v>1006889.92007962</v>
          </cell>
          <cell r="S2">
            <v>1036260.48238369</v>
          </cell>
          <cell r="T2">
            <v>1072452.4054757</v>
          </cell>
          <cell r="U2">
            <v>1118761.3649217701</v>
          </cell>
          <cell r="V2">
            <v>1160562.06039793</v>
          </cell>
          <cell r="W2">
            <v>1198064.27494143</v>
          </cell>
          <cell r="X2">
            <v>1233182.8337169201</v>
          </cell>
          <cell r="Y2">
            <v>1265868.3673924799</v>
          </cell>
          <cell r="Z2">
            <v>1332955.4898078099</v>
          </cell>
          <cell r="AA2">
            <v>1533559.80274166</v>
          </cell>
          <cell r="AB2">
            <v>1568911.48005821</v>
          </cell>
          <cell r="AC2">
            <v>1629149.9498182</v>
          </cell>
          <cell r="AD2">
            <v>1719667.2918241001</v>
          </cell>
          <cell r="AE2">
            <v>1766643.5706957099</v>
          </cell>
          <cell r="AF2">
            <v>1814819.9590666699</v>
          </cell>
          <cell r="AG2">
            <v>1861297.8874677799</v>
          </cell>
          <cell r="AH2">
            <v>1908415.63256391</v>
          </cell>
          <cell r="AI2">
            <v>1961038.23288915</v>
          </cell>
          <cell r="AJ2">
            <v>2023572.76797263</v>
          </cell>
          <cell r="AK2">
            <v>2078213.6164162301</v>
          </cell>
          <cell r="AL2">
            <v>2135159.5029352098</v>
          </cell>
          <cell r="AM2">
            <v>2198839.5348780798</v>
          </cell>
          <cell r="AN2">
            <v>2270305.13865133</v>
          </cell>
          <cell r="AO2">
            <v>2341680.7352245199</v>
          </cell>
          <cell r="AP2">
            <v>2424567.29017261</v>
          </cell>
          <cell r="AQ2">
            <v>2511499.7475276301</v>
          </cell>
          <cell r="AR2">
            <v>2608409.6731889201</v>
          </cell>
          <cell r="AS2">
            <v>2700573.4604712399</v>
          </cell>
          <cell r="AT2">
            <v>2796122.6623941199</v>
          </cell>
          <cell r="AU2">
            <v>2864881.5879859999</v>
          </cell>
          <cell r="AV2">
            <v>2937236.4386705798</v>
          </cell>
          <cell r="AW2">
            <v>3028855.0834458801</v>
          </cell>
          <cell r="AX2">
            <v>3145959.51885171</v>
          </cell>
          <cell r="AY2">
            <v>3216435.2461339398</v>
          </cell>
          <cell r="AZ2">
            <v>3288263.73595264</v>
          </cell>
          <cell r="BA2">
            <v>3364456.9126517102</v>
          </cell>
          <cell r="BB2">
            <v>3443182.78645175</v>
          </cell>
          <cell r="BC2">
            <v>3526326.6493774201</v>
          </cell>
          <cell r="BD2">
            <v>3665502.1898631798</v>
          </cell>
          <cell r="BE2">
            <v>3818371.3521763799</v>
          </cell>
          <cell r="BF2">
            <v>3922885.7374962498</v>
          </cell>
          <cell r="BG2">
            <v>4047587.6717520501</v>
          </cell>
          <cell r="BH2">
            <v>4213191.9052574299</v>
          </cell>
          <cell r="BI2">
            <v>3606741.8771488499</v>
          </cell>
          <cell r="BJ2">
            <v>0</v>
          </cell>
        </row>
        <row r="3">
          <cell r="B3" t="str">
            <v>Isl Intc GWh</v>
          </cell>
          <cell r="C3">
            <v>6005.1629886999999</v>
          </cell>
          <cell r="D3">
            <v>6090.2842000000001</v>
          </cell>
          <cell r="E3">
            <v>6457.9156000000003</v>
          </cell>
          <cell r="F3">
            <v>6853.4107000000004</v>
          </cell>
          <cell r="G3">
            <v>6948.9575000000004</v>
          </cell>
          <cell r="H3">
            <v>7067.9745000000003</v>
          </cell>
          <cell r="I3">
            <v>7084.1525000000001</v>
          </cell>
          <cell r="J3">
            <v>7118.2561999999998</v>
          </cell>
          <cell r="K3">
            <v>7187.5545000000002</v>
          </cell>
          <cell r="L3">
            <v>7256.6954999999998</v>
          </cell>
          <cell r="M3">
            <v>7318.4895999999999</v>
          </cell>
          <cell r="N3">
            <v>7412.2761</v>
          </cell>
          <cell r="O3">
            <v>7503.8469999999998</v>
          </cell>
          <cell r="P3">
            <v>7609.0598</v>
          </cell>
          <cell r="Q3">
            <v>7671.5838000000003</v>
          </cell>
          <cell r="R3">
            <v>7728.8233</v>
          </cell>
          <cell r="S3">
            <v>7810.1848</v>
          </cell>
          <cell r="T3">
            <v>7897.8441999999995</v>
          </cell>
          <cell r="U3">
            <v>7978.0473000000002</v>
          </cell>
          <cell r="V3">
            <v>8057.1794</v>
          </cell>
          <cell r="W3">
            <v>8132.8420572000005</v>
          </cell>
          <cell r="X3">
            <v>8208.5042833999996</v>
          </cell>
          <cell r="Y3">
            <v>8284.1665104999993</v>
          </cell>
          <cell r="Z3">
            <v>8359.8287376999997</v>
          </cell>
          <cell r="AA3">
            <v>8435.4909649000001</v>
          </cell>
          <cell r="AB3">
            <v>8503.5869691000007</v>
          </cell>
          <cell r="AC3">
            <v>8571.6829732999995</v>
          </cell>
          <cell r="AD3">
            <v>8639.7789775000001</v>
          </cell>
          <cell r="AE3">
            <v>8707.8749816</v>
          </cell>
          <cell r="AF3">
            <v>8775.9709858000006</v>
          </cell>
          <cell r="AG3">
            <v>8836.5007669999995</v>
          </cell>
          <cell r="AH3">
            <v>8897.0305492000007</v>
          </cell>
          <cell r="AI3">
            <v>8957.5603303999997</v>
          </cell>
          <cell r="AJ3">
            <v>9018.0901116000005</v>
          </cell>
          <cell r="AK3">
            <v>9078.6198937000008</v>
          </cell>
          <cell r="AL3">
            <v>9139.1496748999998</v>
          </cell>
          <cell r="AM3">
            <v>9199.6794561000006</v>
          </cell>
          <cell r="AN3">
            <v>9260.2092382999999</v>
          </cell>
          <cell r="AO3">
            <v>9320.7390195000007</v>
          </cell>
          <cell r="AP3">
            <v>9381.2688006999997</v>
          </cell>
          <cell r="AQ3">
            <v>9434.2323598000003</v>
          </cell>
          <cell r="AR3">
            <v>9487.1959189999998</v>
          </cell>
          <cell r="AS3">
            <v>9540.1594772000008</v>
          </cell>
          <cell r="AT3">
            <v>9593.1230364000003</v>
          </cell>
          <cell r="AU3">
            <v>9646.0865955999998</v>
          </cell>
          <cell r="AV3">
            <v>9699.0501537</v>
          </cell>
          <cell r="AW3">
            <v>9752.0137128999995</v>
          </cell>
          <cell r="AX3">
            <v>9804.9772721000008</v>
          </cell>
          <cell r="AY3">
            <v>9857.9408303</v>
          </cell>
          <cell r="AZ3">
            <v>9910.9043894999995</v>
          </cell>
          <cell r="BA3">
            <v>9963.8679487000009</v>
          </cell>
          <cell r="BB3">
            <v>10016.831506799999</v>
          </cell>
          <cell r="BC3">
            <v>10069.795066000001</v>
          </cell>
          <cell r="BD3">
            <v>10122.7586252</v>
          </cell>
          <cell r="BE3">
            <v>10175.722183399999</v>
          </cell>
          <cell r="BF3">
            <v>10228.685742600001</v>
          </cell>
          <cell r="BG3">
            <v>10281.6493018</v>
          </cell>
          <cell r="BH3">
            <v>10334.6128599</v>
          </cell>
          <cell r="BI3">
            <v>10387.5764191</v>
          </cell>
          <cell r="BJ3">
            <v>498685.88175200002</v>
          </cell>
        </row>
        <row r="4">
          <cell r="B4" t="str">
            <v>Isl Intc Ave Rate</v>
          </cell>
          <cell r="C4">
            <v>68.243211250000002</v>
          </cell>
          <cell r="D4">
            <v>72.554057330000006</v>
          </cell>
          <cell r="E4">
            <v>77.597243910000003</v>
          </cell>
          <cell r="F4">
            <v>85.103998129999994</v>
          </cell>
          <cell r="G4">
            <v>87.15770637</v>
          </cell>
          <cell r="H4">
            <v>95.918518520000006</v>
          </cell>
          <cell r="I4">
            <v>102.16609447</v>
          </cell>
          <cell r="J4">
            <v>105.19825448</v>
          </cell>
          <cell r="K4">
            <v>109.21910097999999</v>
          </cell>
          <cell r="L4">
            <v>111.25039427999999</v>
          </cell>
          <cell r="M4">
            <v>114.95874802</v>
          </cell>
          <cell r="N4">
            <v>114.72057482</v>
          </cell>
          <cell r="O4">
            <v>119.01886073999999</v>
          </cell>
          <cell r="P4">
            <v>124.76814717000001</v>
          </cell>
          <cell r="Q4">
            <v>127.15059494</v>
          </cell>
          <cell r="R4">
            <v>130.27725967999999</v>
          </cell>
          <cell r="S4">
            <v>132.68066107999999</v>
          </cell>
          <cell r="T4">
            <v>135.79052439</v>
          </cell>
          <cell r="U4">
            <v>140.22997393</v>
          </cell>
          <cell r="V4">
            <v>144.04073718000001</v>
          </cell>
          <cell r="W4">
            <v>147.31188266999999</v>
          </cell>
          <cell r="X4">
            <v>150.23234332999999</v>
          </cell>
          <cell r="Y4">
            <v>152.80576094</v>
          </cell>
          <cell r="Z4">
            <v>159.44770301</v>
          </cell>
          <cell r="AA4">
            <v>181.79852353999999</v>
          </cell>
          <cell r="AB4">
            <v>184.49996286999999</v>
          </cell>
          <cell r="AC4">
            <v>190.06185307000001</v>
          </cell>
          <cell r="AD4">
            <v>199.04065790000001</v>
          </cell>
          <cell r="AE4">
            <v>202.87883948999999</v>
          </cell>
          <cell r="AF4">
            <v>206.79420682</v>
          </cell>
          <cell r="AG4">
            <v>210.63743857</v>
          </cell>
          <cell r="AH4">
            <v>214.50028996</v>
          </cell>
          <cell r="AI4">
            <v>218.92548423</v>
          </cell>
          <cell r="AJ4">
            <v>224.39039119</v>
          </cell>
          <cell r="AK4">
            <v>228.91294500000001</v>
          </cell>
          <cell r="AL4">
            <v>233.62780771999999</v>
          </cell>
          <cell r="AM4">
            <v>239.01262488</v>
          </cell>
          <cell r="AN4">
            <v>245.16780130999999</v>
          </cell>
          <cell r="AO4">
            <v>251.23337649000001</v>
          </cell>
          <cell r="AP4">
            <v>258.4476942</v>
          </cell>
          <cell r="AQ4">
            <v>266.21135156999998</v>
          </cell>
          <cell r="AR4">
            <v>274.94000287</v>
          </cell>
          <cell r="AS4">
            <v>283.07424701999997</v>
          </cell>
          <cell r="AT4">
            <v>291.4715731</v>
          </cell>
          <cell r="AU4">
            <v>296.99936442000001</v>
          </cell>
          <cell r="AV4">
            <v>302.83753481999997</v>
          </cell>
          <cell r="AW4">
            <v>310.58765632000001</v>
          </cell>
          <cell r="AX4">
            <v>320.85332087</v>
          </cell>
          <cell r="AY4">
            <v>326.27861148</v>
          </cell>
          <cell r="AZ4">
            <v>331.78240922999998</v>
          </cell>
          <cell r="BA4">
            <v>337.66574687000002</v>
          </cell>
          <cell r="BB4">
            <v>343.73971290999998</v>
          </cell>
          <cell r="BC4">
            <v>350.18852184000002</v>
          </cell>
          <cell r="BD4">
            <v>362.10506697</v>
          </cell>
          <cell r="BE4">
            <v>375.24327840000001</v>
          </cell>
          <cell r="BF4">
            <v>383.51806246000001</v>
          </cell>
          <cell r="BG4">
            <v>393.67104955000002</v>
          </cell>
          <cell r="BH4">
            <v>407.67776813</v>
          </cell>
          <cell r="BI4">
            <v>347.21688021</v>
          </cell>
          <cell r="BJ4">
            <v>0</v>
          </cell>
        </row>
        <row r="5">
          <cell r="B5" t="str">
            <v>Hydro Dividends</v>
          </cell>
          <cell r="C5">
            <v>0</v>
          </cell>
          <cell r="D5">
            <v>26617.30495564</v>
          </cell>
          <cell r="E5">
            <v>19721.267751579999</v>
          </cell>
          <cell r="F5">
            <v>14015.56576734</v>
          </cell>
          <cell r="G5">
            <v>3726.8965038800002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2098.9311977399998</v>
          </cell>
          <cell r="O5">
            <v>47189.799426309997</v>
          </cell>
          <cell r="P5">
            <v>74975.918749749995</v>
          </cell>
          <cell r="Q5">
            <v>92597.995127660004</v>
          </cell>
          <cell r="R5">
            <v>83384.110205660007</v>
          </cell>
          <cell r="S5">
            <v>99412.072456569993</v>
          </cell>
          <cell r="T5">
            <v>93129.023364029999</v>
          </cell>
          <cell r="U5">
            <v>68353.961110489996</v>
          </cell>
          <cell r="V5">
            <v>70736.693645869993</v>
          </cell>
          <cell r="W5">
            <v>98360.203615959996</v>
          </cell>
          <cell r="X5">
            <v>88277.773912470002</v>
          </cell>
          <cell r="Y5">
            <v>65041.968325430003</v>
          </cell>
          <cell r="Z5">
            <v>15912.777154629999</v>
          </cell>
          <cell r="AA5">
            <v>53337.778819079998</v>
          </cell>
          <cell r="AB5">
            <v>76946.95105761</v>
          </cell>
          <cell r="AC5">
            <v>80897.225643149999</v>
          </cell>
          <cell r="AD5">
            <v>95818.725777319996</v>
          </cell>
          <cell r="AE5">
            <v>125063.16308001999</v>
          </cell>
          <cell r="AF5">
            <v>123750.75294792</v>
          </cell>
          <cell r="AG5">
            <v>121999.94044645</v>
          </cell>
          <cell r="AH5">
            <v>119465.5066699</v>
          </cell>
          <cell r="AI5">
            <v>109164.82686376</v>
          </cell>
          <cell r="AJ5">
            <v>95840.714878979998</v>
          </cell>
          <cell r="AK5">
            <v>116976.62668433</v>
          </cell>
          <cell r="AL5">
            <v>115106.40085147</v>
          </cell>
          <cell r="AM5">
            <v>104005.47415006001</v>
          </cell>
          <cell r="AN5">
            <v>90400.492291410003</v>
          </cell>
          <cell r="AO5">
            <v>89510.036458639996</v>
          </cell>
          <cell r="AP5">
            <v>47103.502287620002</v>
          </cell>
          <cell r="AQ5">
            <v>28559.997324669999</v>
          </cell>
          <cell r="AR5">
            <v>52471.666694129999</v>
          </cell>
          <cell r="AS5">
            <v>70762.117565470006</v>
          </cell>
          <cell r="AT5">
            <v>100720.89053429999</v>
          </cell>
          <cell r="AU5">
            <v>135452.93155360999</v>
          </cell>
          <cell r="AV5">
            <v>106226.97742845</v>
          </cell>
          <cell r="AW5">
            <v>74308.406153360003</v>
          </cell>
          <cell r="AX5">
            <v>114130.6846316</v>
          </cell>
          <cell r="AY5">
            <v>155937.58716443999</v>
          </cell>
          <cell r="AZ5">
            <v>152451.07066873999</v>
          </cell>
          <cell r="BA5">
            <v>147992.20013151999</v>
          </cell>
          <cell r="BB5">
            <v>139573.20924806999</v>
          </cell>
          <cell r="BC5">
            <v>85654.705966480004</v>
          </cell>
          <cell r="BD5">
            <v>32023.072027949998</v>
          </cell>
          <cell r="BE5">
            <v>23468.346633540001</v>
          </cell>
          <cell r="BF5">
            <v>108529.15256569</v>
          </cell>
          <cell r="BG5">
            <v>26874.676122410001</v>
          </cell>
          <cell r="BH5">
            <v>50341.483243130002</v>
          </cell>
          <cell r="BI5">
            <v>139955.57055966</v>
          </cell>
          <cell r="BJ5">
            <v>0</v>
          </cell>
        </row>
        <row r="6">
          <cell r="B6" t="str">
            <v>CFLCO Dividends</v>
          </cell>
          <cell r="C6">
            <v>10100.104987840001</v>
          </cell>
          <cell r="D6">
            <v>9906.7110245799995</v>
          </cell>
          <cell r="E6">
            <v>9957.7242500899993</v>
          </cell>
          <cell r="F6">
            <v>8919.4692158899998</v>
          </cell>
          <cell r="G6">
            <v>8287.2186463800008</v>
          </cell>
          <cell r="H6">
            <v>11598.53160084</v>
          </cell>
          <cell r="I6">
            <v>8348.63320208</v>
          </cell>
          <cell r="J6">
            <v>4297.9418600400004</v>
          </cell>
          <cell r="K6">
            <v>4181.8471501000004</v>
          </cell>
          <cell r="L6">
            <v>4338.5759558999998</v>
          </cell>
          <cell r="M6">
            <v>4693.1363480299997</v>
          </cell>
          <cell r="N6">
            <v>4711.2104358400002</v>
          </cell>
          <cell r="O6">
            <v>4495.7701070200001</v>
          </cell>
          <cell r="P6">
            <v>4226.6015114000002</v>
          </cell>
          <cell r="Q6">
            <v>3996.9534580099998</v>
          </cell>
          <cell r="R6">
            <v>3898.6572691599999</v>
          </cell>
          <cell r="S6">
            <v>3288.1798913600001</v>
          </cell>
          <cell r="T6">
            <v>2695.4734011099999</v>
          </cell>
          <cell r="U6">
            <v>2255.0846097499998</v>
          </cell>
          <cell r="V6">
            <v>1645.64063977</v>
          </cell>
          <cell r="W6">
            <v>1397.86683533</v>
          </cell>
          <cell r="X6">
            <v>296.95010087000003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</row>
        <row r="7">
          <cell r="B7" t="str">
            <v>NF Power Net Rate</v>
          </cell>
          <cell r="C7">
            <v>68.769066240000001</v>
          </cell>
          <cell r="D7">
            <v>64.235223509999997</v>
          </cell>
          <cell r="E7">
            <v>70.674371269999995</v>
          </cell>
          <cell r="F7">
            <v>82.608036580000004</v>
          </cell>
          <cell r="G7">
            <v>85.340071800000004</v>
          </cell>
          <cell r="H7">
            <v>94.652513630000001</v>
          </cell>
          <cell r="I7">
            <v>102.58499162</v>
          </cell>
          <cell r="J7">
            <v>105.96931128</v>
          </cell>
          <cell r="K7">
            <v>109.73896496</v>
          </cell>
          <cell r="L7">
            <v>111.93566583</v>
          </cell>
          <cell r="M7">
            <v>116.20771497</v>
          </cell>
          <cell r="N7">
            <v>116.0578244</v>
          </cell>
          <cell r="O7">
            <v>120.3783127</v>
          </cell>
          <cell r="P7">
            <v>126.26156758</v>
          </cell>
          <cell r="Q7">
            <v>128.68151069000001</v>
          </cell>
          <cell r="R7">
            <v>131.91625037</v>
          </cell>
          <cell r="S7">
            <v>134.31349864000001</v>
          </cell>
          <cell r="T7">
            <v>137.44476470999999</v>
          </cell>
          <cell r="U7">
            <v>141.98474322000001</v>
          </cell>
          <cell r="V7">
            <v>145.86155403000001</v>
          </cell>
          <cell r="W7">
            <v>149.13788511999999</v>
          </cell>
          <cell r="X7">
            <v>152.08004638</v>
          </cell>
          <cell r="Y7">
            <v>154.65151423</v>
          </cell>
          <cell r="Z7">
            <v>161.37920012999999</v>
          </cell>
          <cell r="AA7">
            <v>183.73616877000001</v>
          </cell>
          <cell r="AB7">
            <v>186.60615247999999</v>
          </cell>
          <cell r="AC7">
            <v>192.20949261000001</v>
          </cell>
          <cell r="AD7">
            <v>201.13838976</v>
          </cell>
          <cell r="AE7">
            <v>205.13074485000001</v>
          </cell>
          <cell r="AF7">
            <v>209.16141277</v>
          </cell>
          <cell r="AG7">
            <v>213.03625516</v>
          </cell>
          <cell r="AH7">
            <v>216.93674933</v>
          </cell>
          <cell r="AI7">
            <v>221.40990934000001</v>
          </cell>
          <cell r="AJ7">
            <v>226.98799596999999</v>
          </cell>
          <cell r="AK7">
            <v>231.56208956</v>
          </cell>
          <cell r="AL7">
            <v>236.33518741</v>
          </cell>
          <cell r="AM7">
            <v>241.80121840000001</v>
          </cell>
          <cell r="AN7">
            <v>248.08455240999999</v>
          </cell>
          <cell r="AO7">
            <v>254.25499758999999</v>
          </cell>
          <cell r="AP7">
            <v>261.63850213000001</v>
          </cell>
          <cell r="AQ7">
            <v>269.59397077</v>
          </cell>
          <cell r="AR7">
            <v>278.59036658999997</v>
          </cell>
          <cell r="AS7">
            <v>286.91016612999999</v>
          </cell>
          <cell r="AT7">
            <v>295.54667747000002</v>
          </cell>
          <cell r="AU7">
            <v>301.15474420999999</v>
          </cell>
          <cell r="AV7">
            <v>307.10095374999997</v>
          </cell>
          <cell r="AW7">
            <v>315.00630662999998</v>
          </cell>
          <cell r="AX7">
            <v>325.59734116999999</v>
          </cell>
          <cell r="AY7">
            <v>331.09404760000001</v>
          </cell>
          <cell r="AZ7">
            <v>336.67242899000001</v>
          </cell>
          <cell r="BA7">
            <v>342.64862431</v>
          </cell>
          <cell r="BB7">
            <v>348.81722890999998</v>
          </cell>
          <cell r="BC7">
            <v>355.37714352</v>
          </cell>
          <cell r="BD7">
            <v>367.60904986999998</v>
          </cell>
          <cell r="BE7">
            <v>381.20434159000001</v>
          </cell>
          <cell r="BF7">
            <v>389.68201746</v>
          </cell>
          <cell r="BG7">
            <v>400.08161638000001</v>
          </cell>
          <cell r="BH7">
            <v>414.52273288999999</v>
          </cell>
          <cell r="BI7">
            <v>350.39037029999997</v>
          </cell>
          <cell r="BJ7">
            <v>12390.104140760001</v>
          </cell>
        </row>
        <row r="8">
          <cell r="B8" t="str">
            <v>Isl Ind Net Rate</v>
          </cell>
          <cell r="C8">
            <v>39.080001000000003</v>
          </cell>
          <cell r="D8">
            <v>44.458260610000004</v>
          </cell>
          <cell r="E8">
            <v>51.801404050000002</v>
          </cell>
          <cell r="F8">
            <v>61.263780959999998</v>
          </cell>
          <cell r="G8">
            <v>60.393133939999998</v>
          </cell>
          <cell r="H8">
            <v>63.687530330000001</v>
          </cell>
          <cell r="I8">
            <v>66.95273005</v>
          </cell>
          <cell r="J8">
            <v>68.143465710000001</v>
          </cell>
          <cell r="K8">
            <v>83.664819660000006</v>
          </cell>
          <cell r="L8">
            <v>85.182911250000004</v>
          </cell>
          <cell r="M8">
            <v>88.252026279999995</v>
          </cell>
          <cell r="N8">
            <v>87.848704330000004</v>
          </cell>
          <cell r="O8">
            <v>91.826357569999999</v>
          </cell>
          <cell r="P8">
            <v>97.024802179999995</v>
          </cell>
          <cell r="Q8">
            <v>99.248638720000002</v>
          </cell>
          <cell r="R8">
            <v>101.85244487</v>
          </cell>
          <cell r="S8">
            <v>104.27622834</v>
          </cell>
          <cell r="T8">
            <v>107.3130118</v>
          </cell>
          <cell r="U8">
            <v>111.18904922</v>
          </cell>
          <cell r="V8">
            <v>114.39910107999999</v>
          </cell>
          <cell r="W8">
            <v>117.5676289</v>
          </cell>
          <cell r="X8">
            <v>120.46888405</v>
          </cell>
          <cell r="Y8">
            <v>123.12195675</v>
          </cell>
          <cell r="Z8">
            <v>129.25671431000001</v>
          </cell>
          <cell r="AA8">
            <v>150.06630028999999</v>
          </cell>
          <cell r="AB8">
            <v>152.87327876000001</v>
          </cell>
          <cell r="AC8">
            <v>159.40499234000001</v>
          </cell>
          <cell r="AD8">
            <v>168.44415896999999</v>
          </cell>
          <cell r="AE8">
            <v>172.2981097</v>
          </cell>
          <cell r="AF8">
            <v>176.23362463999999</v>
          </cell>
          <cell r="AG8">
            <v>180.07354950999999</v>
          </cell>
          <cell r="AH8">
            <v>183.86777486</v>
          </cell>
          <cell r="AI8">
            <v>188.20920203</v>
          </cell>
          <cell r="AJ8">
            <v>193.19272101999999</v>
          </cell>
          <cell r="AK8">
            <v>197.6240296</v>
          </cell>
          <cell r="AL8">
            <v>202.22242302000001</v>
          </cell>
          <cell r="AM8">
            <v>207.39238613000001</v>
          </cell>
          <cell r="AN8">
            <v>213.04805271000001</v>
          </cell>
          <cell r="AO8">
            <v>218.80454129</v>
          </cell>
          <cell r="AP8">
            <v>225.32909562</v>
          </cell>
          <cell r="AQ8">
            <v>232.32149006</v>
          </cell>
          <cell r="AR8">
            <v>239.77646659999999</v>
          </cell>
          <cell r="AS8">
            <v>247.26405385999999</v>
          </cell>
          <cell r="AT8">
            <v>254.60294995000001</v>
          </cell>
          <cell r="AU8">
            <v>260.02289615000001</v>
          </cell>
          <cell r="AV8">
            <v>265.56619437000001</v>
          </cell>
          <cell r="AW8">
            <v>272.90960875000002</v>
          </cell>
          <cell r="AX8">
            <v>281.67912378</v>
          </cell>
          <cell r="AY8">
            <v>287.08270020999998</v>
          </cell>
          <cell r="AZ8">
            <v>292.55660932000001</v>
          </cell>
          <cell r="BA8">
            <v>298.31582233</v>
          </cell>
          <cell r="BB8">
            <v>304.28698398</v>
          </cell>
          <cell r="BC8">
            <v>310.55437204999998</v>
          </cell>
          <cell r="BD8">
            <v>321.38413659999998</v>
          </cell>
          <cell r="BE8">
            <v>332.37371413</v>
          </cell>
          <cell r="BF8">
            <v>339.97020922000002</v>
          </cell>
          <cell r="BG8">
            <v>349.38883018000001</v>
          </cell>
          <cell r="BH8">
            <v>361.64401213000002</v>
          </cell>
          <cell r="BI8">
            <v>323.70507554</v>
          </cell>
          <cell r="BJ8">
            <v>10359.05797896</v>
          </cell>
        </row>
        <row r="9">
          <cell r="B9" t="str">
            <v>Rev Req Isl Intc</v>
          </cell>
          <cell r="C9">
            <v>377584.37508690002</v>
          </cell>
          <cell r="D9">
            <v>416470.40791786998</v>
          </cell>
          <cell r="E9">
            <v>475011.09612244001</v>
          </cell>
          <cell r="F9">
            <v>556552.43073391996</v>
          </cell>
          <cell r="G9">
            <v>578343.89140027005</v>
          </cell>
          <cell r="H9">
            <v>650331.14067042002</v>
          </cell>
          <cell r="I9">
            <v>694038.62079912995</v>
          </cell>
          <cell r="J9">
            <v>716838.09584215004</v>
          </cell>
          <cell r="K9">
            <v>751519.37448375998</v>
          </cell>
          <cell r="L9">
            <v>771740.40733992006</v>
          </cell>
          <cell r="M9">
            <v>804096.80736490001</v>
          </cell>
          <cell r="N9">
            <v>810221.11643477995</v>
          </cell>
          <cell r="O9">
            <v>851654.23360181996</v>
          </cell>
          <cell r="P9">
            <v>906153.58106245997</v>
          </cell>
          <cell r="Q9">
            <v>930539.40552648995</v>
          </cell>
          <cell r="R9">
            <v>960219.66706339002</v>
          </cell>
          <cell r="S9">
            <v>988009.74469732004</v>
          </cell>
          <cell r="T9">
            <v>1022809.0751637</v>
          </cell>
          <cell r="U9">
            <v>1067837.6591050201</v>
          </cell>
          <cell r="V9">
            <v>1108068.7618446101</v>
          </cell>
          <cell r="W9">
            <v>1144931.1422461099</v>
          </cell>
          <cell r="X9">
            <v>1179270.3550448499</v>
          </cell>
          <cell r="Y9">
            <v>1211328.07650224</v>
          </cell>
          <cell r="Z9">
            <v>1279219.8474067899</v>
          </cell>
          <cell r="AA9">
            <v>1480844.25123051</v>
          </cell>
          <cell r="AB9">
            <v>1515176.96638304</v>
          </cell>
          <cell r="AC9">
            <v>1575047.88627587</v>
          </cell>
          <cell r="AD9">
            <v>1664755.3883894801</v>
          </cell>
          <cell r="AE9">
            <v>1710950.9220734001</v>
          </cell>
          <cell r="AF9">
            <v>1758329.26063441</v>
          </cell>
          <cell r="AG9">
            <v>1803931.9451268199</v>
          </cell>
          <cell r="AH9">
            <v>1850016.6871678799</v>
          </cell>
          <cell r="AI9">
            <v>1901874.9776441101</v>
          </cell>
          <cell r="AJ9">
            <v>1963359.6343223699</v>
          </cell>
          <cell r="AK9">
            <v>2016801.2168430099</v>
          </cell>
          <cell r="AL9">
            <v>2072424.9766597501</v>
          </cell>
          <cell r="AM9">
            <v>2135045.1394989402</v>
          </cell>
          <cell r="AN9">
            <v>2205338.1584705301</v>
          </cell>
          <cell r="AO9">
            <v>2275922.17080179</v>
          </cell>
          <cell r="AP9">
            <v>2357504.8322536498</v>
          </cell>
          <cell r="AQ9">
            <v>2443502.3148846901</v>
          </cell>
          <cell r="AR9">
            <v>2539160.8388417498</v>
          </cell>
          <cell r="AS9">
            <v>2630733.4106361298</v>
          </cell>
          <cell r="AT9">
            <v>2724489.28680008</v>
          </cell>
          <cell r="AU9">
            <v>2791662.0346082998</v>
          </cell>
          <cell r="AV9">
            <v>2862199.8133971798</v>
          </cell>
          <cell r="AW9">
            <v>2952647.68996015</v>
          </cell>
          <cell r="AX9">
            <v>3068232.1007962301</v>
          </cell>
          <cell r="AY9">
            <v>3136573.2477694699</v>
          </cell>
          <cell r="AZ9">
            <v>3206199.7174519901</v>
          </cell>
          <cell r="BA9">
            <v>3280205.21275737</v>
          </cell>
          <cell r="BB9">
            <v>3356522.5206951499</v>
          </cell>
          <cell r="BC9">
            <v>3437252.7341092601</v>
          </cell>
          <cell r="BD9">
            <v>3575898.50739958</v>
          </cell>
          <cell r="BE9">
            <v>3726294.1990980702</v>
          </cell>
          <cell r="BF9">
            <v>3828347.7802441502</v>
          </cell>
          <cell r="BG9">
            <v>3951427.4071158501</v>
          </cell>
          <cell r="BH9">
            <v>4115386.0722241499</v>
          </cell>
          <cell r="BI9">
            <v>3512710.0401032101</v>
          </cell>
          <cell r="BJ9">
            <v>0</v>
          </cell>
        </row>
        <row r="10">
          <cell r="B10" t="str">
            <v>Rev Req Lab Intc</v>
          </cell>
          <cell r="C10">
            <v>15143.774558270001</v>
          </cell>
          <cell r="D10">
            <v>15940.718360389999</v>
          </cell>
          <cell r="E10">
            <v>16905.477620230002</v>
          </cell>
          <cell r="F10">
            <v>18096.490412449999</v>
          </cell>
          <cell r="G10">
            <v>18133.524614350001</v>
          </cell>
          <cell r="H10">
            <v>17588.298747500001</v>
          </cell>
          <cell r="I10">
            <v>18651.34255433</v>
          </cell>
          <cell r="J10">
            <v>18127.313396630001</v>
          </cell>
          <cell r="K10">
            <v>15979.135496000001</v>
          </cell>
          <cell r="L10">
            <v>16138.83063937</v>
          </cell>
          <cell r="M10">
            <v>16610.022161370001</v>
          </cell>
          <cell r="N10">
            <v>17541.088059599999</v>
          </cell>
          <cell r="O10">
            <v>17769.491219520001</v>
          </cell>
          <cell r="P10">
            <v>18326.21192885</v>
          </cell>
          <cell r="Q10">
            <v>18383.837530320001</v>
          </cell>
          <cell r="R10">
            <v>18506.59240827</v>
          </cell>
          <cell r="S10">
            <v>18488.42405523</v>
          </cell>
          <cell r="T10">
            <v>18506.882376320002</v>
          </cell>
          <cell r="U10">
            <v>18587.572598089999</v>
          </cell>
          <cell r="V10">
            <v>18654.63044089</v>
          </cell>
          <cell r="W10">
            <v>19167.263354399998</v>
          </cell>
          <cell r="X10">
            <v>20007.69326253</v>
          </cell>
          <cell r="Y10">
            <v>20749.74406963</v>
          </cell>
          <cell r="Z10">
            <v>20825.990294859999</v>
          </cell>
          <cell r="AA10">
            <v>22270.040914869998</v>
          </cell>
          <cell r="AB10">
            <v>23176.641710370001</v>
          </cell>
          <cell r="AC10">
            <v>23481.3796625</v>
          </cell>
          <cell r="AD10">
            <v>24712.712742719999</v>
          </cell>
          <cell r="AE10">
            <v>25521.23084901</v>
          </cell>
          <cell r="AF10">
            <v>26303.53682574</v>
          </cell>
          <cell r="AG10">
            <v>27101.09112845</v>
          </cell>
          <cell r="AH10">
            <v>27937.96670008</v>
          </cell>
          <cell r="AI10">
            <v>28518.591555890001</v>
          </cell>
          <cell r="AJ10">
            <v>29387.169942439999</v>
          </cell>
          <cell r="AK10">
            <v>30088.239383889999</v>
          </cell>
          <cell r="AL10">
            <v>30866.14099217</v>
          </cell>
          <cell r="AM10">
            <v>31257.907084009999</v>
          </cell>
          <cell r="AN10">
            <v>32235.662162479999</v>
          </cell>
          <cell r="AO10">
            <v>32625.83201459</v>
          </cell>
          <cell r="AP10">
            <v>33761.071261379999</v>
          </cell>
          <cell r="AQ10">
            <v>34088.187167349999</v>
          </cell>
          <cell r="AR10">
            <v>35789.865485859998</v>
          </cell>
          <cell r="AS10">
            <v>35707.967407010001</v>
          </cell>
          <cell r="AT10">
            <v>36956.074849359997</v>
          </cell>
          <cell r="AU10">
            <v>37646.423057330001</v>
          </cell>
          <cell r="AV10">
            <v>38860.196386830001</v>
          </cell>
          <cell r="AW10">
            <v>39053.375876630002</v>
          </cell>
          <cell r="AX10">
            <v>40988.306006749997</v>
          </cell>
          <cell r="AY10">
            <v>42050.440168879999</v>
          </cell>
          <cell r="AZ10">
            <v>43122.222945950001</v>
          </cell>
          <cell r="BA10">
            <v>44190.740189229997</v>
          </cell>
          <cell r="BB10">
            <v>45103.050456110002</v>
          </cell>
          <cell r="BC10">
            <v>46043.905048959998</v>
          </cell>
          <cell r="BD10">
            <v>44794.263867219997</v>
          </cell>
          <cell r="BE10">
            <v>47555.155778009997</v>
          </cell>
          <cell r="BF10">
            <v>48857.695081719998</v>
          </cell>
          <cell r="BG10">
            <v>48761.852449780003</v>
          </cell>
          <cell r="BH10">
            <v>49550.928452289998</v>
          </cell>
          <cell r="BI10">
            <v>20722.225101880002</v>
          </cell>
          <cell r="BJ10">
            <v>0</v>
          </cell>
        </row>
        <row r="11">
          <cell r="B11" t="str">
            <v>Rev Req</v>
          </cell>
          <cell r="C11">
            <v>434070.38218909001</v>
          </cell>
          <cell r="D11">
            <v>478355.00060075999</v>
          </cell>
          <cell r="E11">
            <v>539726.7485935</v>
          </cell>
          <cell r="F11">
            <v>624646.62667696003</v>
          </cell>
          <cell r="G11">
            <v>647804.02614037006</v>
          </cell>
          <cell r="H11">
            <v>720990.29793627001</v>
          </cell>
          <cell r="I11">
            <v>769961.09286788001</v>
          </cell>
          <cell r="J11">
            <v>795557.55226407002</v>
          </cell>
          <cell r="K11">
            <v>830524.96519089001</v>
          </cell>
          <cell r="L11">
            <v>854021.07725999004</v>
          </cell>
          <cell r="M11">
            <v>889539.93852337997</v>
          </cell>
          <cell r="N11">
            <v>900180.74664787995</v>
          </cell>
          <cell r="O11">
            <v>944130.64484057005</v>
          </cell>
          <cell r="P11">
            <v>1002430.82505892</v>
          </cell>
          <cell r="Q11">
            <v>1029329.48123179</v>
          </cell>
          <cell r="R11">
            <v>1061977.2497962599</v>
          </cell>
          <cell r="S11">
            <v>1092159.9345010601</v>
          </cell>
          <cell r="T11">
            <v>1129199.72195484</v>
          </cell>
          <cell r="U11">
            <v>1176706.6755113599</v>
          </cell>
          <cell r="V11">
            <v>1219842.30987458</v>
          </cell>
          <cell r="W11">
            <v>1258689.3320096</v>
          </cell>
          <cell r="X11">
            <v>1295586.6240276201</v>
          </cell>
          <cell r="Y11">
            <v>1329924.9970314601</v>
          </cell>
          <cell r="Z11">
            <v>1398073.7898573501</v>
          </cell>
          <cell r="AA11">
            <v>1604086.4154590201</v>
          </cell>
          <cell r="AB11">
            <v>1641344.6378073799</v>
          </cell>
          <cell r="AC11">
            <v>1702438.8590581301</v>
          </cell>
          <cell r="AD11">
            <v>1795709.3893875401</v>
          </cell>
          <cell r="AE11">
            <v>1844641.2049008801</v>
          </cell>
          <cell r="AF11">
            <v>1894771.37413567</v>
          </cell>
          <cell r="AG11">
            <v>1943213.56247335</v>
          </cell>
          <cell r="AH11">
            <v>1992386.672056</v>
          </cell>
          <cell r="AI11">
            <v>2046803.08295183</v>
          </cell>
          <cell r="AJ11">
            <v>2111808.9918340002</v>
          </cell>
          <cell r="AK11">
            <v>2168507.5340116001</v>
          </cell>
          <cell r="AL11">
            <v>2227650.9826832102</v>
          </cell>
          <cell r="AM11">
            <v>2293172.5583429802</v>
          </cell>
          <cell r="AN11">
            <v>2367391.1136242398</v>
          </cell>
          <cell r="AO11">
            <v>2440659.45658076</v>
          </cell>
          <cell r="AP11">
            <v>2526585.5844208202</v>
          </cell>
          <cell r="AQ11">
            <v>2615638.80074307</v>
          </cell>
          <cell r="AR11">
            <v>2716705.2903900901</v>
          </cell>
          <cell r="AS11">
            <v>2810522.6148428698</v>
          </cell>
          <cell r="AT11">
            <v>2909662.6215625801</v>
          </cell>
          <cell r="AU11">
            <v>2980681.0750652798</v>
          </cell>
          <cell r="AV11">
            <v>3056057.8848657799</v>
          </cell>
          <cell r="AW11">
            <v>3149623.85033711</v>
          </cell>
          <cell r="AX11">
            <v>3271566.57179126</v>
          </cell>
          <cell r="AY11">
            <v>3344811.9674874302</v>
          </cell>
          <cell r="AZ11">
            <v>3419442.24436151</v>
          </cell>
          <cell r="BA11">
            <v>3498559.9049688801</v>
          </cell>
          <cell r="BB11">
            <v>3580099.26985711</v>
          </cell>
          <cell r="BC11">
            <v>3666198.7974493699</v>
          </cell>
          <cell r="BD11">
            <v>3806436.3226916501</v>
          </cell>
          <cell r="BE11">
            <v>3965630.7498822701</v>
          </cell>
          <cell r="BF11">
            <v>4073996.2942791702</v>
          </cell>
          <cell r="BG11">
            <v>4201027.7152848896</v>
          </cell>
          <cell r="BH11">
            <v>4370614.4342197897</v>
          </cell>
          <cell r="BI11">
            <v>3717944.0606966699</v>
          </cell>
          <cell r="BJ11">
            <v>0</v>
          </cell>
        </row>
        <row r="12">
          <cell r="B12" t="str">
            <v>Trans Isl Intc GWhT</v>
          </cell>
          <cell r="C12">
            <v>6044.8</v>
          </cell>
          <cell r="D12">
            <v>6124.7</v>
          </cell>
          <cell r="E12">
            <v>6493</v>
          </cell>
          <cell r="F12">
            <v>6886.3</v>
          </cell>
          <cell r="G12">
            <v>6984.5776999999998</v>
          </cell>
          <cell r="H12">
            <v>7103.6839</v>
          </cell>
          <cell r="I12">
            <v>7119.7110000000002</v>
          </cell>
          <cell r="J12">
            <v>7153.7157999999999</v>
          </cell>
          <cell r="K12">
            <v>7222.4426000000003</v>
          </cell>
          <cell r="L12">
            <v>7291.3415999999997</v>
          </cell>
          <cell r="M12">
            <v>7353.0950999999995</v>
          </cell>
          <cell r="N12">
            <v>7446.9241000000002</v>
          </cell>
          <cell r="O12">
            <v>7538.6619000000001</v>
          </cell>
          <cell r="P12">
            <v>7644.0740999999998</v>
          </cell>
          <cell r="Q12">
            <v>7706.6818000000003</v>
          </cell>
          <cell r="R12">
            <v>7763.9966000000004</v>
          </cell>
          <cell r="S12">
            <v>7845.4925000000003</v>
          </cell>
          <cell r="T12">
            <v>7933.3611000000001</v>
          </cell>
          <cell r="U12">
            <v>8013.7554</v>
          </cell>
          <cell r="V12">
            <v>8093.1016</v>
          </cell>
          <cell r="W12">
            <v>8168.8961529999997</v>
          </cell>
          <cell r="X12">
            <v>8244.6902750000008</v>
          </cell>
          <cell r="Y12">
            <v>8320.4843980000005</v>
          </cell>
          <cell r="Z12">
            <v>8396.2785210000002</v>
          </cell>
          <cell r="AA12">
            <v>8472.0726439999999</v>
          </cell>
          <cell r="AB12">
            <v>8540.3005439999997</v>
          </cell>
          <cell r="AC12">
            <v>8608.5284439999996</v>
          </cell>
          <cell r="AD12">
            <v>8676.7563439999994</v>
          </cell>
          <cell r="AE12">
            <v>8744.9842439999993</v>
          </cell>
          <cell r="AF12">
            <v>8813.2121439999992</v>
          </cell>
          <cell r="AG12">
            <v>8873.8738209999992</v>
          </cell>
          <cell r="AH12">
            <v>8934.5354989999996</v>
          </cell>
          <cell r="AI12">
            <v>8995.1971759999997</v>
          </cell>
          <cell r="AJ12">
            <v>9055.8588529999997</v>
          </cell>
          <cell r="AK12">
            <v>9116.5205310000001</v>
          </cell>
          <cell r="AL12">
            <v>9177.1822080000002</v>
          </cell>
          <cell r="AM12">
            <v>9237.8438850000002</v>
          </cell>
          <cell r="AN12">
            <v>9298.5055630000006</v>
          </cell>
          <cell r="AO12">
            <v>9359.1672400000007</v>
          </cell>
          <cell r="AP12">
            <v>9419.8289170000007</v>
          </cell>
          <cell r="AQ12">
            <v>9472.9243719999995</v>
          </cell>
          <cell r="AR12">
            <v>9526.0198270000001</v>
          </cell>
          <cell r="AS12">
            <v>9579.1152810000003</v>
          </cell>
          <cell r="AT12">
            <v>9632.2107360000009</v>
          </cell>
          <cell r="AU12">
            <v>9685.3061909999997</v>
          </cell>
          <cell r="AV12">
            <v>9738.4016449999999</v>
          </cell>
          <cell r="AW12">
            <v>9791.4971000000005</v>
          </cell>
          <cell r="AX12">
            <v>9844.5925549999993</v>
          </cell>
          <cell r="AY12">
            <v>9897.6880089999995</v>
          </cell>
          <cell r="AZ12">
            <v>9950.7834640000001</v>
          </cell>
          <cell r="BA12">
            <v>10003.878919000001</v>
          </cell>
          <cell r="BB12">
            <v>10056.974372999999</v>
          </cell>
          <cell r="BC12">
            <v>10110.069828</v>
          </cell>
          <cell r="BD12">
            <v>10163.165283</v>
          </cell>
          <cell r="BE12">
            <v>10216.260737000001</v>
          </cell>
          <cell r="BF12">
            <v>10269.356191999999</v>
          </cell>
          <cell r="BG12">
            <v>10322.451647</v>
          </cell>
          <cell r="BH12">
            <v>10375.547101</v>
          </cell>
          <cell r="BI12">
            <v>10428.642556000001</v>
          </cell>
          <cell r="BJ12">
            <v>500854.37746400002</v>
          </cell>
        </row>
        <row r="13">
          <cell r="B13" t="str">
            <v>Trans Lab Intc GWhT</v>
          </cell>
          <cell r="C13">
            <v>910.4</v>
          </cell>
          <cell r="D13">
            <v>936.5</v>
          </cell>
          <cell r="E13">
            <v>942.6</v>
          </cell>
          <cell r="F13">
            <v>943.3</v>
          </cell>
          <cell r="G13">
            <v>943.9</v>
          </cell>
          <cell r="H13">
            <v>946.88436920000004</v>
          </cell>
          <cell r="I13">
            <v>948.1150414</v>
          </cell>
          <cell r="J13">
            <v>949.26387590000002</v>
          </cell>
          <cell r="K13">
            <v>950.33728029999997</v>
          </cell>
          <cell r="L13">
            <v>951.40615160000004</v>
          </cell>
          <cell r="M13">
            <v>952.47925759999998</v>
          </cell>
          <cell r="N13">
            <v>953.5566407</v>
          </cell>
          <cell r="O13">
            <v>954.63834359999998</v>
          </cell>
          <cell r="P13">
            <v>955.72440959999994</v>
          </cell>
          <cell r="Q13">
            <v>956.81488220000006</v>
          </cell>
          <cell r="R13">
            <v>957.90980560000003</v>
          </cell>
          <cell r="S13">
            <v>959.00922419999995</v>
          </cell>
          <cell r="T13">
            <v>960.09974090000003</v>
          </cell>
          <cell r="U13">
            <v>961.19025750000003</v>
          </cell>
          <cell r="V13">
            <v>962.2807742</v>
          </cell>
          <cell r="W13">
            <v>963.37129089999996</v>
          </cell>
          <cell r="X13">
            <v>965.46358799999996</v>
          </cell>
          <cell r="Y13">
            <v>967.55588509999995</v>
          </cell>
          <cell r="Z13">
            <v>969.64818209999999</v>
          </cell>
          <cell r="AA13">
            <v>971.74047919999998</v>
          </cell>
          <cell r="AB13">
            <v>973.83277629999998</v>
          </cell>
          <cell r="AC13">
            <v>975.92507330000001</v>
          </cell>
          <cell r="AD13">
            <v>978.0173704</v>
          </cell>
          <cell r="AE13">
            <v>980.1096675</v>
          </cell>
          <cell r="AF13">
            <v>982.2019646</v>
          </cell>
          <cell r="AG13">
            <v>984.29426160000003</v>
          </cell>
          <cell r="AH13">
            <v>986.38655870000002</v>
          </cell>
          <cell r="AI13">
            <v>988.47885580000002</v>
          </cell>
          <cell r="AJ13">
            <v>990.57115280000005</v>
          </cell>
          <cell r="AK13">
            <v>992.66344990000005</v>
          </cell>
          <cell r="AL13">
            <v>994.75574700000004</v>
          </cell>
          <cell r="AM13">
            <v>996.84804410000004</v>
          </cell>
          <cell r="AN13">
            <v>998.94034109999996</v>
          </cell>
          <cell r="AO13">
            <v>1001.0326382</v>
          </cell>
          <cell r="AP13">
            <v>1003.1249352999999</v>
          </cell>
          <cell r="AQ13">
            <v>1005.2172323</v>
          </cell>
          <cell r="AR13">
            <v>1007.3095294</v>
          </cell>
          <cell r="AS13">
            <v>1009.4018265</v>
          </cell>
          <cell r="AT13">
            <v>1011.4941235</v>
          </cell>
          <cell r="AU13">
            <v>1013.5864206</v>
          </cell>
          <cell r="AV13">
            <v>1015.6787177</v>
          </cell>
          <cell r="AW13">
            <v>1017.7710148</v>
          </cell>
          <cell r="AX13">
            <v>1019.8633118</v>
          </cell>
          <cell r="AY13">
            <v>1021.9556089</v>
          </cell>
          <cell r="AZ13">
            <v>1024.047906</v>
          </cell>
          <cell r="BA13">
            <v>1026.1402029999999</v>
          </cell>
          <cell r="BB13">
            <v>1028.2325000999999</v>
          </cell>
          <cell r="BC13">
            <v>1030.3247971999999</v>
          </cell>
          <cell r="BD13">
            <v>1032.4170942999999</v>
          </cell>
          <cell r="BE13">
            <v>1034.5093913000001</v>
          </cell>
          <cell r="BF13">
            <v>1036.6016884000001</v>
          </cell>
          <cell r="BG13">
            <v>1038.6939855000001</v>
          </cell>
          <cell r="BH13">
            <v>1040.7862825</v>
          </cell>
          <cell r="BI13">
            <v>1042.8785796</v>
          </cell>
          <cell r="BJ13">
            <v>0</v>
          </cell>
        </row>
        <row r="14">
          <cell r="B14" t="str">
            <v>Total Trans</v>
          </cell>
          <cell r="C14">
            <v>7023.2041706199998</v>
          </cell>
          <cell r="D14">
            <v>7131.4076056599997</v>
          </cell>
          <cell r="E14">
            <v>7506.6700579199996</v>
          </cell>
          <cell r="F14">
            <v>7901.5412795599996</v>
          </cell>
          <cell r="G14">
            <v>8001.2662096800004</v>
          </cell>
          <cell r="H14">
            <v>8124.2254483300003</v>
          </cell>
          <cell r="I14">
            <v>8142.3619804199998</v>
          </cell>
          <cell r="J14">
            <v>8178.4068872099997</v>
          </cell>
          <cell r="K14">
            <v>8249.1110488899994</v>
          </cell>
          <cell r="L14">
            <v>8319.9957374400001</v>
          </cell>
          <cell r="M14">
            <v>8383.7521980500005</v>
          </cell>
          <cell r="N14">
            <v>8479.6016530100005</v>
          </cell>
          <cell r="O14">
            <v>8573.3776273700005</v>
          </cell>
          <cell r="P14">
            <v>8680.8459493099999</v>
          </cell>
          <cell r="Q14">
            <v>8745.5279498</v>
          </cell>
          <cell r="R14">
            <v>8804.9354630899998</v>
          </cell>
          <cell r="S14">
            <v>8888.5427262699995</v>
          </cell>
          <cell r="T14">
            <v>8978.5281376099992</v>
          </cell>
          <cell r="U14">
            <v>9061.0537969600009</v>
          </cell>
          <cell r="V14">
            <v>9142.5461053700001</v>
          </cell>
          <cell r="W14">
            <v>9220.5017193200001</v>
          </cell>
          <cell r="X14">
            <v>9299.4291819999999</v>
          </cell>
          <cell r="Y14">
            <v>9378.3566456900007</v>
          </cell>
          <cell r="Z14">
            <v>9457.28410927</v>
          </cell>
          <cell r="AA14">
            <v>9536.2115729599991</v>
          </cell>
          <cell r="AB14">
            <v>9607.5728136399994</v>
          </cell>
          <cell r="AC14">
            <v>9678.9340542299997</v>
          </cell>
          <cell r="AD14">
            <v>9750.2952949099999</v>
          </cell>
          <cell r="AE14">
            <v>9821.6565355999992</v>
          </cell>
          <cell r="AF14">
            <v>9893.0177762799995</v>
          </cell>
          <cell r="AG14">
            <v>9956.81279387</v>
          </cell>
          <cell r="AH14">
            <v>10020.607812550001</v>
          </cell>
          <cell r="AI14">
            <v>10084.402830200001</v>
          </cell>
          <cell r="AJ14">
            <v>10148.1978478</v>
          </cell>
          <cell r="AK14">
            <v>10211.992866500001</v>
          </cell>
          <cell r="AL14">
            <v>10275.787884199999</v>
          </cell>
          <cell r="AM14">
            <v>10339.582901899999</v>
          </cell>
          <cell r="AN14">
            <v>10403.377920499999</v>
          </cell>
          <cell r="AO14">
            <v>10467.1729381</v>
          </cell>
          <cell r="AP14">
            <v>10530.967955800001</v>
          </cell>
          <cell r="AQ14">
            <v>10587.196751400001</v>
          </cell>
          <cell r="AR14">
            <v>10643.4255471</v>
          </cell>
          <cell r="AS14">
            <v>10699.6543418</v>
          </cell>
          <cell r="AT14">
            <v>10755.8831374</v>
          </cell>
          <cell r="AU14">
            <v>10812.111933100001</v>
          </cell>
          <cell r="AV14">
            <v>10868.340727700001</v>
          </cell>
          <cell r="AW14">
            <v>10924.5695234</v>
          </cell>
          <cell r="AX14">
            <v>10980.798319</v>
          </cell>
          <cell r="AY14">
            <v>11037.0271137</v>
          </cell>
          <cell r="AZ14">
            <v>11093.255909400001</v>
          </cell>
          <cell r="BA14">
            <v>11149.484705000001</v>
          </cell>
          <cell r="BB14">
            <v>11205.713499699999</v>
          </cell>
          <cell r="BC14">
            <v>11261.942295299999</v>
          </cell>
          <cell r="BD14">
            <v>11318.171091</v>
          </cell>
          <cell r="BE14">
            <v>11374.3998856</v>
          </cell>
          <cell r="BF14">
            <v>11430.628681300001</v>
          </cell>
          <cell r="BG14">
            <v>11486.857477</v>
          </cell>
          <cell r="BH14">
            <v>11543.086271599999</v>
          </cell>
          <cell r="BI14">
            <v>11599.315067199999</v>
          </cell>
          <cell r="BJ14">
            <v>0</v>
          </cell>
        </row>
        <row r="15">
          <cell r="B15" t="str">
            <v>Guarantee Fee</v>
          </cell>
          <cell r="C15">
            <v>0</v>
          </cell>
          <cell r="D15">
            <v>9470.7650699999995</v>
          </cell>
          <cell r="E15">
            <v>9833.9804531499994</v>
          </cell>
          <cell r="F15">
            <v>10439.04319749</v>
          </cell>
          <cell r="G15">
            <v>11398.39904122</v>
          </cell>
          <cell r="H15">
            <v>12628.16327408</v>
          </cell>
          <cell r="I15">
            <v>20105.777900190002</v>
          </cell>
          <cell r="J15">
            <v>20341.21643049</v>
          </cell>
          <cell r="K15">
            <v>20711.363209669998</v>
          </cell>
          <cell r="L15">
            <v>21413.715504340002</v>
          </cell>
          <cell r="M15">
            <v>21624.651088340001</v>
          </cell>
          <cell r="N15">
            <v>21829.044228980001</v>
          </cell>
          <cell r="O15">
            <v>22244.527502699999</v>
          </cell>
          <cell r="P15">
            <v>22442.10817892</v>
          </cell>
          <cell r="Q15">
            <v>22041.749413670001</v>
          </cell>
          <cell r="R15">
            <v>22288.209199950001</v>
          </cell>
          <cell r="S15">
            <v>21714.727546990001</v>
          </cell>
          <cell r="T15">
            <v>21523.736030610002</v>
          </cell>
          <cell r="U15">
            <v>22308.919172680002</v>
          </cell>
          <cell r="V15">
            <v>22807.058384069998</v>
          </cell>
          <cell r="W15">
            <v>22138.385673640001</v>
          </cell>
          <cell r="X15">
            <v>22338.74900611</v>
          </cell>
          <cell r="Y15">
            <v>23228.895778900001</v>
          </cell>
          <cell r="Z15">
            <v>25810.237731810001</v>
          </cell>
          <cell r="AA15">
            <v>27357.399214429999</v>
          </cell>
          <cell r="AB15">
            <v>27885.631237680002</v>
          </cell>
          <cell r="AC15">
            <v>28467.80742397</v>
          </cell>
          <cell r="AD15">
            <v>29054.381085680001</v>
          </cell>
          <cell r="AE15">
            <v>28261.933092290001</v>
          </cell>
          <cell r="AF15">
            <v>27792.852397449999</v>
          </cell>
          <cell r="AG15">
            <v>27321.99548415</v>
          </cell>
          <cell r="AH15">
            <v>26868.296736010001</v>
          </cell>
          <cell r="AI15">
            <v>26730.17550754</v>
          </cell>
          <cell r="AJ15">
            <v>27102.64185371</v>
          </cell>
          <cell r="AK15">
            <v>26360.62983175</v>
          </cell>
          <cell r="AL15">
            <v>25869.871396949999</v>
          </cell>
          <cell r="AM15">
            <v>25728.445871839998</v>
          </cell>
          <cell r="AN15">
            <v>26107.350501559999</v>
          </cell>
          <cell r="AO15">
            <v>26225.719116920001</v>
          </cell>
          <cell r="AP15">
            <v>28236.35268588</v>
          </cell>
          <cell r="AQ15">
            <v>30556.155441120001</v>
          </cell>
          <cell r="AR15">
            <v>32229.440623229999</v>
          </cell>
          <cell r="AS15">
            <v>33152.23345372</v>
          </cell>
          <cell r="AT15">
            <v>33876.440817019997</v>
          </cell>
          <cell r="AU15">
            <v>33050.416368489998</v>
          </cell>
          <cell r="AV15">
            <v>33844.455403810003</v>
          </cell>
          <cell r="AW15">
            <v>35460.607894170003</v>
          </cell>
          <cell r="AX15">
            <v>35772.147254809999</v>
          </cell>
          <cell r="AY15">
            <v>34455.075893890003</v>
          </cell>
          <cell r="AZ15">
            <v>33658.13528984</v>
          </cell>
          <cell r="BA15">
            <v>32893.194386969997</v>
          </cell>
          <cell r="BB15">
            <v>32305.57255936</v>
          </cell>
          <cell r="BC15">
            <v>33658.695554799997</v>
          </cell>
          <cell r="BD15">
            <v>36514.818057279997</v>
          </cell>
          <cell r="BE15">
            <v>40557.803448910003</v>
          </cell>
          <cell r="BF15">
            <v>40566.276415079999</v>
          </cell>
          <cell r="BG15">
            <v>44631.151219829997</v>
          </cell>
          <cell r="BH15">
            <v>47704.530641060002</v>
          </cell>
          <cell r="BI15">
            <v>48117.663142810001</v>
          </cell>
          <cell r="BJ15">
            <v>0</v>
          </cell>
        </row>
        <row r="230">
          <cell r="B230" t="str">
            <v>INFEED900LCCOct10</v>
          </cell>
          <cell r="C230">
            <v>2010</v>
          </cell>
          <cell r="D230">
            <v>2011</v>
          </cell>
          <cell r="E230">
            <v>2012</v>
          </cell>
          <cell r="F230">
            <v>2013</v>
          </cell>
          <cell r="G230">
            <v>2014</v>
          </cell>
          <cell r="H230">
            <v>2015</v>
          </cell>
          <cell r="I230">
            <v>2016</v>
          </cell>
          <cell r="J230">
            <v>2017</v>
          </cell>
          <cell r="K230">
            <v>2018</v>
          </cell>
          <cell r="L230">
            <v>2019</v>
          </cell>
          <cell r="M230">
            <v>2020</v>
          </cell>
          <cell r="N230">
            <v>2021</v>
          </cell>
          <cell r="O230">
            <v>2022</v>
          </cell>
          <cell r="P230">
            <v>2023</v>
          </cell>
          <cell r="Q230">
            <v>2024</v>
          </cell>
          <cell r="R230">
            <v>2025</v>
          </cell>
          <cell r="S230">
            <v>2026</v>
          </cell>
          <cell r="T230">
            <v>2027</v>
          </cell>
          <cell r="U230">
            <v>2028</v>
          </cell>
          <cell r="V230">
            <v>2029</v>
          </cell>
          <cell r="W230">
            <v>2030</v>
          </cell>
          <cell r="X230">
            <v>2031</v>
          </cell>
          <cell r="Y230">
            <v>2032</v>
          </cell>
          <cell r="Z230">
            <v>2033</v>
          </cell>
          <cell r="AA230">
            <v>2034</v>
          </cell>
          <cell r="AB230">
            <v>2035</v>
          </cell>
          <cell r="AC230">
            <v>2036</v>
          </cell>
          <cell r="AD230">
            <v>2037</v>
          </cell>
          <cell r="AE230">
            <v>2038</v>
          </cell>
          <cell r="AF230">
            <v>2039</v>
          </cell>
          <cell r="AG230">
            <v>2040</v>
          </cell>
          <cell r="AH230">
            <v>2041</v>
          </cell>
          <cell r="AI230">
            <v>2042</v>
          </cell>
          <cell r="AJ230">
            <v>2043</v>
          </cell>
          <cell r="AK230">
            <v>2044</v>
          </cell>
          <cell r="AL230">
            <v>2045</v>
          </cell>
          <cell r="AM230">
            <v>2046</v>
          </cell>
          <cell r="AN230">
            <v>2047</v>
          </cell>
          <cell r="AO230">
            <v>2048</v>
          </cell>
          <cell r="AP230">
            <v>2049</v>
          </cell>
          <cell r="AQ230">
            <v>2050</v>
          </cell>
          <cell r="AR230">
            <v>2051</v>
          </cell>
          <cell r="AS230">
            <v>2052</v>
          </cell>
          <cell r="AT230">
            <v>2053</v>
          </cell>
          <cell r="AU230">
            <v>2054</v>
          </cell>
          <cell r="AV230">
            <v>2055</v>
          </cell>
          <cell r="AW230">
            <v>2056</v>
          </cell>
          <cell r="AX230">
            <v>2057</v>
          </cell>
          <cell r="AY230">
            <v>2058</v>
          </cell>
          <cell r="AZ230">
            <v>2059</v>
          </cell>
          <cell r="BA230">
            <v>2060</v>
          </cell>
          <cell r="BB230">
            <v>2061</v>
          </cell>
          <cell r="BC230">
            <v>2062</v>
          </cell>
          <cell r="BD230">
            <v>2063</v>
          </cell>
          <cell r="BE230">
            <v>2064</v>
          </cell>
          <cell r="BF230">
            <v>2065</v>
          </cell>
          <cell r="BG230">
            <v>2066</v>
          </cell>
          <cell r="BH230">
            <v>2067</v>
          </cell>
        </row>
        <row r="231">
          <cell r="B231" t="str">
            <v>Isl Intc Sales</v>
          </cell>
          <cell r="C231">
            <v>409811.60640598001</v>
          </cell>
          <cell r="D231">
            <v>441874.45633000002</v>
          </cell>
          <cell r="E231">
            <v>501583.70912017999</v>
          </cell>
          <cell r="F231">
            <v>584164.04374876001</v>
          </cell>
          <cell r="G231">
            <v>611579.28362294997</v>
          </cell>
          <cell r="H231">
            <v>653395.89821531996</v>
          </cell>
          <cell r="I231">
            <v>679551.95657170995</v>
          </cell>
          <cell r="J231">
            <v>797520.54013629002</v>
          </cell>
          <cell r="K231">
            <v>815456.39292035997</v>
          </cell>
          <cell r="L231">
            <v>841140.38456131995</v>
          </cell>
          <cell r="M231">
            <v>849146.54597344005</v>
          </cell>
          <cell r="N231">
            <v>839083.94465854997</v>
          </cell>
          <cell r="O231">
            <v>846921.80441093002</v>
          </cell>
          <cell r="P231">
            <v>856212.95292506996</v>
          </cell>
          <cell r="Q231">
            <v>866499.27329667995</v>
          </cell>
          <cell r="R231">
            <v>880111.9361698</v>
          </cell>
          <cell r="S231">
            <v>898804.30317182001</v>
          </cell>
          <cell r="T231">
            <v>916869.16383208998</v>
          </cell>
          <cell r="U231">
            <v>935898.36320362997</v>
          </cell>
          <cell r="V231">
            <v>962023.62101743999</v>
          </cell>
          <cell r="W231">
            <v>981666.76290398999</v>
          </cell>
          <cell r="X231">
            <v>995078.97370366997</v>
          </cell>
          <cell r="Y231">
            <v>1015246.75771076</v>
          </cell>
          <cell r="Z231">
            <v>1030644.25084498</v>
          </cell>
          <cell r="AA231">
            <v>1052235.43563837</v>
          </cell>
          <cell r="AB231">
            <v>1067225.2113024499</v>
          </cell>
          <cell r="AC231">
            <v>1082733.7028671401</v>
          </cell>
          <cell r="AD231">
            <v>1112233.31566533</v>
          </cell>
          <cell r="AE231">
            <v>1163523.49918871</v>
          </cell>
          <cell r="AF231">
            <v>1184874.6843944299</v>
          </cell>
          <cell r="AG231">
            <v>1201992.76377154</v>
          </cell>
          <cell r="AH231">
            <v>1225259.6298859201</v>
          </cell>
          <cell r="AI231">
            <v>1246589.49912216</v>
          </cell>
          <cell r="AJ231">
            <v>1271429.4675249001</v>
          </cell>
          <cell r="AK231">
            <v>1295726.4440039501</v>
          </cell>
          <cell r="AL231">
            <v>1321887.3653946901</v>
          </cell>
          <cell r="AM231">
            <v>1355930.7109382299</v>
          </cell>
          <cell r="AN231">
            <v>1395557.8812979001</v>
          </cell>
          <cell r="AO231">
            <v>1422881.75086955</v>
          </cell>
          <cell r="AP231">
            <v>1451563.46441419</v>
          </cell>
          <cell r="AQ231">
            <v>1484586.5297598499</v>
          </cell>
          <cell r="AR231">
            <v>1525067.4444816201</v>
          </cell>
          <cell r="AS231">
            <v>1555044.6245164301</v>
          </cell>
          <cell r="AT231">
            <v>1581372.0311328799</v>
          </cell>
          <cell r="AU231">
            <v>1617889.0856787399</v>
          </cell>
          <cell r="AV231">
            <v>1665669.24981225</v>
          </cell>
          <cell r="AW231">
            <v>1700606.97095617</v>
          </cell>
          <cell r="AX231">
            <v>1732394.7651845701</v>
          </cell>
          <cell r="AY231">
            <v>1764112.00213387</v>
          </cell>
          <cell r="AZ231">
            <v>1803585.27451168</v>
          </cell>
          <cell r="BA231">
            <v>1830195.47643493</v>
          </cell>
          <cell r="BB231">
            <v>1858888.9839082099</v>
          </cell>
          <cell r="BC231">
            <v>1889185.90013161</v>
          </cell>
          <cell r="BD231">
            <v>1928681.5860868001</v>
          </cell>
          <cell r="BE231">
            <v>1974441.4062742</v>
          </cell>
          <cell r="BF231">
            <v>2008925.29045462</v>
          </cell>
          <cell r="BG231">
            <v>2060650.4326903899</v>
          </cell>
          <cell r="BH231">
            <v>2069796.34824301</v>
          </cell>
        </row>
        <row r="232">
          <cell r="B232" t="str">
            <v>Isl Intc GWh</v>
          </cell>
          <cell r="C232">
            <v>6005.1629886999999</v>
          </cell>
          <cell r="D232">
            <v>6090.2842000000001</v>
          </cell>
          <cell r="E232">
            <v>6457.9156000000003</v>
          </cell>
          <cell r="F232">
            <v>6853.4107000000004</v>
          </cell>
          <cell r="G232">
            <v>6948.9575000000004</v>
          </cell>
          <cell r="H232">
            <v>7067.9745000000003</v>
          </cell>
          <cell r="I232">
            <v>7084.1525000000001</v>
          </cell>
          <cell r="J232">
            <v>7118.2561999999998</v>
          </cell>
          <cell r="K232">
            <v>7187.5545000000002</v>
          </cell>
          <cell r="L232">
            <v>7256.6954999999998</v>
          </cell>
          <cell r="M232">
            <v>7318.4895999999999</v>
          </cell>
          <cell r="N232">
            <v>7412.2761</v>
          </cell>
          <cell r="O232">
            <v>7503.8469999999998</v>
          </cell>
          <cell r="P232">
            <v>7609.0598</v>
          </cell>
          <cell r="Q232">
            <v>7671.5838000000003</v>
          </cell>
          <cell r="R232">
            <v>7728.8233</v>
          </cell>
          <cell r="S232">
            <v>7810.1848</v>
          </cell>
          <cell r="T232">
            <v>7897.8441999999995</v>
          </cell>
          <cell r="U232">
            <v>7978.0473000000002</v>
          </cell>
          <cell r="V232">
            <v>8057.1794</v>
          </cell>
          <cell r="W232">
            <v>8132.8420572000005</v>
          </cell>
          <cell r="X232">
            <v>8208.5042833999996</v>
          </cell>
          <cell r="Y232">
            <v>8284.1665104999993</v>
          </cell>
          <cell r="Z232">
            <v>8359.8287376999997</v>
          </cell>
          <cell r="AA232">
            <v>8435.4909649000001</v>
          </cell>
          <cell r="AB232">
            <v>8503.5869691000007</v>
          </cell>
          <cell r="AC232">
            <v>8571.6829732999995</v>
          </cell>
          <cell r="AD232">
            <v>8639.7789775000001</v>
          </cell>
          <cell r="AE232">
            <v>8707.8749816</v>
          </cell>
          <cell r="AF232">
            <v>8775.9709858000006</v>
          </cell>
          <cell r="AG232">
            <v>8836.5007669999995</v>
          </cell>
          <cell r="AH232">
            <v>8897.0305492000007</v>
          </cell>
          <cell r="AI232">
            <v>8957.5603303999997</v>
          </cell>
          <cell r="AJ232">
            <v>9018.0901116000005</v>
          </cell>
          <cell r="AK232">
            <v>9078.6198937000008</v>
          </cell>
          <cell r="AL232">
            <v>9139.1496748999998</v>
          </cell>
          <cell r="AM232">
            <v>9199.6794561000006</v>
          </cell>
          <cell r="AN232">
            <v>9260.2092382999999</v>
          </cell>
          <cell r="AO232">
            <v>9320.7390195000007</v>
          </cell>
          <cell r="AP232">
            <v>9381.2688006999997</v>
          </cell>
          <cell r="AQ232">
            <v>9434.2323598000003</v>
          </cell>
          <cell r="AR232">
            <v>9487.1959189999998</v>
          </cell>
          <cell r="AS232">
            <v>9540.1594772000008</v>
          </cell>
          <cell r="AT232">
            <v>9593.1230364000003</v>
          </cell>
          <cell r="AU232">
            <v>9646.0865955999998</v>
          </cell>
          <cell r="AV232">
            <v>9699.0501537</v>
          </cell>
          <cell r="AW232">
            <v>9752.0137128999995</v>
          </cell>
          <cell r="AX232">
            <v>9804.9772721000008</v>
          </cell>
          <cell r="AY232">
            <v>9857.9408303</v>
          </cell>
          <cell r="AZ232">
            <v>9910.9043894999995</v>
          </cell>
          <cell r="BA232">
            <v>9963.8679487000009</v>
          </cell>
          <cell r="BB232">
            <v>10016.831506799999</v>
          </cell>
          <cell r="BC232">
            <v>10069.795066000001</v>
          </cell>
          <cell r="BD232">
            <v>10122.7586252</v>
          </cell>
          <cell r="BE232">
            <v>10175.722183399999</v>
          </cell>
          <cell r="BF232">
            <v>10228.685742600001</v>
          </cell>
          <cell r="BG232">
            <v>10281.6493018</v>
          </cell>
          <cell r="BH232">
            <v>10334.6128599</v>
          </cell>
        </row>
        <row r="233">
          <cell r="B233" t="str">
            <v>Isl Intc Ave Rate</v>
          </cell>
          <cell r="C233">
            <v>68.243211250000002</v>
          </cell>
          <cell r="D233">
            <v>72.553993039999995</v>
          </cell>
          <cell r="E233">
            <v>77.66957721</v>
          </cell>
          <cell r="F233">
            <v>85.236980689999996</v>
          </cell>
          <cell r="G233">
            <v>88.010221119999997</v>
          </cell>
          <cell r="H233">
            <v>92.444574770000003</v>
          </cell>
          <cell r="I233">
            <v>95.92565184</v>
          </cell>
          <cell r="J233">
            <v>112.03875157</v>
          </cell>
          <cell r="K233">
            <v>113.45394177999999</v>
          </cell>
          <cell r="L233">
            <v>115.91231591</v>
          </cell>
          <cell r="M233">
            <v>116.02756714</v>
          </cell>
          <cell r="N233">
            <v>113.20192776</v>
          </cell>
          <cell r="O233">
            <v>112.86501491999999</v>
          </cell>
          <cell r="P233">
            <v>112.52545969000001</v>
          </cell>
          <cell r="Q233">
            <v>112.94920273</v>
          </cell>
          <cell r="R233">
            <v>113.87398779</v>
          </cell>
          <cell r="S233">
            <v>115.08105401</v>
          </cell>
          <cell r="T233">
            <v>116.09105777000001</v>
          </cell>
          <cell r="U233">
            <v>117.30920161</v>
          </cell>
          <cell r="V233">
            <v>119.39955258000001</v>
          </cell>
          <cell r="W233">
            <v>120.7040238</v>
          </cell>
          <cell r="X233">
            <v>121.22537048</v>
          </cell>
          <cell r="Y233">
            <v>122.55267387000001</v>
          </cell>
          <cell r="Z233">
            <v>123.28533066</v>
          </cell>
          <cell r="AA233">
            <v>124.7390812</v>
          </cell>
          <cell r="AB233">
            <v>125.50294533</v>
          </cell>
          <cell r="AC233">
            <v>126.31518289</v>
          </cell>
          <cell r="AD233">
            <v>128.73400093000001</v>
          </cell>
          <cell r="AE233">
            <v>133.61738663</v>
          </cell>
          <cell r="AF233">
            <v>135.01350836</v>
          </cell>
          <cell r="AG233">
            <v>136.02587661999999</v>
          </cell>
          <cell r="AH233">
            <v>137.71556953999999</v>
          </cell>
          <cell r="AI233">
            <v>139.16618503999999</v>
          </cell>
          <cell r="AJ233">
            <v>140.98655604999999</v>
          </cell>
          <cell r="AK233">
            <v>142.72284323</v>
          </cell>
          <cell r="AL233">
            <v>144.64008271</v>
          </cell>
          <cell r="AM233">
            <v>147.38890816</v>
          </cell>
          <cell r="AN233">
            <v>150.70478914</v>
          </cell>
          <cell r="AO233">
            <v>152.65761087999999</v>
          </cell>
          <cell r="AP233">
            <v>154.72997255000001</v>
          </cell>
          <cell r="AQ233">
            <v>157.36166764000001</v>
          </cell>
          <cell r="AR233">
            <v>160.75007317999999</v>
          </cell>
          <cell r="AS233">
            <v>162.99985633</v>
          </cell>
          <cell r="AT233">
            <v>164.84433995000001</v>
          </cell>
          <cell r="AU233">
            <v>167.72491890000001</v>
          </cell>
          <cell r="AV233">
            <v>171.73529402</v>
          </cell>
          <cell r="AW233">
            <v>174.38521064</v>
          </cell>
          <cell r="AX233">
            <v>176.68524052000001</v>
          </cell>
          <cell r="AY233">
            <v>178.95339358000001</v>
          </cell>
          <cell r="AZ233">
            <v>181.97988783</v>
          </cell>
          <cell r="BA233">
            <v>183.68323233000001</v>
          </cell>
          <cell r="BB233">
            <v>185.57654467</v>
          </cell>
          <cell r="BC233">
            <v>187.60917021</v>
          </cell>
          <cell r="BD233">
            <v>190.52924762000001</v>
          </cell>
          <cell r="BE233">
            <v>194.03452358000001</v>
          </cell>
          <cell r="BF233">
            <v>196.4011155</v>
          </cell>
          <cell r="BG233">
            <v>200.42022166999999</v>
          </cell>
          <cell r="BH233">
            <v>200.27807319999999</v>
          </cell>
        </row>
        <row r="234">
          <cell r="B234" t="str">
            <v>Hydro Dividends</v>
          </cell>
          <cell r="C234">
            <v>0</v>
          </cell>
          <cell r="D234">
            <v>26617.309686659999</v>
          </cell>
          <cell r="E234">
            <v>19720.981657349999</v>
          </cell>
          <cell r="F234">
            <v>21083.29794144</v>
          </cell>
          <cell r="G234">
            <v>17859.62767681</v>
          </cell>
          <cell r="H234">
            <v>8988.2590046000005</v>
          </cell>
          <cell r="I234">
            <v>21370.61480128</v>
          </cell>
          <cell r="J234">
            <v>27409.047306730001</v>
          </cell>
          <cell r="K234">
            <v>26225.710483219998</v>
          </cell>
          <cell r="L234">
            <v>41484.234148039999</v>
          </cell>
          <cell r="M234">
            <v>47867.488601459998</v>
          </cell>
          <cell r="N234">
            <v>48140.946930669998</v>
          </cell>
          <cell r="O234">
            <v>45449.372697910003</v>
          </cell>
          <cell r="P234">
            <v>57474.928312459997</v>
          </cell>
          <cell r="Q234">
            <v>47375.669702630003</v>
          </cell>
          <cell r="R234">
            <v>46817.486015260001</v>
          </cell>
          <cell r="S234">
            <v>47608.360127460001</v>
          </cell>
          <cell r="T234">
            <v>49183.01406044</v>
          </cell>
          <cell r="U234">
            <v>48809.498740759998</v>
          </cell>
          <cell r="V234">
            <v>47739.220908579999</v>
          </cell>
          <cell r="W234">
            <v>49827.07158833</v>
          </cell>
          <cell r="X234">
            <v>52521.012651559999</v>
          </cell>
          <cell r="Y234">
            <v>51973.34308834</v>
          </cell>
          <cell r="Z234">
            <v>52371.720551810002</v>
          </cell>
          <cell r="AA234">
            <v>51766.449226589997</v>
          </cell>
          <cell r="AB234">
            <v>50603.808331740001</v>
          </cell>
          <cell r="AC234">
            <v>30824.569456929999</v>
          </cell>
          <cell r="AD234">
            <v>0</v>
          </cell>
          <cell r="AE234">
            <v>11235.59927063</v>
          </cell>
          <cell r="AF234">
            <v>65624.434737699994</v>
          </cell>
          <cell r="AG234">
            <v>67621.696563549995</v>
          </cell>
          <cell r="AH234">
            <v>67197.753346960002</v>
          </cell>
          <cell r="AI234">
            <v>67207.968774249995</v>
          </cell>
          <cell r="AJ234">
            <v>66576.274921389995</v>
          </cell>
          <cell r="AK234">
            <v>66836.767952869995</v>
          </cell>
          <cell r="AL234">
            <v>66586.476099079999</v>
          </cell>
          <cell r="AM234">
            <v>57810.715477140002</v>
          </cell>
          <cell r="AN234">
            <v>46608.706851700001</v>
          </cell>
          <cell r="AO234">
            <v>71697.823375830005</v>
          </cell>
          <cell r="AP234">
            <v>72206.701641099993</v>
          </cell>
          <cell r="AQ234">
            <v>62613.698557260002</v>
          </cell>
          <cell r="AR234">
            <v>49939.527165500003</v>
          </cell>
          <cell r="AS234">
            <v>76413.864243150005</v>
          </cell>
          <cell r="AT234">
            <v>76533.719115090003</v>
          </cell>
          <cell r="AU234">
            <v>64950.282639639998</v>
          </cell>
          <cell r="AV234">
            <v>50408.954992409999</v>
          </cell>
          <cell r="AW234">
            <v>79356.643613580003</v>
          </cell>
          <cell r="AX234">
            <v>79349.416587069994</v>
          </cell>
          <cell r="AY234">
            <v>67926.442114320002</v>
          </cell>
          <cell r="AZ234">
            <v>52777.311447849999</v>
          </cell>
          <cell r="BA234">
            <v>83427.905585190005</v>
          </cell>
          <cell r="BB234">
            <v>83860.075809710004</v>
          </cell>
          <cell r="BC234">
            <v>82644.815291480001</v>
          </cell>
          <cell r="BD234">
            <v>69729.2555268</v>
          </cell>
          <cell r="BE234">
            <v>53565.23138972</v>
          </cell>
          <cell r="BF234">
            <v>87828.828742719998</v>
          </cell>
          <cell r="BG234">
            <v>74842.131041240005</v>
          </cell>
          <cell r="BH234">
            <v>57266.515424680001</v>
          </cell>
        </row>
        <row r="235">
          <cell r="B235" t="str">
            <v>CFLCO Dividends</v>
          </cell>
          <cell r="C235">
            <v>10100.104987840001</v>
          </cell>
          <cell r="D235">
            <v>9906.7110245799995</v>
          </cell>
          <cell r="E235">
            <v>9957.7242500899993</v>
          </cell>
          <cell r="F235">
            <v>8919.4692158899998</v>
          </cell>
          <cell r="G235">
            <v>8287.2186463800008</v>
          </cell>
          <cell r="H235">
            <v>11598.53160084</v>
          </cell>
          <cell r="I235">
            <v>8348.63320208</v>
          </cell>
          <cell r="J235">
            <v>4297.9418600400004</v>
          </cell>
          <cell r="K235">
            <v>4181.8471501000004</v>
          </cell>
          <cell r="L235">
            <v>4338.5759558999998</v>
          </cell>
          <cell r="M235">
            <v>4693.1363480299997</v>
          </cell>
          <cell r="N235">
            <v>4711.2104358400002</v>
          </cell>
          <cell r="O235">
            <v>4495.7701070200001</v>
          </cell>
          <cell r="P235">
            <v>4226.6015114000002</v>
          </cell>
          <cell r="Q235">
            <v>3996.9534580099998</v>
          </cell>
          <cell r="R235">
            <v>3898.6572691599999</v>
          </cell>
          <cell r="S235">
            <v>3288.1798913600001</v>
          </cell>
          <cell r="T235">
            <v>2695.4734011099999</v>
          </cell>
          <cell r="U235">
            <v>2255.0846097499998</v>
          </cell>
          <cell r="V235">
            <v>1645.64063977</v>
          </cell>
          <cell r="W235">
            <v>1397.86683533</v>
          </cell>
          <cell r="X235">
            <v>296.95010087000003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B236" t="str">
            <v>NF Power Net Rate</v>
          </cell>
          <cell r="C236">
            <v>68.769066240000001</v>
          </cell>
          <cell r="D236">
            <v>64.235156889999999</v>
          </cell>
          <cell r="E236">
            <v>70.748673729999993</v>
          </cell>
          <cell r="F236">
            <v>82.745291890000004</v>
          </cell>
          <cell r="G236">
            <v>86.203275250000004</v>
          </cell>
          <cell r="H236">
            <v>91.679438899999994</v>
          </cell>
          <cell r="I236">
            <v>95.641666860000001</v>
          </cell>
          <cell r="J236">
            <v>112.61751446</v>
          </cell>
          <cell r="K236">
            <v>114.56239146</v>
          </cell>
          <cell r="L236">
            <v>117.83160229000001</v>
          </cell>
          <cell r="M236">
            <v>118.0532961</v>
          </cell>
          <cell r="N236">
            <v>115.12470792000001</v>
          </cell>
          <cell r="O236">
            <v>114.79166832</v>
          </cell>
          <cell r="P236">
            <v>114.42252501</v>
          </cell>
          <cell r="Q236">
            <v>114.89508667</v>
          </cell>
          <cell r="R236">
            <v>115.87970905</v>
          </cell>
          <cell r="S236">
            <v>117.11941537</v>
          </cell>
          <cell r="T236">
            <v>118.14690707</v>
          </cell>
          <cell r="U236">
            <v>119.39329598</v>
          </cell>
          <cell r="V236">
            <v>121.53952807</v>
          </cell>
          <cell r="W236">
            <v>122.8730541</v>
          </cell>
          <cell r="X236">
            <v>123.37142789000001</v>
          </cell>
          <cell r="Y236">
            <v>124.72086523999999</v>
          </cell>
          <cell r="Z236">
            <v>125.44043422</v>
          </cell>
          <cell r="AA236">
            <v>126.92070855999999</v>
          </cell>
          <cell r="AB236">
            <v>127.67619216999999</v>
          </cell>
          <cell r="AC236">
            <v>128.45457486000001</v>
          </cell>
          <cell r="AD236">
            <v>130.94501732000001</v>
          </cell>
          <cell r="AE236">
            <v>136.0283412</v>
          </cell>
          <cell r="AF236">
            <v>137.44746301000001</v>
          </cell>
          <cell r="AG236">
            <v>138.46713442999999</v>
          </cell>
          <cell r="AH236">
            <v>140.19670968</v>
          </cell>
          <cell r="AI236">
            <v>141.6746493</v>
          </cell>
          <cell r="AJ236">
            <v>143.54063608000001</v>
          </cell>
          <cell r="AK236">
            <v>145.31923638000001</v>
          </cell>
          <cell r="AL236">
            <v>147.28616908000001</v>
          </cell>
          <cell r="AM236">
            <v>150.10702523</v>
          </cell>
          <cell r="AN236">
            <v>153.53663225</v>
          </cell>
          <cell r="AO236">
            <v>155.53742807</v>
          </cell>
          <cell r="AP236">
            <v>157.66312332000001</v>
          </cell>
          <cell r="AQ236">
            <v>160.36321154999999</v>
          </cell>
          <cell r="AR236">
            <v>163.86823251000001</v>
          </cell>
          <cell r="AS236">
            <v>166.17999979000001</v>
          </cell>
          <cell r="AT236">
            <v>168.06544160999999</v>
          </cell>
          <cell r="AU236">
            <v>171.01481145</v>
          </cell>
          <cell r="AV236">
            <v>175.16525002</v>
          </cell>
          <cell r="AW236">
            <v>177.88639280999999</v>
          </cell>
          <cell r="AX236">
            <v>180.2478381</v>
          </cell>
          <cell r="AY236">
            <v>182.5680428</v>
          </cell>
          <cell r="AZ236">
            <v>185.69970957000001</v>
          </cell>
          <cell r="BA236">
            <v>187.44621629</v>
          </cell>
          <cell r="BB236">
            <v>189.38729147999999</v>
          </cell>
          <cell r="BC236">
            <v>191.47603587</v>
          </cell>
          <cell r="BD236">
            <v>194.47687493000001</v>
          </cell>
          <cell r="BE236">
            <v>198.10872362999999</v>
          </cell>
          <cell r="BF236">
            <v>200.53677443000001</v>
          </cell>
          <cell r="BG236">
            <v>204.66395166000001</v>
          </cell>
          <cell r="BH236">
            <v>204.52620024999999</v>
          </cell>
        </row>
        <row r="237">
          <cell r="B237" t="str">
            <v>Isl Ind Net Rate</v>
          </cell>
          <cell r="C237">
            <v>39.080001000000003</v>
          </cell>
          <cell r="D237">
            <v>44.458218330000001</v>
          </cell>
          <cell r="E237">
            <v>51.848880000000001</v>
          </cell>
          <cell r="F237">
            <v>61.355373589999999</v>
          </cell>
          <cell r="G237">
            <v>61.20217882</v>
          </cell>
          <cell r="H237">
            <v>61.393529659999999</v>
          </cell>
          <cell r="I237">
            <v>64.275284869999993</v>
          </cell>
          <cell r="J237">
            <v>68.365089589999997</v>
          </cell>
          <cell r="K237">
            <v>81.478406190000001</v>
          </cell>
          <cell r="L237">
            <v>83.594404479999994</v>
          </cell>
          <cell r="M237">
            <v>83.608010890000003</v>
          </cell>
          <cell r="N237">
            <v>81.472142849999997</v>
          </cell>
          <cell r="O237">
            <v>81.112357270000004</v>
          </cell>
          <cell r="P237">
            <v>80.850883929999995</v>
          </cell>
          <cell r="Q237">
            <v>80.936738980000001</v>
          </cell>
          <cell r="R237">
            <v>81.430198239999996</v>
          </cell>
          <cell r="S237">
            <v>82.301736379999994</v>
          </cell>
          <cell r="T237">
            <v>82.997704459999994</v>
          </cell>
          <cell r="U237">
            <v>83.835017219999997</v>
          </cell>
          <cell r="V237">
            <v>85.363975359999998</v>
          </cell>
          <cell r="W237">
            <v>86.298135529999996</v>
          </cell>
          <cell r="X237">
            <v>86.777017659999999</v>
          </cell>
          <cell r="Y237">
            <v>87.767067850000004</v>
          </cell>
          <cell r="Z237">
            <v>88.390058890000006</v>
          </cell>
          <cell r="AA237">
            <v>89.471118959999998</v>
          </cell>
          <cell r="AB237">
            <v>90.105025449999999</v>
          </cell>
          <cell r="AC237">
            <v>90.980822160000002</v>
          </cell>
          <cell r="AD237">
            <v>92.743702709999994</v>
          </cell>
          <cell r="AE237">
            <v>96.146923490000006</v>
          </cell>
          <cell r="AF237">
            <v>97.19443502</v>
          </cell>
          <cell r="AG237">
            <v>97.972331220000001</v>
          </cell>
          <cell r="AH237">
            <v>99.214615969999997</v>
          </cell>
          <cell r="AI237">
            <v>100.3002163</v>
          </cell>
          <cell r="AJ237">
            <v>101.63108647999999</v>
          </cell>
          <cell r="AK237">
            <v>102.89224046</v>
          </cell>
          <cell r="AL237">
            <v>104.28429056</v>
          </cell>
          <cell r="AM237">
            <v>106.38018259</v>
          </cell>
          <cell r="AN237">
            <v>108.74033973</v>
          </cell>
          <cell r="AO237">
            <v>110.17596721</v>
          </cell>
          <cell r="AP237">
            <v>111.69291308</v>
          </cell>
          <cell r="AQ237">
            <v>113.70696959</v>
          </cell>
          <cell r="AR237">
            <v>116.12835454</v>
          </cell>
          <cell r="AS237">
            <v>117.78029022</v>
          </cell>
          <cell r="AT237">
            <v>119.17047252</v>
          </cell>
          <cell r="AU237">
            <v>121.46222523</v>
          </cell>
          <cell r="AV237">
            <v>124.36274827</v>
          </cell>
          <cell r="AW237">
            <v>126.37470514</v>
          </cell>
          <cell r="AX237">
            <v>128.08747041000001</v>
          </cell>
          <cell r="AY237">
            <v>129.84757413</v>
          </cell>
          <cell r="AZ237">
            <v>131.96346944999999</v>
          </cell>
          <cell r="BA237">
            <v>133.17313496</v>
          </cell>
          <cell r="BB237">
            <v>134.54876347000001</v>
          </cell>
          <cell r="BC237">
            <v>135.99861963999999</v>
          </cell>
          <cell r="BD237">
            <v>138.20320717999999</v>
          </cell>
          <cell r="BE237">
            <v>140.63236463999999</v>
          </cell>
          <cell r="BF237">
            <v>142.40490292000001</v>
          </cell>
          <cell r="BG237">
            <v>145.58828593999999</v>
          </cell>
          <cell r="BH237">
            <v>145.08505772000001</v>
          </cell>
        </row>
        <row r="238">
          <cell r="B238" t="str">
            <v>Rev Req Isl Intc</v>
          </cell>
          <cell r="C238">
            <v>377584.37840367999</v>
          </cell>
          <cell r="D238">
            <v>416470.21091268002</v>
          </cell>
          <cell r="E238">
            <v>475478.40100625</v>
          </cell>
          <cell r="F238">
            <v>557459.32130114001</v>
          </cell>
          <cell r="G238">
            <v>584408.31134132994</v>
          </cell>
          <cell r="H238">
            <v>624439.54490839003</v>
          </cell>
          <cell r="I238">
            <v>648176.84840285999</v>
          </cell>
          <cell r="J238">
            <v>765134.93238269002</v>
          </cell>
          <cell r="K238">
            <v>781387.26918772003</v>
          </cell>
          <cell r="L238">
            <v>804891.25093962997</v>
          </cell>
          <cell r="M238">
            <v>810651.98558893998</v>
          </cell>
          <cell r="N238">
            <v>797547.88245477004</v>
          </cell>
          <cell r="O238">
            <v>803228.82984500995</v>
          </cell>
          <cell r="P238">
            <v>810482.50225439004</v>
          </cell>
          <cell r="Q238">
            <v>818745.99248530006</v>
          </cell>
          <cell r="R238">
            <v>830466.66350170004</v>
          </cell>
          <cell r="S238">
            <v>847434.83376708999</v>
          </cell>
          <cell r="T238">
            <v>863678.92866446998</v>
          </cell>
          <cell r="U238">
            <v>880782.00587016996</v>
          </cell>
          <cell r="V238">
            <v>905309.71667365998</v>
          </cell>
          <cell r="W238">
            <v>923844.59619741002</v>
          </cell>
          <cell r="X238">
            <v>936319.32189488003</v>
          </cell>
          <cell r="Y238">
            <v>955666.66320665996</v>
          </cell>
          <cell r="Z238">
            <v>970061.99169766996</v>
          </cell>
          <cell r="AA238">
            <v>990835.73650172004</v>
          </cell>
          <cell r="AB238">
            <v>1004606.88727439</v>
          </cell>
          <cell r="AC238">
            <v>1019328.9444692601</v>
          </cell>
          <cell r="AD238">
            <v>1048463.34204289</v>
          </cell>
          <cell r="AE238">
            <v>1098596.8873837099</v>
          </cell>
          <cell r="AF238">
            <v>1118794.3858516801</v>
          </cell>
          <cell r="AG238">
            <v>1134590.9438452299</v>
          </cell>
          <cell r="AH238">
            <v>1156525.3169891399</v>
          </cell>
          <cell r="AI238">
            <v>1176540.35736757</v>
          </cell>
          <cell r="AJ238">
            <v>1199890.88200541</v>
          </cell>
          <cell r="AK238">
            <v>1222612.88683437</v>
          </cell>
          <cell r="AL238">
            <v>1247058.6876876999</v>
          </cell>
          <cell r="AM238">
            <v>1279704.0846758401</v>
          </cell>
          <cell r="AN238">
            <v>1317695.0014885799</v>
          </cell>
          <cell r="AO238">
            <v>1343290.97871124</v>
          </cell>
          <cell r="AP238">
            <v>1370029.06554412</v>
          </cell>
          <cell r="AQ238">
            <v>1401310.28518701</v>
          </cell>
          <cell r="AR238">
            <v>1439879.66511261</v>
          </cell>
          <cell r="AS238">
            <v>1467830.44508482</v>
          </cell>
          <cell r="AT238">
            <v>1491958.9935448701</v>
          </cell>
          <cell r="AU238">
            <v>1526613.6832870899</v>
          </cell>
          <cell r="AV238">
            <v>1572214.7128413001</v>
          </cell>
          <cell r="AW238">
            <v>1604819.5622785201</v>
          </cell>
          <cell r="AX238">
            <v>1634189.4645139601</v>
          </cell>
          <cell r="AY238">
            <v>1663605.18248657</v>
          </cell>
          <cell r="AZ238">
            <v>1700335.65839733</v>
          </cell>
          <cell r="BA238">
            <v>1724129.7592766699</v>
          </cell>
          <cell r="BB238">
            <v>1749756.83312474</v>
          </cell>
          <cell r="BC238">
            <v>1776956.3678079301</v>
          </cell>
          <cell r="BD238">
            <v>1813751.12585021</v>
          </cell>
          <cell r="BE238">
            <v>1856228.9573876699</v>
          </cell>
          <cell r="BF238">
            <v>1887382.90557483</v>
          </cell>
          <cell r="BG238">
            <v>1936347.48945997</v>
          </cell>
          <cell r="BH238">
            <v>1941405.8054913699</v>
          </cell>
        </row>
        <row r="239">
          <cell r="B239" t="str">
            <v>Rev Req Lab Intc</v>
          </cell>
          <cell r="C239">
            <v>15143.774675680001</v>
          </cell>
          <cell r="D239">
            <v>15940.71241054</v>
          </cell>
          <cell r="E239">
            <v>16922.102709309998</v>
          </cell>
          <cell r="F239">
            <v>18134.518626059998</v>
          </cell>
          <cell r="G239">
            <v>18033.461171930001</v>
          </cell>
          <cell r="H239">
            <v>18613.258315890002</v>
          </cell>
          <cell r="I239">
            <v>18998.12391613</v>
          </cell>
          <cell r="J239">
            <v>18363.565094670001</v>
          </cell>
          <cell r="K239">
            <v>16139.98907397</v>
          </cell>
          <cell r="L239">
            <v>16397.531815599999</v>
          </cell>
          <cell r="M239">
            <v>16906.323693499999</v>
          </cell>
          <cell r="N239">
            <v>17678.335177950001</v>
          </cell>
          <cell r="O239">
            <v>18110.511549269999</v>
          </cell>
          <cell r="P239">
            <v>18305.81848482</v>
          </cell>
          <cell r="Q239">
            <v>18428.53002174</v>
          </cell>
          <cell r="R239">
            <v>18436.885546900001</v>
          </cell>
          <cell r="S239">
            <v>18432.26171956</v>
          </cell>
          <cell r="T239">
            <v>18544.92289066</v>
          </cell>
          <cell r="U239">
            <v>18694.061689900002</v>
          </cell>
          <cell r="V239">
            <v>18610.133574399999</v>
          </cell>
          <cell r="W239">
            <v>19220.137149819999</v>
          </cell>
          <cell r="X239">
            <v>19944.474323760001</v>
          </cell>
          <cell r="Y239">
            <v>20693.76343114</v>
          </cell>
          <cell r="Z239">
            <v>21458.797760779998</v>
          </cell>
          <cell r="AA239">
            <v>22243.72448683</v>
          </cell>
          <cell r="AB239">
            <v>23017.065454309999</v>
          </cell>
          <cell r="AC239">
            <v>23442.926500789999</v>
          </cell>
          <cell r="AD239">
            <v>23931.38859029</v>
          </cell>
          <cell r="AE239">
            <v>25365.269001240002</v>
          </cell>
          <cell r="AF239">
            <v>26138.480794859999</v>
          </cell>
          <cell r="AG239">
            <v>26919.517003500001</v>
          </cell>
          <cell r="AH239">
            <v>27734.148087050002</v>
          </cell>
          <cell r="AI239">
            <v>28457.85157807</v>
          </cell>
          <cell r="AJ239">
            <v>29137.285144509999</v>
          </cell>
          <cell r="AK239">
            <v>29811.19243567</v>
          </cell>
          <cell r="AL239">
            <v>30576.437836059999</v>
          </cell>
          <cell r="AM239">
            <v>30912.200995179999</v>
          </cell>
          <cell r="AN239">
            <v>31980.57751033</v>
          </cell>
          <cell r="AO239">
            <v>32865.714233070001</v>
          </cell>
          <cell r="AP239">
            <v>33819.910980879999</v>
          </cell>
          <cell r="AQ239">
            <v>34233.42833776</v>
          </cell>
          <cell r="AR239">
            <v>35547.254958229998</v>
          </cell>
          <cell r="AS239">
            <v>36461.448100590002</v>
          </cell>
          <cell r="AT239">
            <v>36657.411809559999</v>
          </cell>
          <cell r="AU239">
            <v>37121.67868492</v>
          </cell>
          <cell r="AV239">
            <v>38623.887900599999</v>
          </cell>
          <cell r="AW239">
            <v>39678.181189449999</v>
          </cell>
          <cell r="AX239">
            <v>40669.389977070001</v>
          </cell>
          <cell r="AY239">
            <v>41187.71637943</v>
          </cell>
          <cell r="AZ239">
            <v>42766.557688460001</v>
          </cell>
          <cell r="BA239">
            <v>43827.345959890001</v>
          </cell>
          <cell r="BB239">
            <v>44779.665402500003</v>
          </cell>
          <cell r="BC239">
            <v>45750.141090930003</v>
          </cell>
          <cell r="BD239">
            <v>46125.694682870002</v>
          </cell>
          <cell r="BE239">
            <v>47715.551543289999</v>
          </cell>
          <cell r="BF239">
            <v>48721.472774280002</v>
          </cell>
          <cell r="BG239">
            <v>49099.558866550004</v>
          </cell>
          <cell r="BH239">
            <v>50769.845127760003</v>
          </cell>
        </row>
        <row r="240">
          <cell r="B240" t="str">
            <v>Rev Req</v>
          </cell>
          <cell r="C240">
            <v>434070.38706251001</v>
          </cell>
          <cell r="D240">
            <v>478354.75987120002</v>
          </cell>
          <cell r="E240">
            <v>540225.79984303995</v>
          </cell>
          <cell r="F240">
            <v>625623.93565832998</v>
          </cell>
          <cell r="G240">
            <v>653676.32587297005</v>
          </cell>
          <cell r="H240">
            <v>697332.67459069996</v>
          </cell>
          <cell r="I240">
            <v>724980.28734881</v>
          </cell>
          <cell r="J240">
            <v>844535.53463218</v>
          </cell>
          <cell r="K240">
            <v>860906.24012065004</v>
          </cell>
          <cell r="L240">
            <v>887960.55903852999</v>
          </cell>
          <cell r="M240">
            <v>896996.00740040001</v>
          </cell>
          <cell r="N240">
            <v>887988.66319323005</v>
          </cell>
          <cell r="O240">
            <v>896832.12047304003</v>
          </cell>
          <cell r="P240">
            <v>906796.61763880996</v>
          </cell>
          <cell r="Q240">
            <v>917779.42083196004</v>
          </cell>
          <cell r="R240">
            <v>932090.28142019</v>
          </cell>
          <cell r="S240">
            <v>951483.33364087006</v>
          </cell>
          <cell r="T240">
            <v>970301.05466754001</v>
          </cell>
          <cell r="U240">
            <v>990144.30920193996</v>
          </cell>
          <cell r="V240">
            <v>1016999.77827393</v>
          </cell>
          <cell r="W240">
            <v>1037900.82386081</v>
          </cell>
          <cell r="X240">
            <v>1052543.4096158401</v>
          </cell>
          <cell r="Y240">
            <v>1074219.83523268</v>
          </cell>
          <cell r="Z240">
            <v>1090957.2485623199</v>
          </cell>
          <cell r="AA240">
            <v>1114128.8052296599</v>
          </cell>
          <cell r="AB240">
            <v>1130481.1413399801</v>
          </cell>
          <cell r="AC240">
            <v>1146753.03363879</v>
          </cell>
          <cell r="AD240">
            <v>1177595.4298203599</v>
          </cell>
          <cell r="AE240">
            <v>1232038.11457815</v>
          </cell>
          <cell r="AF240">
            <v>1254985.71943973</v>
          </cell>
          <cell r="AG240">
            <v>1273606.1084741701</v>
          </cell>
          <cell r="AH240">
            <v>1298597.4256978999</v>
          </cell>
          <cell r="AI240">
            <v>1321499.693489</v>
          </cell>
          <cell r="AJ240">
            <v>1347982.3528322401</v>
          </cell>
          <cell r="AK240">
            <v>1373920.42769573</v>
          </cell>
          <cell r="AL240">
            <v>1401878.65155785</v>
          </cell>
          <cell r="AM240">
            <v>1437333.1096300699</v>
          </cell>
          <cell r="AN240">
            <v>1479447.81383509</v>
          </cell>
          <cell r="AO240">
            <v>1508708.9764232</v>
          </cell>
          <cell r="AP240">
            <v>1539445.0598376</v>
          </cell>
          <cell r="AQ240">
            <v>1573954.8000912501</v>
          </cell>
          <cell r="AR240">
            <v>1617215.2618953199</v>
          </cell>
          <cell r="AS240">
            <v>1649275.84336271</v>
          </cell>
          <cell r="AT240">
            <v>1676845.97354165</v>
          </cell>
          <cell r="AU240">
            <v>1714951.2141181701</v>
          </cell>
          <cell r="AV240">
            <v>1765924.67317469</v>
          </cell>
          <cell r="AW240">
            <v>1803206.28769308</v>
          </cell>
          <cell r="AX240">
            <v>1837262.49414925</v>
          </cell>
          <cell r="AY240">
            <v>1870627.0192394899</v>
          </cell>
          <cell r="AZ240">
            <v>1913272.0334731899</v>
          </cell>
          <cell r="BA240">
            <v>1942176.0765664401</v>
          </cell>
          <cell r="BB240">
            <v>1973107.7999122001</v>
          </cell>
          <cell r="BC240">
            <v>2005740.89429122</v>
          </cell>
          <cell r="BD240">
            <v>2047015.7387307801</v>
          </cell>
          <cell r="BE240">
            <v>2096217.66353557</v>
          </cell>
          <cell r="BF240">
            <v>2133174.1735161198</v>
          </cell>
          <cell r="BG240">
            <v>2186938.7709752698</v>
          </cell>
          <cell r="BH240">
            <v>2199183.17920904</v>
          </cell>
        </row>
        <row r="241">
          <cell r="B241" t="str">
            <v>Trans Isl Intc GWhT</v>
          </cell>
          <cell r="C241">
            <v>6044.8</v>
          </cell>
          <cell r="D241">
            <v>6124.7</v>
          </cell>
          <cell r="E241">
            <v>6493</v>
          </cell>
          <cell r="F241">
            <v>6886.3</v>
          </cell>
          <cell r="G241">
            <v>6984.5776999999998</v>
          </cell>
          <cell r="H241">
            <v>7103.6839</v>
          </cell>
          <cell r="I241">
            <v>7119.7110000000002</v>
          </cell>
          <cell r="J241">
            <v>7153.7157999999999</v>
          </cell>
          <cell r="K241">
            <v>7222.4426000000003</v>
          </cell>
          <cell r="L241">
            <v>7291.3415999999997</v>
          </cell>
          <cell r="M241">
            <v>7353.0950999999995</v>
          </cell>
          <cell r="N241">
            <v>7446.9241000000002</v>
          </cell>
          <cell r="O241">
            <v>7538.6619000000001</v>
          </cell>
          <cell r="P241">
            <v>7644.0740999999998</v>
          </cell>
          <cell r="Q241">
            <v>7706.6818000000003</v>
          </cell>
          <cell r="R241">
            <v>7763.9966000000004</v>
          </cell>
          <cell r="S241">
            <v>7845.4925000000003</v>
          </cell>
          <cell r="T241">
            <v>7933.3611000000001</v>
          </cell>
          <cell r="U241">
            <v>8013.7554</v>
          </cell>
          <cell r="V241">
            <v>8093.1016</v>
          </cell>
          <cell r="W241">
            <v>8168.8961529999997</v>
          </cell>
          <cell r="X241">
            <v>8244.6902750000008</v>
          </cell>
          <cell r="Y241">
            <v>8320.4843980000005</v>
          </cell>
          <cell r="Z241">
            <v>8396.2785210000002</v>
          </cell>
          <cell r="AA241">
            <v>8472.0726439999999</v>
          </cell>
          <cell r="AB241">
            <v>8540.3005439999997</v>
          </cell>
          <cell r="AC241">
            <v>8608.5284439999996</v>
          </cell>
          <cell r="AD241">
            <v>8676.7563439999994</v>
          </cell>
          <cell r="AE241">
            <v>8744.9842439999993</v>
          </cell>
          <cell r="AF241">
            <v>8813.2121439999992</v>
          </cell>
          <cell r="AG241">
            <v>8873.8738209999992</v>
          </cell>
          <cell r="AH241">
            <v>8934.5354989999996</v>
          </cell>
          <cell r="AI241">
            <v>8995.1971759999997</v>
          </cell>
          <cell r="AJ241">
            <v>9055.8588529999997</v>
          </cell>
          <cell r="AK241">
            <v>9116.5205310000001</v>
          </cell>
          <cell r="AL241">
            <v>9177.1822080000002</v>
          </cell>
          <cell r="AM241">
            <v>9237.8438850000002</v>
          </cell>
          <cell r="AN241">
            <v>9298.5055630000006</v>
          </cell>
          <cell r="AO241">
            <v>9359.1672400000007</v>
          </cell>
          <cell r="AP241">
            <v>9419.8289170000007</v>
          </cell>
          <cell r="AQ241">
            <v>9472.9243719999995</v>
          </cell>
          <cell r="AR241">
            <v>9526.0198270000001</v>
          </cell>
          <cell r="AS241">
            <v>9579.1152810000003</v>
          </cell>
          <cell r="AT241">
            <v>9632.2107360000009</v>
          </cell>
          <cell r="AU241">
            <v>9685.3061909999997</v>
          </cell>
          <cell r="AV241">
            <v>9738.4016449999999</v>
          </cell>
          <cell r="AW241">
            <v>9791.4971000000005</v>
          </cell>
          <cell r="AX241">
            <v>9844.5925549999993</v>
          </cell>
          <cell r="AY241">
            <v>9897.6880089999995</v>
          </cell>
          <cell r="AZ241">
            <v>9950.7834640000001</v>
          </cell>
          <cell r="BA241">
            <v>10003.878919000001</v>
          </cell>
          <cell r="BB241">
            <v>10056.974372999999</v>
          </cell>
          <cell r="BC241">
            <v>10110.069828</v>
          </cell>
          <cell r="BD241">
            <v>10163.165283</v>
          </cell>
          <cell r="BE241">
            <v>10216.260737000001</v>
          </cell>
          <cell r="BF241">
            <v>10269.356191999999</v>
          </cell>
          <cell r="BG241">
            <v>10322.451647</v>
          </cell>
          <cell r="BH241">
            <v>10375.547101</v>
          </cell>
        </row>
        <row r="242">
          <cell r="B242" t="str">
            <v>Trans Lab Intc GWhT</v>
          </cell>
          <cell r="C242">
            <v>910.4</v>
          </cell>
          <cell r="D242">
            <v>936.5</v>
          </cell>
          <cell r="E242">
            <v>942.6</v>
          </cell>
          <cell r="F242">
            <v>943.3</v>
          </cell>
          <cell r="G242">
            <v>943.9</v>
          </cell>
          <cell r="H242">
            <v>946.88436920000004</v>
          </cell>
          <cell r="I242">
            <v>948.1150414</v>
          </cell>
          <cell r="J242">
            <v>949.26387590000002</v>
          </cell>
          <cell r="K242">
            <v>950.33728029999997</v>
          </cell>
          <cell r="L242">
            <v>951.40615160000004</v>
          </cell>
          <cell r="M242">
            <v>952.47925759999998</v>
          </cell>
          <cell r="N242">
            <v>953.5566407</v>
          </cell>
          <cell r="O242">
            <v>954.63834359999998</v>
          </cell>
          <cell r="P242">
            <v>955.72440959999994</v>
          </cell>
          <cell r="Q242">
            <v>956.81488220000006</v>
          </cell>
          <cell r="R242">
            <v>957.90980560000003</v>
          </cell>
          <cell r="S242">
            <v>959.00922419999995</v>
          </cell>
          <cell r="T242">
            <v>960.09974090000003</v>
          </cell>
          <cell r="U242">
            <v>961.19025750000003</v>
          </cell>
          <cell r="V242">
            <v>962.2807742</v>
          </cell>
          <cell r="W242">
            <v>963.37129089999996</v>
          </cell>
          <cell r="X242">
            <v>965.46358799999996</v>
          </cell>
          <cell r="Y242">
            <v>967.55588509999995</v>
          </cell>
          <cell r="Z242">
            <v>969.64818209999999</v>
          </cell>
          <cell r="AA242">
            <v>971.74047919999998</v>
          </cell>
          <cell r="AB242">
            <v>973.83277629999998</v>
          </cell>
          <cell r="AC242">
            <v>975.92507330000001</v>
          </cell>
          <cell r="AD242">
            <v>978.0173704</v>
          </cell>
          <cell r="AE242">
            <v>980.1096675</v>
          </cell>
          <cell r="AF242">
            <v>982.2019646</v>
          </cell>
          <cell r="AG242">
            <v>984.29426160000003</v>
          </cell>
          <cell r="AH242">
            <v>986.38655870000002</v>
          </cell>
          <cell r="AI242">
            <v>988.47885580000002</v>
          </cell>
          <cell r="AJ242">
            <v>990.57115280000005</v>
          </cell>
          <cell r="AK242">
            <v>992.66344990000005</v>
          </cell>
          <cell r="AL242">
            <v>994.75574700000004</v>
          </cell>
          <cell r="AM242">
            <v>996.84804410000004</v>
          </cell>
          <cell r="AN242">
            <v>998.94034109999996</v>
          </cell>
          <cell r="AO242">
            <v>1001.0326382</v>
          </cell>
          <cell r="AP242">
            <v>1003.1249352999999</v>
          </cell>
          <cell r="AQ242">
            <v>1005.2172323</v>
          </cell>
          <cell r="AR242">
            <v>1007.3095294</v>
          </cell>
          <cell r="AS242">
            <v>1009.4018265</v>
          </cell>
          <cell r="AT242">
            <v>1011.4941235</v>
          </cell>
          <cell r="AU242">
            <v>1013.5864206</v>
          </cell>
          <cell r="AV242">
            <v>1015.6787177</v>
          </cell>
          <cell r="AW242">
            <v>1017.7710148</v>
          </cell>
          <cell r="AX242">
            <v>1019.8633118</v>
          </cell>
          <cell r="AY242">
            <v>1021.9556089</v>
          </cell>
          <cell r="AZ242">
            <v>1024.047906</v>
          </cell>
          <cell r="BA242">
            <v>1026.1402029999999</v>
          </cell>
          <cell r="BB242">
            <v>1028.2325000999999</v>
          </cell>
          <cell r="BC242">
            <v>1030.3247971999999</v>
          </cell>
          <cell r="BD242">
            <v>1032.4170942999999</v>
          </cell>
          <cell r="BE242">
            <v>1034.5093913000001</v>
          </cell>
          <cell r="BF242">
            <v>1036.6016884000001</v>
          </cell>
          <cell r="BG242">
            <v>1038.6939855000001</v>
          </cell>
          <cell r="BH242">
            <v>1040.7862825</v>
          </cell>
        </row>
        <row r="243">
          <cell r="B243" t="str">
            <v>Total Trans</v>
          </cell>
          <cell r="C243">
            <v>7023.2041706199998</v>
          </cell>
          <cell r="D243">
            <v>7131.4076056599997</v>
          </cell>
          <cell r="E243">
            <v>7506.6700579199996</v>
          </cell>
          <cell r="F243">
            <v>7901.5412795599996</v>
          </cell>
          <cell r="G243">
            <v>8001.2662096800004</v>
          </cell>
          <cell r="H243">
            <v>8124.2254483300003</v>
          </cell>
          <cell r="I243">
            <v>8142.3619804199998</v>
          </cell>
          <cell r="J243">
            <v>8178.4068872099997</v>
          </cell>
          <cell r="K243">
            <v>8249.1110488899994</v>
          </cell>
          <cell r="L243">
            <v>8319.9957374400001</v>
          </cell>
          <cell r="M243">
            <v>8383.7521980500005</v>
          </cell>
          <cell r="N243">
            <v>8479.6016530100005</v>
          </cell>
          <cell r="O243">
            <v>8573.3776273700005</v>
          </cell>
          <cell r="P243">
            <v>8680.8459493099999</v>
          </cell>
          <cell r="Q243">
            <v>8745.5279498</v>
          </cell>
          <cell r="R243">
            <v>8804.9354630899998</v>
          </cell>
          <cell r="S243">
            <v>8888.5427262699995</v>
          </cell>
          <cell r="T243">
            <v>8978.5281376099992</v>
          </cell>
          <cell r="U243">
            <v>9061.0537969600009</v>
          </cell>
          <cell r="V243">
            <v>9142.5461053700001</v>
          </cell>
          <cell r="W243">
            <v>9220.5017193200001</v>
          </cell>
          <cell r="X243">
            <v>9299.4291819999999</v>
          </cell>
          <cell r="Y243">
            <v>9378.3566456900007</v>
          </cell>
          <cell r="Z243">
            <v>9457.28410927</v>
          </cell>
          <cell r="AA243">
            <v>9536.2115729599991</v>
          </cell>
          <cell r="AB243">
            <v>9607.5728136399994</v>
          </cell>
          <cell r="AC243">
            <v>9678.9340542299997</v>
          </cell>
          <cell r="AD243">
            <v>9750.2952949099999</v>
          </cell>
          <cell r="AE243">
            <v>9821.6565355999992</v>
          </cell>
          <cell r="AF243">
            <v>9893.0177762799995</v>
          </cell>
          <cell r="AG243">
            <v>9956.81279387</v>
          </cell>
          <cell r="AH243">
            <v>10020.607812550001</v>
          </cell>
          <cell r="AI243">
            <v>10084.402830200001</v>
          </cell>
          <cell r="AJ243">
            <v>10148.1978478</v>
          </cell>
          <cell r="AK243">
            <v>10211.992866500001</v>
          </cell>
          <cell r="AL243">
            <v>10275.787884199999</v>
          </cell>
          <cell r="AM243">
            <v>10339.582901899999</v>
          </cell>
          <cell r="AN243">
            <v>10403.377920499999</v>
          </cell>
          <cell r="AO243">
            <v>10467.1729381</v>
          </cell>
          <cell r="AP243">
            <v>10530.967955800001</v>
          </cell>
          <cell r="AQ243">
            <v>10587.196751400001</v>
          </cell>
          <cell r="AR243">
            <v>10643.4255471</v>
          </cell>
          <cell r="AS243">
            <v>10699.6543418</v>
          </cell>
          <cell r="AT243">
            <v>10755.8831374</v>
          </cell>
          <cell r="AU243">
            <v>10812.111933100001</v>
          </cell>
          <cell r="AV243">
            <v>10868.340727700001</v>
          </cell>
          <cell r="AW243">
            <v>10924.5695234</v>
          </cell>
          <cell r="AX243">
            <v>10980.798319</v>
          </cell>
          <cell r="AY243">
            <v>11037.0271137</v>
          </cell>
          <cell r="AZ243">
            <v>11093.255909400001</v>
          </cell>
          <cell r="BA243">
            <v>11149.484705000001</v>
          </cell>
          <cell r="BB243">
            <v>11205.713499699999</v>
          </cell>
          <cell r="BC243">
            <v>11261.942295299999</v>
          </cell>
          <cell r="BD243">
            <v>11318.171091</v>
          </cell>
          <cell r="BE243">
            <v>11374.3998856</v>
          </cell>
          <cell r="BF243">
            <v>11430.628681300001</v>
          </cell>
          <cell r="BG243">
            <v>11486.857477</v>
          </cell>
          <cell r="BH243">
            <v>11543.086271599999</v>
          </cell>
        </row>
        <row r="244">
          <cell r="B244" t="str">
            <v>Guarantee Fee</v>
          </cell>
          <cell r="C244">
            <v>0</v>
          </cell>
          <cell r="D244">
            <v>9470.7650699999995</v>
          </cell>
          <cell r="E244">
            <v>9833.9848927200001</v>
          </cell>
          <cell r="F244">
            <v>10185.60751106</v>
          </cell>
          <cell r="G244">
            <v>10729.84824485</v>
          </cell>
          <cell r="H244">
            <v>11730.83766211</v>
          </cell>
          <cell r="I244">
            <v>12169.443306790001</v>
          </cell>
          <cell r="J244">
            <v>12555.26615779</v>
          </cell>
          <cell r="K244">
            <v>13119.47013165</v>
          </cell>
          <cell r="L244">
            <v>13274.006714880001</v>
          </cell>
          <cell r="M244">
            <v>13262.861186190001</v>
          </cell>
          <cell r="N244">
            <v>13320.80791059</v>
          </cell>
          <cell r="O244">
            <v>13485.2567963</v>
          </cell>
          <cell r="P244">
            <v>13133.32993235</v>
          </cell>
          <cell r="Q244">
            <v>13281.658609349999</v>
          </cell>
          <cell r="R244">
            <v>13330.281946569999</v>
          </cell>
          <cell r="S244">
            <v>13358.2338621</v>
          </cell>
          <cell r="T244">
            <v>13346.24283436</v>
          </cell>
          <cell r="U244">
            <v>13358.45237526</v>
          </cell>
          <cell r="V244">
            <v>13398.05043272</v>
          </cell>
          <cell r="W244">
            <v>13350.558234030001</v>
          </cell>
          <cell r="X244">
            <v>13311.15036766</v>
          </cell>
          <cell r="Y244">
            <v>13320.47092134</v>
          </cell>
          <cell r="Z244">
            <v>13305.86586253</v>
          </cell>
          <cell r="AA244">
            <v>13319.15341001</v>
          </cell>
          <cell r="AB244">
            <v>13369.510878610001</v>
          </cell>
          <cell r="AC244">
            <v>14189.57347926</v>
          </cell>
          <cell r="AD244">
            <v>17125.24431034</v>
          </cell>
          <cell r="AE244">
            <v>17834.41847217</v>
          </cell>
          <cell r="AF244">
            <v>17254.070589769999</v>
          </cell>
          <cell r="AG244">
            <v>17230.87172925</v>
          </cell>
          <cell r="AH244">
            <v>17244.953909020001</v>
          </cell>
          <cell r="AI244">
            <v>17253.190970570002</v>
          </cell>
          <cell r="AJ244">
            <v>17284.69946027</v>
          </cell>
          <cell r="AK244">
            <v>17298.915253849998</v>
          </cell>
          <cell r="AL244">
            <v>17324.929096659998</v>
          </cell>
          <cell r="AM244">
            <v>17695.055225510001</v>
          </cell>
          <cell r="AN244">
            <v>18583.85915525</v>
          </cell>
          <cell r="AO244">
            <v>18281.486735390001</v>
          </cell>
          <cell r="AP244">
            <v>18243.586593479999</v>
          </cell>
          <cell r="AQ244">
            <v>18583.69491532</v>
          </cell>
          <cell r="AR244">
            <v>19499.922784890001</v>
          </cell>
          <cell r="AS244">
            <v>19141.602246949999</v>
          </cell>
          <cell r="AT244">
            <v>19073.683969350001</v>
          </cell>
          <cell r="AU244">
            <v>19455.782141849999</v>
          </cell>
          <cell r="AV244">
            <v>20481.728032800002</v>
          </cell>
          <cell r="AW244">
            <v>20108.65167431</v>
          </cell>
          <cell r="AX244">
            <v>20060.669549630002</v>
          </cell>
          <cell r="AY244">
            <v>20456.415662949999</v>
          </cell>
          <cell r="AZ244">
            <v>21538.0191672</v>
          </cell>
          <cell r="BA244">
            <v>21140.991301499998</v>
          </cell>
          <cell r="BB244">
            <v>21074.27139283</v>
          </cell>
          <cell r="BC244">
            <v>21052.13748772</v>
          </cell>
          <cell r="BD244">
            <v>21520.013376999999</v>
          </cell>
          <cell r="BE244">
            <v>22721.500850749999</v>
          </cell>
          <cell r="BF244">
            <v>22280.716457499999</v>
          </cell>
          <cell r="BG244">
            <v>22739.922529070001</v>
          </cell>
          <cell r="BH244">
            <v>23997.609291730001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1"/>
  <sheetViews>
    <sheetView tabSelected="1" workbookViewId="0">
      <selection activeCell="D39" sqref="D39"/>
    </sheetView>
  </sheetViews>
  <sheetFormatPr defaultRowHeight="12.75"/>
  <cols>
    <col min="2" max="2" width="55.28515625" customWidth="1"/>
    <col min="3" max="3" width="9.42578125" bestFit="1" customWidth="1"/>
    <col min="4" max="4" width="7.5703125" bestFit="1" customWidth="1"/>
    <col min="5" max="5" width="9.85546875" customWidth="1"/>
    <col min="6" max="6" width="7" bestFit="1" customWidth="1"/>
    <col min="7" max="7" width="10" bestFit="1" customWidth="1"/>
    <col min="9" max="9" width="31.42578125" bestFit="1" customWidth="1"/>
    <col min="10" max="10" width="10.5703125" customWidth="1"/>
    <col min="11" max="11" width="10.5703125" bestFit="1" customWidth="1"/>
  </cols>
  <sheetData>
    <row r="3" spans="2:12" ht="13.5" thickBot="1"/>
    <row r="4" spans="2:12" ht="39" thickBot="1">
      <c r="E4" s="49" t="s">
        <v>72</v>
      </c>
      <c r="G4" s="49" t="s">
        <v>73</v>
      </c>
      <c r="H4" s="50" t="s">
        <v>74</v>
      </c>
    </row>
    <row r="5" spans="2:12" ht="13.5" thickBot="1">
      <c r="E5" s="51">
        <f>C7</f>
        <v>41091</v>
      </c>
    </row>
    <row r="6" spans="2:12" ht="15.75" thickBot="1">
      <c r="C6" s="52">
        <v>7.0000000000000007E-2</v>
      </c>
      <c r="D6" s="53">
        <f>XNPV(C6,D7:D8,C7:C8)</f>
        <v>5171.7839083961071</v>
      </c>
      <c r="E6" s="53">
        <v>364.6</v>
      </c>
      <c r="F6" s="53">
        <f>SUM(D6:E6)</f>
        <v>5536.3839083961075</v>
      </c>
      <c r="G6" s="54">
        <f>-SUM(K9,K11)</f>
        <v>206</v>
      </c>
      <c r="H6" s="55">
        <f>SUM(F6:G6)</f>
        <v>5742.3839083961075</v>
      </c>
    </row>
    <row r="7" spans="2:12" ht="15.75" thickBot="1">
      <c r="C7" s="51">
        <v>41091</v>
      </c>
      <c r="D7" s="53">
        <v>0</v>
      </c>
      <c r="E7" s="53"/>
      <c r="H7" s="53">
        <f>+H6-H8</f>
        <v>27.383908396107472</v>
      </c>
      <c r="I7" t="s">
        <v>75</v>
      </c>
      <c r="J7" s="19" t="s">
        <v>76</v>
      </c>
    </row>
    <row r="8" spans="2:12" ht="13.5" thickBot="1">
      <c r="B8">
        <v>4</v>
      </c>
      <c r="C8" s="51">
        <v>41609</v>
      </c>
      <c r="D8" s="56">
        <v>5693</v>
      </c>
      <c r="E8" s="53"/>
      <c r="H8" s="53">
        <f>SUM(H9:H10)</f>
        <v>5715</v>
      </c>
      <c r="I8" t="s">
        <v>77</v>
      </c>
      <c r="K8" s="53">
        <f>-(DG3vsRFF!S7+DG3vsRFF!U7)</f>
        <v>-76.349636376811759</v>
      </c>
      <c r="L8" t="s">
        <v>78</v>
      </c>
    </row>
    <row r="9" spans="2:12" ht="15">
      <c r="D9" s="53"/>
      <c r="E9" s="53"/>
      <c r="H9" s="53">
        <v>2189</v>
      </c>
      <c r="I9" t="s">
        <v>79</v>
      </c>
      <c r="K9" s="57">
        <v>-1E-46</v>
      </c>
      <c r="L9" t="s">
        <v>80</v>
      </c>
    </row>
    <row r="10" spans="2:12">
      <c r="D10" s="53"/>
      <c r="E10" s="53"/>
      <c r="H10" s="53">
        <v>3526</v>
      </c>
      <c r="I10" t="s">
        <v>81</v>
      </c>
      <c r="K10" s="53">
        <f>-(DG3vsRFF!S8+DG3vsRFF!U8)</f>
        <v>6.7741624522323036</v>
      </c>
      <c r="L10" t="s">
        <v>82</v>
      </c>
    </row>
    <row r="11" spans="2:12" ht="15">
      <c r="J11" t="s">
        <v>105</v>
      </c>
      <c r="K11" s="57">
        <f>-DG3vsRFF!X15</f>
        <v>-206</v>
      </c>
      <c r="L11" t="s">
        <v>83</v>
      </c>
    </row>
    <row r="12" spans="2:12">
      <c r="K12" s="53">
        <f>-(SUM(K8:K11)+K13)</f>
        <v>248.19156552847198</v>
      </c>
      <c r="L12" t="s">
        <v>84</v>
      </c>
    </row>
    <row r="13" spans="2:12">
      <c r="K13" s="53">
        <f>+H7</f>
        <v>27.383908396107472</v>
      </c>
      <c r="L13" t="str">
        <f>+I7</f>
        <v>net increase (decrease) since DG3</v>
      </c>
    </row>
    <row r="14" spans="2:12">
      <c r="I14" s="53"/>
    </row>
    <row r="16" spans="2:12" ht="15">
      <c r="B16" t="s">
        <v>85</v>
      </c>
      <c r="J16" s="58" t="s">
        <v>61</v>
      </c>
      <c r="K16" s="58" t="s">
        <v>86</v>
      </c>
    </row>
    <row r="17" spans="2:14">
      <c r="B17" s="59" t="s">
        <v>60</v>
      </c>
      <c r="D17" s="60">
        <f>+H10</f>
        <v>3526</v>
      </c>
      <c r="I17" t="s">
        <v>87</v>
      </c>
      <c r="J17" s="61">
        <f>+J22-J18</f>
        <v>3.5030000000000006E-2</v>
      </c>
      <c r="K17" s="61">
        <f>+K22-K18</f>
        <v>3.2079999999999997E-2</v>
      </c>
      <c r="L17" s="62">
        <f t="shared" ref="L17" si="0">+K17-J17</f>
        <v>-2.9500000000000082E-3</v>
      </c>
    </row>
    <row r="18" spans="2:14">
      <c r="B18" s="59" t="s">
        <v>21</v>
      </c>
      <c r="D18" s="63">
        <f>+H9</f>
        <v>2189</v>
      </c>
      <c r="I18" t="s">
        <v>88</v>
      </c>
      <c r="J18" s="61">
        <v>1.15E-2</v>
      </c>
      <c r="K18" s="61">
        <v>6.4000000000000003E-3</v>
      </c>
      <c r="L18" s="62">
        <f>+K18-J18</f>
        <v>-5.0999999999999995E-3</v>
      </c>
    </row>
    <row r="19" spans="2:14">
      <c r="B19" s="59" t="s">
        <v>89</v>
      </c>
      <c r="D19" s="60">
        <f>SUM(D17:D18)</f>
        <v>5715</v>
      </c>
      <c r="J19" s="61"/>
      <c r="K19" s="61"/>
      <c r="L19" s="62">
        <f t="shared" ref="L19:L22" si="1">+K19-J19</f>
        <v>0</v>
      </c>
    </row>
    <row r="20" spans="2:14">
      <c r="B20" s="59" t="s">
        <v>107</v>
      </c>
      <c r="D20" s="63">
        <f>DG3vsRFF!S4</f>
        <v>68.495315954105536</v>
      </c>
      <c r="J20" s="61"/>
      <c r="K20" s="61"/>
      <c r="L20" s="62"/>
    </row>
    <row r="21" spans="2:14">
      <c r="B21" s="59" t="s">
        <v>114</v>
      </c>
      <c r="D21" s="60">
        <f>SUM(D19:D20)</f>
        <v>5783.4953159541055</v>
      </c>
      <c r="J21" s="61"/>
      <c r="K21" s="61"/>
      <c r="L21" s="62"/>
    </row>
    <row r="22" spans="2:14">
      <c r="I22" t="s">
        <v>90</v>
      </c>
      <c r="J22" s="61">
        <v>4.6530000000000002E-2</v>
      </c>
      <c r="K22" s="61">
        <v>3.848E-2</v>
      </c>
      <c r="L22" s="62">
        <f t="shared" si="1"/>
        <v>-8.0500000000000016E-3</v>
      </c>
    </row>
    <row r="23" spans="2:14" ht="15">
      <c r="B23" s="19" t="s">
        <v>91</v>
      </c>
      <c r="J23" s="61"/>
      <c r="K23" s="61"/>
    </row>
    <row r="24" spans="2:14" ht="15">
      <c r="B24" s="64" t="str">
        <f>+L8</f>
        <v>Emera - LIL &amp; MFLTA</v>
      </c>
      <c r="C24" s="65"/>
      <c r="D24" s="66">
        <f>-K8</f>
        <v>76.349636376811759</v>
      </c>
      <c r="E24" s="145">
        <f>SUM(D24:D25)</f>
        <v>276.34963637681176</v>
      </c>
      <c r="J24" s="61"/>
      <c r="K24" s="61"/>
    </row>
    <row r="25" spans="2:14" ht="15">
      <c r="B25" s="64" t="str">
        <f>+L9</f>
        <v>Emera - NLH extra energy purchased from NY for constrained NL strip</v>
      </c>
      <c r="C25" s="65"/>
      <c r="D25" s="67">
        <f>DG3vsRFF!S14</f>
        <v>200</v>
      </c>
      <c r="E25" s="146"/>
      <c r="I25" t="s">
        <v>92</v>
      </c>
      <c r="J25" s="68">
        <v>2.5000000000000001E-2</v>
      </c>
      <c r="K25" s="68">
        <v>3.0000000000000001E-3</v>
      </c>
      <c r="L25" s="62">
        <f t="shared" ref="L25" si="2">+K25-J25</f>
        <v>-2.2000000000000002E-2</v>
      </c>
      <c r="M25">
        <v>5000000</v>
      </c>
      <c r="N25">
        <f>+M25*L25</f>
        <v>-110000.00000000001</v>
      </c>
    </row>
    <row r="26" spans="2:14" ht="15">
      <c r="B26" s="69" t="str">
        <f>+L10</f>
        <v>Delayed COD - LIL &amp; MFLTA</v>
      </c>
      <c r="C26" s="70"/>
      <c r="D26" s="71">
        <f>-K10</f>
        <v>-6.7741624522323036</v>
      </c>
      <c r="E26" s="147">
        <f>SUM(D26:D27)</f>
        <v>199.2258375477677</v>
      </c>
    </row>
    <row r="27" spans="2:14" ht="15">
      <c r="B27" s="69" t="str">
        <f>+L11</f>
        <v>Delayed COD - NLH fuel used to offset delay</v>
      </c>
      <c r="C27" s="70"/>
      <c r="D27" s="72">
        <f>-K11</f>
        <v>206</v>
      </c>
      <c r="E27" s="148"/>
      <c r="J27" s="53">
        <v>5000000</v>
      </c>
      <c r="K27" s="53">
        <v>5000000</v>
      </c>
    </row>
    <row r="28" spans="2:14" ht="15">
      <c r="B28" s="73" t="s">
        <v>93</v>
      </c>
      <c r="C28" s="74"/>
      <c r="D28" s="75">
        <f>DG3vsRFF!X10+DG3vsRFF!X9</f>
        <v>-317.06225291914961</v>
      </c>
      <c r="E28" s="76"/>
      <c r="F28" s="141" t="s">
        <v>116</v>
      </c>
      <c r="J28" s="53">
        <f>+J25*J27</f>
        <v>125000</v>
      </c>
      <c r="K28" s="53">
        <f>+K25*K27</f>
        <v>15000</v>
      </c>
      <c r="L28" s="60">
        <f>+J28-K28</f>
        <v>110000</v>
      </c>
    </row>
    <row r="29" spans="2:14" s="77" customFormat="1" ht="6"/>
    <row r="30" spans="2:14" ht="13.5" thickBot="1">
      <c r="D30" s="78">
        <f>SUM(D21:D28)</f>
        <v>5942.0085369595354</v>
      </c>
      <c r="F30" s="141"/>
    </row>
    <row r="31" spans="2:14">
      <c r="F31" s="142"/>
      <c r="G31" s="60"/>
    </row>
    <row r="33" spans="2:6">
      <c r="B33" t="s">
        <v>94</v>
      </c>
      <c r="D33" s="63">
        <f>+D8</f>
        <v>5693</v>
      </c>
    </row>
    <row r="34" spans="2:6" s="77" customFormat="1" ht="6">
      <c r="D34" s="79"/>
    </row>
    <row r="35" spans="2:6" ht="15">
      <c r="B35" s="80" t="s">
        <v>95</v>
      </c>
      <c r="D35" s="81">
        <f>+D6</f>
        <v>5171.7839083961071</v>
      </c>
    </row>
    <row r="36" spans="2:6">
      <c r="B36" t="s">
        <v>96</v>
      </c>
      <c r="D36" s="60">
        <f>E6</f>
        <v>364.6</v>
      </c>
      <c r="F36" s="141"/>
    </row>
    <row r="37" spans="2:6">
      <c r="B37" t="s">
        <v>97</v>
      </c>
      <c r="D37" s="82">
        <f>D25+D27</f>
        <v>406</v>
      </c>
      <c r="F37" s="141"/>
    </row>
    <row r="39" spans="2:6" ht="13.5" thickBot="1">
      <c r="D39" s="78">
        <f>SUM(D35:D37)</f>
        <v>5942.3839083961075</v>
      </c>
    </row>
    <row r="41" spans="2:6">
      <c r="D41" s="60"/>
    </row>
  </sheetData>
  <sheetProtection password="EEDF" sheet="1" objects="1" scenarios="1"/>
  <mergeCells count="2">
    <mergeCell ref="E24:E25"/>
    <mergeCell ref="E26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4"/>
  <sheetViews>
    <sheetView topLeftCell="A7" zoomScaleNormal="100" workbookViewId="0">
      <selection activeCell="K3" sqref="K3"/>
    </sheetView>
  </sheetViews>
  <sheetFormatPr defaultRowHeight="12.75"/>
  <cols>
    <col min="1" max="1" width="8.85546875" style="7"/>
    <col min="2" max="2" width="18.85546875" style="7" bestFit="1" customWidth="1"/>
    <col min="3" max="3" width="10" style="7" customWidth="1"/>
    <col min="4" max="5" width="8.7109375" style="7" customWidth="1"/>
    <col min="6" max="7" width="7.85546875" style="7" customWidth="1"/>
    <col min="8" max="13" width="10.140625" style="7" customWidth="1"/>
    <col min="14" max="14" width="8.85546875" style="7"/>
    <col min="15" max="15" width="9.85546875" style="7" customWidth="1"/>
    <col min="16" max="16" width="8.85546875" style="7"/>
    <col min="17" max="17" width="24.85546875" style="7" customWidth="1"/>
    <col min="18" max="18" width="11.85546875" style="7" bestFit="1" customWidth="1"/>
    <col min="19" max="19" width="5.85546875" style="7" customWidth="1"/>
    <col min="20" max="20" width="10.42578125" style="7" bestFit="1" customWidth="1"/>
    <col min="21" max="21" width="5.28515625" style="7" customWidth="1"/>
    <col min="22" max="22" width="2.140625" style="7" customWidth="1"/>
    <col min="23" max="24" width="6.42578125" style="7" bestFit="1" customWidth="1"/>
    <col min="25" max="25" width="9" style="7" customWidth="1"/>
    <col min="26" max="26" width="5.5703125" style="7" customWidth="1"/>
    <col min="27" max="27" width="8.140625" style="7" customWidth="1"/>
    <col min="28" max="28" width="23.7109375" style="7" customWidth="1"/>
    <col min="29" max="29" width="5.7109375" style="7" customWidth="1"/>
    <col min="30" max="254" width="8.85546875" style="7"/>
    <col min="255" max="255" width="18.85546875" style="7" bestFit="1" customWidth="1"/>
    <col min="256" max="256" width="8.85546875" style="7"/>
    <col min="257" max="257" width="8.7109375" style="7" customWidth="1"/>
    <col min="258" max="262" width="10.140625" style="7" customWidth="1"/>
    <col min="263" max="263" width="8.85546875" style="7"/>
    <col min="264" max="264" width="9.85546875" style="7" customWidth="1"/>
    <col min="265" max="267" width="8.85546875" style="7"/>
    <col min="268" max="268" width="6.85546875" style="7" customWidth="1"/>
    <col min="269" max="510" width="8.85546875" style="7"/>
    <col min="511" max="511" width="18.85546875" style="7" bestFit="1" customWidth="1"/>
    <col min="512" max="512" width="8.85546875" style="7"/>
    <col min="513" max="513" width="8.7109375" style="7" customWidth="1"/>
    <col min="514" max="518" width="10.140625" style="7" customWidth="1"/>
    <col min="519" max="519" width="8.85546875" style="7"/>
    <col min="520" max="520" width="9.85546875" style="7" customWidth="1"/>
    <col min="521" max="523" width="8.85546875" style="7"/>
    <col min="524" max="524" width="6.85546875" style="7" customWidth="1"/>
    <col min="525" max="766" width="8.85546875" style="7"/>
    <col min="767" max="767" width="18.85546875" style="7" bestFit="1" customWidth="1"/>
    <col min="768" max="768" width="8.85546875" style="7"/>
    <col min="769" max="769" width="8.7109375" style="7" customWidth="1"/>
    <col min="770" max="774" width="10.140625" style="7" customWidth="1"/>
    <col min="775" max="775" width="8.85546875" style="7"/>
    <col min="776" max="776" width="9.85546875" style="7" customWidth="1"/>
    <col min="777" max="779" width="8.85546875" style="7"/>
    <col min="780" max="780" width="6.85546875" style="7" customWidth="1"/>
    <col min="781" max="1022" width="8.85546875" style="7"/>
    <col min="1023" max="1023" width="18.85546875" style="7" bestFit="1" customWidth="1"/>
    <col min="1024" max="1024" width="8.85546875" style="7"/>
    <col min="1025" max="1025" width="8.7109375" style="7" customWidth="1"/>
    <col min="1026" max="1030" width="10.140625" style="7" customWidth="1"/>
    <col min="1031" max="1031" width="8.85546875" style="7"/>
    <col min="1032" max="1032" width="9.85546875" style="7" customWidth="1"/>
    <col min="1033" max="1035" width="8.85546875" style="7"/>
    <col min="1036" max="1036" width="6.85546875" style="7" customWidth="1"/>
    <col min="1037" max="1278" width="8.85546875" style="7"/>
    <col min="1279" max="1279" width="18.85546875" style="7" bestFit="1" customWidth="1"/>
    <col min="1280" max="1280" width="8.85546875" style="7"/>
    <col min="1281" max="1281" width="8.7109375" style="7" customWidth="1"/>
    <col min="1282" max="1286" width="10.140625" style="7" customWidth="1"/>
    <col min="1287" max="1287" width="8.85546875" style="7"/>
    <col min="1288" max="1288" width="9.85546875" style="7" customWidth="1"/>
    <col min="1289" max="1291" width="8.85546875" style="7"/>
    <col min="1292" max="1292" width="6.85546875" style="7" customWidth="1"/>
    <col min="1293" max="1534" width="8.85546875" style="7"/>
    <col min="1535" max="1535" width="18.85546875" style="7" bestFit="1" customWidth="1"/>
    <col min="1536" max="1536" width="8.85546875" style="7"/>
    <col min="1537" max="1537" width="8.7109375" style="7" customWidth="1"/>
    <col min="1538" max="1542" width="10.140625" style="7" customWidth="1"/>
    <col min="1543" max="1543" width="8.85546875" style="7"/>
    <col min="1544" max="1544" width="9.85546875" style="7" customWidth="1"/>
    <col min="1545" max="1547" width="8.85546875" style="7"/>
    <col min="1548" max="1548" width="6.85546875" style="7" customWidth="1"/>
    <col min="1549" max="1790" width="8.85546875" style="7"/>
    <col min="1791" max="1791" width="18.85546875" style="7" bestFit="1" customWidth="1"/>
    <col min="1792" max="1792" width="8.85546875" style="7"/>
    <col min="1793" max="1793" width="8.7109375" style="7" customWidth="1"/>
    <col min="1794" max="1798" width="10.140625" style="7" customWidth="1"/>
    <col min="1799" max="1799" width="8.85546875" style="7"/>
    <col min="1800" max="1800" width="9.85546875" style="7" customWidth="1"/>
    <col min="1801" max="1803" width="8.85546875" style="7"/>
    <col min="1804" max="1804" width="6.85546875" style="7" customWidth="1"/>
    <col min="1805" max="2046" width="8.85546875" style="7"/>
    <col min="2047" max="2047" width="18.85546875" style="7" bestFit="1" customWidth="1"/>
    <col min="2048" max="2048" width="8.85546875" style="7"/>
    <col min="2049" max="2049" width="8.7109375" style="7" customWidth="1"/>
    <col min="2050" max="2054" width="10.140625" style="7" customWidth="1"/>
    <col min="2055" max="2055" width="8.85546875" style="7"/>
    <col min="2056" max="2056" width="9.85546875" style="7" customWidth="1"/>
    <col min="2057" max="2059" width="8.85546875" style="7"/>
    <col min="2060" max="2060" width="6.85546875" style="7" customWidth="1"/>
    <col min="2061" max="2302" width="8.85546875" style="7"/>
    <col min="2303" max="2303" width="18.85546875" style="7" bestFit="1" customWidth="1"/>
    <col min="2304" max="2304" width="8.85546875" style="7"/>
    <col min="2305" max="2305" width="8.7109375" style="7" customWidth="1"/>
    <col min="2306" max="2310" width="10.140625" style="7" customWidth="1"/>
    <col min="2311" max="2311" width="8.85546875" style="7"/>
    <col min="2312" max="2312" width="9.85546875" style="7" customWidth="1"/>
    <col min="2313" max="2315" width="8.85546875" style="7"/>
    <col min="2316" max="2316" width="6.85546875" style="7" customWidth="1"/>
    <col min="2317" max="2558" width="8.85546875" style="7"/>
    <col min="2559" max="2559" width="18.85546875" style="7" bestFit="1" customWidth="1"/>
    <col min="2560" max="2560" width="8.85546875" style="7"/>
    <col min="2561" max="2561" width="8.7109375" style="7" customWidth="1"/>
    <col min="2562" max="2566" width="10.140625" style="7" customWidth="1"/>
    <col min="2567" max="2567" width="8.85546875" style="7"/>
    <col min="2568" max="2568" width="9.85546875" style="7" customWidth="1"/>
    <col min="2569" max="2571" width="8.85546875" style="7"/>
    <col min="2572" max="2572" width="6.85546875" style="7" customWidth="1"/>
    <col min="2573" max="2814" width="8.85546875" style="7"/>
    <col min="2815" max="2815" width="18.85546875" style="7" bestFit="1" customWidth="1"/>
    <col min="2816" max="2816" width="8.85546875" style="7"/>
    <col min="2817" max="2817" width="8.7109375" style="7" customWidth="1"/>
    <col min="2818" max="2822" width="10.140625" style="7" customWidth="1"/>
    <col min="2823" max="2823" width="8.85546875" style="7"/>
    <col min="2824" max="2824" width="9.85546875" style="7" customWidth="1"/>
    <col min="2825" max="2827" width="8.85546875" style="7"/>
    <col min="2828" max="2828" width="6.85546875" style="7" customWidth="1"/>
    <col min="2829" max="3070" width="8.85546875" style="7"/>
    <col min="3071" max="3071" width="18.85546875" style="7" bestFit="1" customWidth="1"/>
    <col min="3072" max="3072" width="8.85546875" style="7"/>
    <col min="3073" max="3073" width="8.7109375" style="7" customWidth="1"/>
    <col min="3074" max="3078" width="10.140625" style="7" customWidth="1"/>
    <col min="3079" max="3079" width="8.85546875" style="7"/>
    <col min="3080" max="3080" width="9.85546875" style="7" customWidth="1"/>
    <col min="3081" max="3083" width="8.85546875" style="7"/>
    <col min="3084" max="3084" width="6.85546875" style="7" customWidth="1"/>
    <col min="3085" max="3326" width="8.85546875" style="7"/>
    <col min="3327" max="3327" width="18.85546875" style="7" bestFit="1" customWidth="1"/>
    <col min="3328" max="3328" width="8.85546875" style="7"/>
    <col min="3329" max="3329" width="8.7109375" style="7" customWidth="1"/>
    <col min="3330" max="3334" width="10.140625" style="7" customWidth="1"/>
    <col min="3335" max="3335" width="8.85546875" style="7"/>
    <col min="3336" max="3336" width="9.85546875" style="7" customWidth="1"/>
    <col min="3337" max="3339" width="8.85546875" style="7"/>
    <col min="3340" max="3340" width="6.85546875" style="7" customWidth="1"/>
    <col min="3341" max="3582" width="8.85546875" style="7"/>
    <col min="3583" max="3583" width="18.85546875" style="7" bestFit="1" customWidth="1"/>
    <col min="3584" max="3584" width="8.85546875" style="7"/>
    <col min="3585" max="3585" width="8.7109375" style="7" customWidth="1"/>
    <col min="3586" max="3590" width="10.140625" style="7" customWidth="1"/>
    <col min="3591" max="3591" width="8.85546875" style="7"/>
    <col min="3592" max="3592" width="9.85546875" style="7" customWidth="1"/>
    <col min="3593" max="3595" width="8.85546875" style="7"/>
    <col min="3596" max="3596" width="6.85546875" style="7" customWidth="1"/>
    <col min="3597" max="3838" width="8.85546875" style="7"/>
    <col min="3839" max="3839" width="18.85546875" style="7" bestFit="1" customWidth="1"/>
    <col min="3840" max="3840" width="8.85546875" style="7"/>
    <col min="3841" max="3841" width="8.7109375" style="7" customWidth="1"/>
    <col min="3842" max="3846" width="10.140625" style="7" customWidth="1"/>
    <col min="3847" max="3847" width="8.85546875" style="7"/>
    <col min="3848" max="3848" width="9.85546875" style="7" customWidth="1"/>
    <col min="3849" max="3851" width="8.85546875" style="7"/>
    <col min="3852" max="3852" width="6.85546875" style="7" customWidth="1"/>
    <col min="3853" max="4094" width="8.85546875" style="7"/>
    <col min="4095" max="4095" width="18.85546875" style="7" bestFit="1" customWidth="1"/>
    <col min="4096" max="4096" width="8.85546875" style="7"/>
    <col min="4097" max="4097" width="8.7109375" style="7" customWidth="1"/>
    <col min="4098" max="4102" width="10.140625" style="7" customWidth="1"/>
    <col min="4103" max="4103" width="8.85546875" style="7"/>
    <col min="4104" max="4104" width="9.85546875" style="7" customWidth="1"/>
    <col min="4105" max="4107" width="8.85546875" style="7"/>
    <col min="4108" max="4108" width="6.85546875" style="7" customWidth="1"/>
    <col min="4109" max="4350" width="8.85546875" style="7"/>
    <col min="4351" max="4351" width="18.85546875" style="7" bestFit="1" customWidth="1"/>
    <col min="4352" max="4352" width="8.85546875" style="7"/>
    <col min="4353" max="4353" width="8.7109375" style="7" customWidth="1"/>
    <col min="4354" max="4358" width="10.140625" style="7" customWidth="1"/>
    <col min="4359" max="4359" width="8.85546875" style="7"/>
    <col min="4360" max="4360" width="9.85546875" style="7" customWidth="1"/>
    <col min="4361" max="4363" width="8.85546875" style="7"/>
    <col min="4364" max="4364" width="6.85546875" style="7" customWidth="1"/>
    <col min="4365" max="4606" width="8.85546875" style="7"/>
    <col min="4607" max="4607" width="18.85546875" style="7" bestFit="1" customWidth="1"/>
    <col min="4608" max="4608" width="8.85546875" style="7"/>
    <col min="4609" max="4609" width="8.7109375" style="7" customWidth="1"/>
    <col min="4610" max="4614" width="10.140625" style="7" customWidth="1"/>
    <col min="4615" max="4615" width="8.85546875" style="7"/>
    <col min="4616" max="4616" width="9.85546875" style="7" customWidth="1"/>
    <col min="4617" max="4619" width="8.85546875" style="7"/>
    <col min="4620" max="4620" width="6.85546875" style="7" customWidth="1"/>
    <col min="4621" max="4862" width="8.85546875" style="7"/>
    <col min="4863" max="4863" width="18.85546875" style="7" bestFit="1" customWidth="1"/>
    <col min="4864" max="4864" width="8.85546875" style="7"/>
    <col min="4865" max="4865" width="8.7109375" style="7" customWidth="1"/>
    <col min="4866" max="4870" width="10.140625" style="7" customWidth="1"/>
    <col min="4871" max="4871" width="8.85546875" style="7"/>
    <col min="4872" max="4872" width="9.85546875" style="7" customWidth="1"/>
    <col min="4873" max="4875" width="8.85546875" style="7"/>
    <col min="4876" max="4876" width="6.85546875" style="7" customWidth="1"/>
    <col min="4877" max="5118" width="8.85546875" style="7"/>
    <col min="5119" max="5119" width="18.85546875" style="7" bestFit="1" customWidth="1"/>
    <col min="5120" max="5120" width="8.85546875" style="7"/>
    <col min="5121" max="5121" width="8.7109375" style="7" customWidth="1"/>
    <col min="5122" max="5126" width="10.140625" style="7" customWidth="1"/>
    <col min="5127" max="5127" width="8.85546875" style="7"/>
    <col min="5128" max="5128" width="9.85546875" style="7" customWidth="1"/>
    <col min="5129" max="5131" width="8.85546875" style="7"/>
    <col min="5132" max="5132" width="6.85546875" style="7" customWidth="1"/>
    <col min="5133" max="5374" width="8.85546875" style="7"/>
    <col min="5375" max="5375" width="18.85546875" style="7" bestFit="1" customWidth="1"/>
    <col min="5376" max="5376" width="8.85546875" style="7"/>
    <col min="5377" max="5377" width="8.7109375" style="7" customWidth="1"/>
    <col min="5378" max="5382" width="10.140625" style="7" customWidth="1"/>
    <col min="5383" max="5383" width="8.85546875" style="7"/>
    <col min="5384" max="5384" width="9.85546875" style="7" customWidth="1"/>
    <col min="5385" max="5387" width="8.85546875" style="7"/>
    <col min="5388" max="5388" width="6.85546875" style="7" customWidth="1"/>
    <col min="5389" max="5630" width="8.85546875" style="7"/>
    <col min="5631" max="5631" width="18.85546875" style="7" bestFit="1" customWidth="1"/>
    <col min="5632" max="5632" width="8.85546875" style="7"/>
    <col min="5633" max="5633" width="8.7109375" style="7" customWidth="1"/>
    <col min="5634" max="5638" width="10.140625" style="7" customWidth="1"/>
    <col min="5639" max="5639" width="8.85546875" style="7"/>
    <col min="5640" max="5640" width="9.85546875" style="7" customWidth="1"/>
    <col min="5641" max="5643" width="8.85546875" style="7"/>
    <col min="5644" max="5644" width="6.85546875" style="7" customWidth="1"/>
    <col min="5645" max="5886" width="8.85546875" style="7"/>
    <col min="5887" max="5887" width="18.85546875" style="7" bestFit="1" customWidth="1"/>
    <col min="5888" max="5888" width="8.85546875" style="7"/>
    <col min="5889" max="5889" width="8.7109375" style="7" customWidth="1"/>
    <col min="5890" max="5894" width="10.140625" style="7" customWidth="1"/>
    <col min="5895" max="5895" width="8.85546875" style="7"/>
    <col min="5896" max="5896" width="9.85546875" style="7" customWidth="1"/>
    <col min="5897" max="5899" width="8.85546875" style="7"/>
    <col min="5900" max="5900" width="6.85546875" style="7" customWidth="1"/>
    <col min="5901" max="6142" width="8.85546875" style="7"/>
    <col min="6143" max="6143" width="18.85546875" style="7" bestFit="1" customWidth="1"/>
    <col min="6144" max="6144" width="8.85546875" style="7"/>
    <col min="6145" max="6145" width="8.7109375" style="7" customWidth="1"/>
    <col min="6146" max="6150" width="10.140625" style="7" customWidth="1"/>
    <col min="6151" max="6151" width="8.85546875" style="7"/>
    <col min="6152" max="6152" width="9.85546875" style="7" customWidth="1"/>
    <col min="6153" max="6155" width="8.85546875" style="7"/>
    <col min="6156" max="6156" width="6.85546875" style="7" customWidth="1"/>
    <col min="6157" max="6398" width="8.85546875" style="7"/>
    <col min="6399" max="6399" width="18.85546875" style="7" bestFit="1" customWidth="1"/>
    <col min="6400" max="6400" width="8.85546875" style="7"/>
    <col min="6401" max="6401" width="8.7109375" style="7" customWidth="1"/>
    <col min="6402" max="6406" width="10.140625" style="7" customWidth="1"/>
    <col min="6407" max="6407" width="8.85546875" style="7"/>
    <col min="6408" max="6408" width="9.85546875" style="7" customWidth="1"/>
    <col min="6409" max="6411" width="8.85546875" style="7"/>
    <col min="6412" max="6412" width="6.85546875" style="7" customWidth="1"/>
    <col min="6413" max="6654" width="8.85546875" style="7"/>
    <col min="6655" max="6655" width="18.85546875" style="7" bestFit="1" customWidth="1"/>
    <col min="6656" max="6656" width="8.85546875" style="7"/>
    <col min="6657" max="6657" width="8.7109375" style="7" customWidth="1"/>
    <col min="6658" max="6662" width="10.140625" style="7" customWidth="1"/>
    <col min="6663" max="6663" width="8.85546875" style="7"/>
    <col min="6664" max="6664" width="9.85546875" style="7" customWidth="1"/>
    <col min="6665" max="6667" width="8.85546875" style="7"/>
    <col min="6668" max="6668" width="6.85546875" style="7" customWidth="1"/>
    <col min="6669" max="6910" width="8.85546875" style="7"/>
    <col min="6911" max="6911" width="18.85546875" style="7" bestFit="1" customWidth="1"/>
    <col min="6912" max="6912" width="8.85546875" style="7"/>
    <col min="6913" max="6913" width="8.7109375" style="7" customWidth="1"/>
    <col min="6914" max="6918" width="10.140625" style="7" customWidth="1"/>
    <col min="6919" max="6919" width="8.85546875" style="7"/>
    <col min="6920" max="6920" width="9.85546875" style="7" customWidth="1"/>
    <col min="6921" max="6923" width="8.85546875" style="7"/>
    <col min="6924" max="6924" width="6.85546875" style="7" customWidth="1"/>
    <col min="6925" max="7166" width="8.85546875" style="7"/>
    <col min="7167" max="7167" width="18.85546875" style="7" bestFit="1" customWidth="1"/>
    <col min="7168" max="7168" width="8.85546875" style="7"/>
    <col min="7169" max="7169" width="8.7109375" style="7" customWidth="1"/>
    <col min="7170" max="7174" width="10.140625" style="7" customWidth="1"/>
    <col min="7175" max="7175" width="8.85546875" style="7"/>
    <col min="7176" max="7176" width="9.85546875" style="7" customWidth="1"/>
    <col min="7177" max="7179" width="8.85546875" style="7"/>
    <col min="7180" max="7180" width="6.85546875" style="7" customWidth="1"/>
    <col min="7181" max="7422" width="8.85546875" style="7"/>
    <col min="7423" max="7423" width="18.85546875" style="7" bestFit="1" customWidth="1"/>
    <col min="7424" max="7424" width="8.85546875" style="7"/>
    <col min="7425" max="7425" width="8.7109375" style="7" customWidth="1"/>
    <col min="7426" max="7430" width="10.140625" style="7" customWidth="1"/>
    <col min="7431" max="7431" width="8.85546875" style="7"/>
    <col min="7432" max="7432" width="9.85546875" style="7" customWidth="1"/>
    <col min="7433" max="7435" width="8.85546875" style="7"/>
    <col min="7436" max="7436" width="6.85546875" style="7" customWidth="1"/>
    <col min="7437" max="7678" width="8.85546875" style="7"/>
    <col min="7679" max="7679" width="18.85546875" style="7" bestFit="1" customWidth="1"/>
    <col min="7680" max="7680" width="8.85546875" style="7"/>
    <col min="7681" max="7681" width="8.7109375" style="7" customWidth="1"/>
    <col min="7682" max="7686" width="10.140625" style="7" customWidth="1"/>
    <col min="7687" max="7687" width="8.85546875" style="7"/>
    <col min="7688" max="7688" width="9.85546875" style="7" customWidth="1"/>
    <col min="7689" max="7691" width="8.85546875" style="7"/>
    <col min="7692" max="7692" width="6.85546875" style="7" customWidth="1"/>
    <col min="7693" max="7934" width="8.85546875" style="7"/>
    <col min="7935" max="7935" width="18.85546875" style="7" bestFit="1" customWidth="1"/>
    <col min="7936" max="7936" width="8.85546875" style="7"/>
    <col min="7937" max="7937" width="8.7109375" style="7" customWidth="1"/>
    <col min="7938" max="7942" width="10.140625" style="7" customWidth="1"/>
    <col min="7943" max="7943" width="8.85546875" style="7"/>
    <col min="7944" max="7944" width="9.85546875" style="7" customWidth="1"/>
    <col min="7945" max="7947" width="8.85546875" style="7"/>
    <col min="7948" max="7948" width="6.85546875" style="7" customWidth="1"/>
    <col min="7949" max="8190" width="8.85546875" style="7"/>
    <col min="8191" max="8191" width="18.85546875" style="7" bestFit="1" customWidth="1"/>
    <col min="8192" max="8192" width="8.85546875" style="7"/>
    <col min="8193" max="8193" width="8.7109375" style="7" customWidth="1"/>
    <col min="8194" max="8198" width="10.140625" style="7" customWidth="1"/>
    <col min="8199" max="8199" width="8.85546875" style="7"/>
    <col min="8200" max="8200" width="9.85546875" style="7" customWidth="1"/>
    <col min="8201" max="8203" width="8.85546875" style="7"/>
    <col min="8204" max="8204" width="6.85546875" style="7" customWidth="1"/>
    <col min="8205" max="8446" width="8.85546875" style="7"/>
    <col min="8447" max="8447" width="18.85546875" style="7" bestFit="1" customWidth="1"/>
    <col min="8448" max="8448" width="8.85546875" style="7"/>
    <col min="8449" max="8449" width="8.7109375" style="7" customWidth="1"/>
    <col min="8450" max="8454" width="10.140625" style="7" customWidth="1"/>
    <col min="8455" max="8455" width="8.85546875" style="7"/>
    <col min="8456" max="8456" width="9.85546875" style="7" customWidth="1"/>
    <col min="8457" max="8459" width="8.85546875" style="7"/>
    <col min="8460" max="8460" width="6.85546875" style="7" customWidth="1"/>
    <col min="8461" max="8702" width="8.85546875" style="7"/>
    <col min="8703" max="8703" width="18.85546875" style="7" bestFit="1" customWidth="1"/>
    <col min="8704" max="8704" width="8.85546875" style="7"/>
    <col min="8705" max="8705" width="8.7109375" style="7" customWidth="1"/>
    <col min="8706" max="8710" width="10.140625" style="7" customWidth="1"/>
    <col min="8711" max="8711" width="8.85546875" style="7"/>
    <col min="8712" max="8712" width="9.85546875" style="7" customWidth="1"/>
    <col min="8713" max="8715" width="8.85546875" style="7"/>
    <col min="8716" max="8716" width="6.85546875" style="7" customWidth="1"/>
    <col min="8717" max="8958" width="8.85546875" style="7"/>
    <col min="8959" max="8959" width="18.85546875" style="7" bestFit="1" customWidth="1"/>
    <col min="8960" max="8960" width="8.85546875" style="7"/>
    <col min="8961" max="8961" width="8.7109375" style="7" customWidth="1"/>
    <col min="8962" max="8966" width="10.140625" style="7" customWidth="1"/>
    <col min="8967" max="8967" width="8.85546875" style="7"/>
    <col min="8968" max="8968" width="9.85546875" style="7" customWidth="1"/>
    <col min="8969" max="8971" width="8.85546875" style="7"/>
    <col min="8972" max="8972" width="6.85546875" style="7" customWidth="1"/>
    <col min="8973" max="9214" width="8.85546875" style="7"/>
    <col min="9215" max="9215" width="18.85546875" style="7" bestFit="1" customWidth="1"/>
    <col min="9216" max="9216" width="8.85546875" style="7"/>
    <col min="9217" max="9217" width="8.7109375" style="7" customWidth="1"/>
    <col min="9218" max="9222" width="10.140625" style="7" customWidth="1"/>
    <col min="9223" max="9223" width="8.85546875" style="7"/>
    <col min="9224" max="9224" width="9.85546875" style="7" customWidth="1"/>
    <col min="9225" max="9227" width="8.85546875" style="7"/>
    <col min="9228" max="9228" width="6.85546875" style="7" customWidth="1"/>
    <col min="9229" max="9470" width="8.85546875" style="7"/>
    <col min="9471" max="9471" width="18.85546875" style="7" bestFit="1" customWidth="1"/>
    <col min="9472" max="9472" width="8.85546875" style="7"/>
    <col min="9473" max="9473" width="8.7109375" style="7" customWidth="1"/>
    <col min="9474" max="9478" width="10.140625" style="7" customWidth="1"/>
    <col min="9479" max="9479" width="8.85546875" style="7"/>
    <col min="9480" max="9480" width="9.85546875" style="7" customWidth="1"/>
    <col min="9481" max="9483" width="8.85546875" style="7"/>
    <col min="9484" max="9484" width="6.85546875" style="7" customWidth="1"/>
    <col min="9485" max="9726" width="8.85546875" style="7"/>
    <col min="9727" max="9727" width="18.85546875" style="7" bestFit="1" customWidth="1"/>
    <col min="9728" max="9728" width="8.85546875" style="7"/>
    <col min="9729" max="9729" width="8.7109375" style="7" customWidth="1"/>
    <col min="9730" max="9734" width="10.140625" style="7" customWidth="1"/>
    <col min="9735" max="9735" width="8.85546875" style="7"/>
    <col min="9736" max="9736" width="9.85546875" style="7" customWidth="1"/>
    <col min="9737" max="9739" width="8.85546875" style="7"/>
    <col min="9740" max="9740" width="6.85546875" style="7" customWidth="1"/>
    <col min="9741" max="9982" width="8.85546875" style="7"/>
    <col min="9983" max="9983" width="18.85546875" style="7" bestFit="1" customWidth="1"/>
    <col min="9984" max="9984" width="8.85546875" style="7"/>
    <col min="9985" max="9985" width="8.7109375" style="7" customWidth="1"/>
    <col min="9986" max="9990" width="10.140625" style="7" customWidth="1"/>
    <col min="9991" max="9991" width="8.85546875" style="7"/>
    <col min="9992" max="9992" width="9.85546875" style="7" customWidth="1"/>
    <col min="9993" max="9995" width="8.85546875" style="7"/>
    <col min="9996" max="9996" width="6.85546875" style="7" customWidth="1"/>
    <col min="9997" max="10238" width="8.85546875" style="7"/>
    <col min="10239" max="10239" width="18.85546875" style="7" bestFit="1" customWidth="1"/>
    <col min="10240" max="10240" width="8.85546875" style="7"/>
    <col min="10241" max="10241" width="8.7109375" style="7" customWidth="1"/>
    <col min="10242" max="10246" width="10.140625" style="7" customWidth="1"/>
    <col min="10247" max="10247" width="8.85546875" style="7"/>
    <col min="10248" max="10248" width="9.85546875" style="7" customWidth="1"/>
    <col min="10249" max="10251" width="8.85546875" style="7"/>
    <col min="10252" max="10252" width="6.85546875" style="7" customWidth="1"/>
    <col min="10253" max="10494" width="8.85546875" style="7"/>
    <col min="10495" max="10495" width="18.85546875" style="7" bestFit="1" customWidth="1"/>
    <col min="10496" max="10496" width="8.85546875" style="7"/>
    <col min="10497" max="10497" width="8.7109375" style="7" customWidth="1"/>
    <col min="10498" max="10502" width="10.140625" style="7" customWidth="1"/>
    <col min="10503" max="10503" width="8.85546875" style="7"/>
    <col min="10504" max="10504" width="9.85546875" style="7" customWidth="1"/>
    <col min="10505" max="10507" width="8.85546875" style="7"/>
    <col min="10508" max="10508" width="6.85546875" style="7" customWidth="1"/>
    <col min="10509" max="10750" width="8.85546875" style="7"/>
    <col min="10751" max="10751" width="18.85546875" style="7" bestFit="1" customWidth="1"/>
    <col min="10752" max="10752" width="8.85546875" style="7"/>
    <col min="10753" max="10753" width="8.7109375" style="7" customWidth="1"/>
    <col min="10754" max="10758" width="10.140625" style="7" customWidth="1"/>
    <col min="10759" max="10759" width="8.85546875" style="7"/>
    <col min="10760" max="10760" width="9.85546875" style="7" customWidth="1"/>
    <col min="10761" max="10763" width="8.85546875" style="7"/>
    <col min="10764" max="10764" width="6.85546875" style="7" customWidth="1"/>
    <col min="10765" max="11006" width="8.85546875" style="7"/>
    <col min="11007" max="11007" width="18.85546875" style="7" bestFit="1" customWidth="1"/>
    <col min="11008" max="11008" width="8.85546875" style="7"/>
    <col min="11009" max="11009" width="8.7109375" style="7" customWidth="1"/>
    <col min="11010" max="11014" width="10.140625" style="7" customWidth="1"/>
    <col min="11015" max="11015" width="8.85546875" style="7"/>
    <col min="11016" max="11016" width="9.85546875" style="7" customWidth="1"/>
    <col min="11017" max="11019" width="8.85546875" style="7"/>
    <col min="11020" max="11020" width="6.85546875" style="7" customWidth="1"/>
    <col min="11021" max="11262" width="8.85546875" style="7"/>
    <col min="11263" max="11263" width="18.85546875" style="7" bestFit="1" customWidth="1"/>
    <col min="11264" max="11264" width="8.85546875" style="7"/>
    <col min="11265" max="11265" width="8.7109375" style="7" customWidth="1"/>
    <col min="11266" max="11270" width="10.140625" style="7" customWidth="1"/>
    <col min="11271" max="11271" width="8.85546875" style="7"/>
    <col min="11272" max="11272" width="9.85546875" style="7" customWidth="1"/>
    <col min="11273" max="11275" width="8.85546875" style="7"/>
    <col min="11276" max="11276" width="6.85546875" style="7" customWidth="1"/>
    <col min="11277" max="11518" width="8.85546875" style="7"/>
    <col min="11519" max="11519" width="18.85546875" style="7" bestFit="1" customWidth="1"/>
    <col min="11520" max="11520" width="8.85546875" style="7"/>
    <col min="11521" max="11521" width="8.7109375" style="7" customWidth="1"/>
    <col min="11522" max="11526" width="10.140625" style="7" customWidth="1"/>
    <col min="11527" max="11527" width="8.85546875" style="7"/>
    <col min="11528" max="11528" width="9.85546875" style="7" customWidth="1"/>
    <col min="11529" max="11531" width="8.85546875" style="7"/>
    <col min="11532" max="11532" width="6.85546875" style="7" customWidth="1"/>
    <col min="11533" max="11774" width="8.85546875" style="7"/>
    <col min="11775" max="11775" width="18.85546875" style="7" bestFit="1" customWidth="1"/>
    <col min="11776" max="11776" width="8.85546875" style="7"/>
    <col min="11777" max="11777" width="8.7109375" style="7" customWidth="1"/>
    <col min="11778" max="11782" width="10.140625" style="7" customWidth="1"/>
    <col min="11783" max="11783" width="8.85546875" style="7"/>
    <col min="11784" max="11784" width="9.85546875" style="7" customWidth="1"/>
    <col min="11785" max="11787" width="8.85546875" style="7"/>
    <col min="11788" max="11788" width="6.85546875" style="7" customWidth="1"/>
    <col min="11789" max="12030" width="8.85546875" style="7"/>
    <col min="12031" max="12031" width="18.85546875" style="7" bestFit="1" customWidth="1"/>
    <col min="12032" max="12032" width="8.85546875" style="7"/>
    <col min="12033" max="12033" width="8.7109375" style="7" customWidth="1"/>
    <col min="12034" max="12038" width="10.140625" style="7" customWidth="1"/>
    <col min="12039" max="12039" width="8.85546875" style="7"/>
    <col min="12040" max="12040" width="9.85546875" style="7" customWidth="1"/>
    <col min="12041" max="12043" width="8.85546875" style="7"/>
    <col min="12044" max="12044" width="6.85546875" style="7" customWidth="1"/>
    <col min="12045" max="12286" width="8.85546875" style="7"/>
    <col min="12287" max="12287" width="18.85546875" style="7" bestFit="1" customWidth="1"/>
    <col min="12288" max="12288" width="8.85546875" style="7"/>
    <col min="12289" max="12289" width="8.7109375" style="7" customWidth="1"/>
    <col min="12290" max="12294" width="10.140625" style="7" customWidth="1"/>
    <col min="12295" max="12295" width="8.85546875" style="7"/>
    <col min="12296" max="12296" width="9.85546875" style="7" customWidth="1"/>
    <col min="12297" max="12299" width="8.85546875" style="7"/>
    <col min="12300" max="12300" width="6.85546875" style="7" customWidth="1"/>
    <col min="12301" max="12542" width="8.85546875" style="7"/>
    <col min="12543" max="12543" width="18.85546875" style="7" bestFit="1" customWidth="1"/>
    <col min="12544" max="12544" width="8.85546875" style="7"/>
    <col min="12545" max="12545" width="8.7109375" style="7" customWidth="1"/>
    <col min="12546" max="12550" width="10.140625" style="7" customWidth="1"/>
    <col min="12551" max="12551" width="8.85546875" style="7"/>
    <col min="12552" max="12552" width="9.85546875" style="7" customWidth="1"/>
    <col min="12553" max="12555" width="8.85546875" style="7"/>
    <col min="12556" max="12556" width="6.85546875" style="7" customWidth="1"/>
    <col min="12557" max="12798" width="8.85546875" style="7"/>
    <col min="12799" max="12799" width="18.85546875" style="7" bestFit="1" customWidth="1"/>
    <col min="12800" max="12800" width="8.85546875" style="7"/>
    <col min="12801" max="12801" width="8.7109375" style="7" customWidth="1"/>
    <col min="12802" max="12806" width="10.140625" style="7" customWidth="1"/>
    <col min="12807" max="12807" width="8.85546875" style="7"/>
    <col min="12808" max="12808" width="9.85546875" style="7" customWidth="1"/>
    <col min="12809" max="12811" width="8.85546875" style="7"/>
    <col min="12812" max="12812" width="6.85546875" style="7" customWidth="1"/>
    <col min="12813" max="13054" width="8.85546875" style="7"/>
    <col min="13055" max="13055" width="18.85546875" style="7" bestFit="1" customWidth="1"/>
    <col min="13056" max="13056" width="8.85546875" style="7"/>
    <col min="13057" max="13057" width="8.7109375" style="7" customWidth="1"/>
    <col min="13058" max="13062" width="10.140625" style="7" customWidth="1"/>
    <col min="13063" max="13063" width="8.85546875" style="7"/>
    <col min="13064" max="13064" width="9.85546875" style="7" customWidth="1"/>
    <col min="13065" max="13067" width="8.85546875" style="7"/>
    <col min="13068" max="13068" width="6.85546875" style="7" customWidth="1"/>
    <col min="13069" max="13310" width="8.85546875" style="7"/>
    <col min="13311" max="13311" width="18.85546875" style="7" bestFit="1" customWidth="1"/>
    <col min="13312" max="13312" width="8.85546875" style="7"/>
    <col min="13313" max="13313" width="8.7109375" style="7" customWidth="1"/>
    <col min="13314" max="13318" width="10.140625" style="7" customWidth="1"/>
    <col min="13319" max="13319" width="8.85546875" style="7"/>
    <col min="13320" max="13320" width="9.85546875" style="7" customWidth="1"/>
    <col min="13321" max="13323" width="8.85546875" style="7"/>
    <col min="13324" max="13324" width="6.85546875" style="7" customWidth="1"/>
    <col min="13325" max="13566" width="8.85546875" style="7"/>
    <col min="13567" max="13567" width="18.85546875" style="7" bestFit="1" customWidth="1"/>
    <col min="13568" max="13568" width="8.85546875" style="7"/>
    <col min="13569" max="13569" width="8.7109375" style="7" customWidth="1"/>
    <col min="13570" max="13574" width="10.140625" style="7" customWidth="1"/>
    <col min="13575" max="13575" width="8.85546875" style="7"/>
    <col min="13576" max="13576" width="9.85546875" style="7" customWidth="1"/>
    <col min="13577" max="13579" width="8.85546875" style="7"/>
    <col min="13580" max="13580" width="6.85546875" style="7" customWidth="1"/>
    <col min="13581" max="13822" width="8.85546875" style="7"/>
    <col min="13823" max="13823" width="18.85546875" style="7" bestFit="1" customWidth="1"/>
    <col min="13824" max="13824" width="8.85546875" style="7"/>
    <col min="13825" max="13825" width="8.7109375" style="7" customWidth="1"/>
    <col min="13826" max="13830" width="10.140625" style="7" customWidth="1"/>
    <col min="13831" max="13831" width="8.85546875" style="7"/>
    <col min="13832" max="13832" width="9.85546875" style="7" customWidth="1"/>
    <col min="13833" max="13835" width="8.85546875" style="7"/>
    <col min="13836" max="13836" width="6.85546875" style="7" customWidth="1"/>
    <col min="13837" max="14078" width="8.85546875" style="7"/>
    <col min="14079" max="14079" width="18.85546875" style="7" bestFit="1" customWidth="1"/>
    <col min="14080" max="14080" width="8.85546875" style="7"/>
    <col min="14081" max="14081" width="8.7109375" style="7" customWidth="1"/>
    <col min="14082" max="14086" width="10.140625" style="7" customWidth="1"/>
    <col min="14087" max="14087" width="8.85546875" style="7"/>
    <col min="14088" max="14088" width="9.85546875" style="7" customWidth="1"/>
    <col min="14089" max="14091" width="8.85546875" style="7"/>
    <col min="14092" max="14092" width="6.85546875" style="7" customWidth="1"/>
    <col min="14093" max="14334" width="8.85546875" style="7"/>
    <col min="14335" max="14335" width="18.85546875" style="7" bestFit="1" customWidth="1"/>
    <col min="14336" max="14336" width="8.85546875" style="7"/>
    <col min="14337" max="14337" width="8.7109375" style="7" customWidth="1"/>
    <col min="14338" max="14342" width="10.140625" style="7" customWidth="1"/>
    <col min="14343" max="14343" width="8.85546875" style="7"/>
    <col min="14344" max="14344" width="9.85546875" style="7" customWidth="1"/>
    <col min="14345" max="14347" width="8.85546875" style="7"/>
    <col min="14348" max="14348" width="6.85546875" style="7" customWidth="1"/>
    <col min="14349" max="14590" width="8.85546875" style="7"/>
    <col min="14591" max="14591" width="18.85546875" style="7" bestFit="1" customWidth="1"/>
    <col min="14592" max="14592" width="8.85546875" style="7"/>
    <col min="14593" max="14593" width="8.7109375" style="7" customWidth="1"/>
    <col min="14594" max="14598" width="10.140625" style="7" customWidth="1"/>
    <col min="14599" max="14599" width="8.85546875" style="7"/>
    <col min="14600" max="14600" width="9.85546875" style="7" customWidth="1"/>
    <col min="14601" max="14603" width="8.85546875" style="7"/>
    <col min="14604" max="14604" width="6.85546875" style="7" customWidth="1"/>
    <col min="14605" max="14846" width="8.85546875" style="7"/>
    <col min="14847" max="14847" width="18.85546875" style="7" bestFit="1" customWidth="1"/>
    <col min="14848" max="14848" width="8.85546875" style="7"/>
    <col min="14849" max="14849" width="8.7109375" style="7" customWidth="1"/>
    <col min="14850" max="14854" width="10.140625" style="7" customWidth="1"/>
    <col min="14855" max="14855" width="8.85546875" style="7"/>
    <col min="14856" max="14856" width="9.85546875" style="7" customWidth="1"/>
    <col min="14857" max="14859" width="8.85546875" style="7"/>
    <col min="14860" max="14860" width="6.85546875" style="7" customWidth="1"/>
    <col min="14861" max="15102" width="8.85546875" style="7"/>
    <col min="15103" max="15103" width="18.85546875" style="7" bestFit="1" customWidth="1"/>
    <col min="15104" max="15104" width="8.85546875" style="7"/>
    <col min="15105" max="15105" width="8.7109375" style="7" customWidth="1"/>
    <col min="15106" max="15110" width="10.140625" style="7" customWidth="1"/>
    <col min="15111" max="15111" width="8.85546875" style="7"/>
    <col min="15112" max="15112" width="9.85546875" style="7" customWidth="1"/>
    <col min="15113" max="15115" width="8.85546875" style="7"/>
    <col min="15116" max="15116" width="6.85546875" style="7" customWidth="1"/>
    <col min="15117" max="15358" width="8.85546875" style="7"/>
    <col min="15359" max="15359" width="18.85546875" style="7" bestFit="1" customWidth="1"/>
    <col min="15360" max="15360" width="8.85546875" style="7"/>
    <col min="15361" max="15361" width="8.7109375" style="7" customWidth="1"/>
    <col min="15362" max="15366" width="10.140625" style="7" customWidth="1"/>
    <col min="15367" max="15367" width="8.85546875" style="7"/>
    <col min="15368" max="15368" width="9.85546875" style="7" customWidth="1"/>
    <col min="15369" max="15371" width="8.85546875" style="7"/>
    <col min="15372" max="15372" width="6.85546875" style="7" customWidth="1"/>
    <col min="15373" max="15614" width="8.85546875" style="7"/>
    <col min="15615" max="15615" width="18.85546875" style="7" bestFit="1" customWidth="1"/>
    <col min="15616" max="15616" width="8.85546875" style="7"/>
    <col min="15617" max="15617" width="8.7109375" style="7" customWidth="1"/>
    <col min="15618" max="15622" width="10.140625" style="7" customWidth="1"/>
    <col min="15623" max="15623" width="8.85546875" style="7"/>
    <col min="15624" max="15624" width="9.85546875" style="7" customWidth="1"/>
    <col min="15625" max="15627" width="8.85546875" style="7"/>
    <col min="15628" max="15628" width="6.85546875" style="7" customWidth="1"/>
    <col min="15629" max="15870" width="8.85546875" style="7"/>
    <col min="15871" max="15871" width="18.85546875" style="7" bestFit="1" customWidth="1"/>
    <col min="15872" max="15872" width="8.85546875" style="7"/>
    <col min="15873" max="15873" width="8.7109375" style="7" customWidth="1"/>
    <col min="15874" max="15878" width="10.140625" style="7" customWidth="1"/>
    <col min="15879" max="15879" width="8.85546875" style="7"/>
    <col min="15880" max="15880" width="9.85546875" style="7" customWidth="1"/>
    <col min="15881" max="15883" width="8.85546875" style="7"/>
    <col min="15884" max="15884" width="6.85546875" style="7" customWidth="1"/>
    <col min="15885" max="16126" width="8.85546875" style="7"/>
    <col min="16127" max="16127" width="18.85546875" style="7" bestFit="1" customWidth="1"/>
    <col min="16128" max="16128" width="8.85546875" style="7"/>
    <col min="16129" max="16129" width="8.7109375" style="7" customWidth="1"/>
    <col min="16130" max="16134" width="10.140625" style="7" customWidth="1"/>
    <col min="16135" max="16135" width="8.85546875" style="7"/>
    <col min="16136" max="16136" width="9.85546875" style="7" customWidth="1"/>
    <col min="16137" max="16139" width="8.85546875" style="7"/>
    <col min="16140" max="16140" width="6.85546875" style="7" customWidth="1"/>
    <col min="16141" max="16384" width="8.85546875" style="7"/>
  </cols>
  <sheetData>
    <row r="1" spans="1:32" ht="13.5" thickBot="1"/>
    <row r="2" spans="1:32" s="6" customFormat="1" ht="64.5" thickBot="1">
      <c r="A2" s="1" t="s">
        <v>0</v>
      </c>
      <c r="B2" s="2" t="s">
        <v>1</v>
      </c>
      <c r="C2" s="3" t="s">
        <v>8</v>
      </c>
      <c r="D2" s="4" t="str">
        <f>Q4</f>
        <v>Exports to Taxpayer</v>
      </c>
      <c r="E2" s="4" t="str">
        <f>Q5</f>
        <v>Emera</v>
      </c>
      <c r="F2" s="4" t="s">
        <v>118</v>
      </c>
      <c r="G2" s="4" t="str">
        <f>Q9</f>
        <v>Financing Pre RFF (LRA)</v>
      </c>
      <c r="H2" s="4" t="str">
        <f>Q8</f>
        <v>Delayed COD Capex</v>
      </c>
      <c r="I2" s="4" t="s">
        <v>12</v>
      </c>
      <c r="J2" s="5" t="s">
        <v>13</v>
      </c>
      <c r="K2" s="3" t="s">
        <v>121</v>
      </c>
      <c r="L2" s="3" t="str">
        <f>Q27</f>
        <v>Move CPW @ July 1, 2012 to Dec. 1, 2013</v>
      </c>
      <c r="M2" s="3" t="s">
        <v>120</v>
      </c>
      <c r="N2" s="3"/>
      <c r="O2" s="3"/>
      <c r="Q2" s="108" t="s">
        <v>109</v>
      </c>
      <c r="R2" s="132" t="s">
        <v>60</v>
      </c>
      <c r="S2" s="133" t="s">
        <v>59</v>
      </c>
      <c r="T2" s="132" t="s">
        <v>21</v>
      </c>
      <c r="U2" s="133" t="s">
        <v>59</v>
      </c>
      <c r="V2" s="132"/>
      <c r="W2" s="132" t="s">
        <v>22</v>
      </c>
      <c r="X2" s="134" t="s">
        <v>59</v>
      </c>
    </row>
    <row r="3" spans="1:32">
      <c r="B3" s="8" t="s">
        <v>2</v>
      </c>
      <c r="C3" s="9">
        <v>2.4</v>
      </c>
      <c r="D3" s="9"/>
      <c r="E3" s="9"/>
      <c r="F3" s="9"/>
      <c r="G3" s="9"/>
      <c r="H3" s="9"/>
      <c r="I3" s="9"/>
      <c r="J3" s="9"/>
      <c r="K3" s="9">
        <f>J6+J4</f>
        <v>2.1729914630404634</v>
      </c>
      <c r="L3" s="9"/>
      <c r="M3" s="9">
        <f>L6</f>
        <v>1.5741479318919844</v>
      </c>
      <c r="N3" s="9"/>
      <c r="O3" s="9"/>
      <c r="Q3" s="107" t="s">
        <v>61</v>
      </c>
      <c r="R3" s="109">
        <f>'From PwC'!U8</f>
        <v>3525.9585525830394</v>
      </c>
      <c r="S3" s="110"/>
      <c r="T3" s="109">
        <v>2189</v>
      </c>
      <c r="U3" s="110"/>
      <c r="V3" s="110"/>
      <c r="W3" s="110">
        <f>R3+T3</f>
        <v>5714.9585525830389</v>
      </c>
      <c r="X3" s="111"/>
      <c r="AB3"/>
      <c r="AC3"/>
      <c r="AD3"/>
      <c r="AE3"/>
      <c r="AF3"/>
    </row>
    <row r="4" spans="1:32">
      <c r="A4" s="1" t="s">
        <v>0</v>
      </c>
      <c r="B4" s="10" t="s">
        <v>3</v>
      </c>
      <c r="C4" s="11" t="s">
        <v>4</v>
      </c>
      <c r="D4" s="15"/>
      <c r="E4" s="15"/>
      <c r="F4" s="15"/>
      <c r="G4" s="15"/>
      <c r="H4" s="15">
        <f>-X8/1000</f>
        <v>6.7741624522313941E-3</v>
      </c>
      <c r="I4" s="11"/>
      <c r="J4" s="11">
        <f>-X10/1000</f>
        <v>0.42151568101248088</v>
      </c>
      <c r="K4" s="11"/>
      <c r="L4" s="11"/>
      <c r="M4" s="9"/>
      <c r="N4" s="9"/>
      <c r="O4" s="9"/>
      <c r="Q4" s="8" t="s">
        <v>107</v>
      </c>
      <c r="R4" s="112">
        <f>'From PwC'!U9</f>
        <v>3594.4538685371449</v>
      </c>
      <c r="S4" s="112">
        <f>R4-R3</f>
        <v>68.495315954105536</v>
      </c>
      <c r="T4" s="112">
        <v>2189</v>
      </c>
      <c r="U4" s="112">
        <f>T4-T3</f>
        <v>0</v>
      </c>
      <c r="V4" s="112"/>
      <c r="W4" s="111">
        <f>R4+T4</f>
        <v>5783.4538685371444</v>
      </c>
      <c r="X4" s="112">
        <f>W4-W3</f>
        <v>68.495315954105536</v>
      </c>
      <c r="AB4"/>
      <c r="AC4"/>
      <c r="AD4"/>
      <c r="AE4"/>
      <c r="AF4"/>
    </row>
    <row r="5" spans="1:32">
      <c r="A5" s="1" t="s">
        <v>0</v>
      </c>
      <c r="B5" s="10" t="s">
        <v>5</v>
      </c>
      <c r="C5" s="11"/>
      <c r="D5" s="15">
        <f>X4/1000</f>
        <v>6.8495315954105532E-2</v>
      </c>
      <c r="E5" s="11">
        <f>(X5+X6)/1000</f>
        <v>7.6349636376811761E-2</v>
      </c>
      <c r="F5" s="11">
        <f>X14/1000</f>
        <v>0.2</v>
      </c>
      <c r="G5" s="11">
        <f>X9/1000</f>
        <v>0.10445342809333125</v>
      </c>
      <c r="H5" s="16"/>
      <c r="I5" s="11">
        <f>X15/1000</f>
        <v>0.20599999999999999</v>
      </c>
      <c r="J5" s="11"/>
      <c r="K5" s="11"/>
      <c r="L5" s="11">
        <f>-W27/1000</f>
        <v>0.5988435311484791</v>
      </c>
      <c r="M5" s="9"/>
      <c r="N5" s="9"/>
      <c r="O5" s="9"/>
      <c r="Q5" s="126" t="s">
        <v>9</v>
      </c>
      <c r="R5" s="116">
        <f>'From PwC'!U10</f>
        <v>3578.7874796672886</v>
      </c>
      <c r="S5" s="116">
        <f t="shared" ref="S5:U6" si="0">R5-R4</f>
        <v>-15.666388869856291</v>
      </c>
      <c r="T5" s="116">
        <v>2280</v>
      </c>
      <c r="U5" s="116">
        <f t="shared" si="0"/>
        <v>91</v>
      </c>
      <c r="V5" s="116"/>
      <c r="W5" s="117">
        <f t="shared" ref="W5:W10" si="1">R5+T5</f>
        <v>5858.7874796672886</v>
      </c>
      <c r="X5" s="116">
        <f t="shared" ref="X5:X10" si="2">W5-W4</f>
        <v>75.333611130144163</v>
      </c>
      <c r="AB5"/>
      <c r="AC5"/>
      <c r="AD5"/>
      <c r="AE5"/>
      <c r="AF5"/>
    </row>
    <row r="6" spans="1:32">
      <c r="B6" s="8" t="s">
        <v>6</v>
      </c>
      <c r="C6" s="12"/>
      <c r="D6" s="47">
        <f>C3-D5</f>
        <v>2.3315046840458944</v>
      </c>
      <c r="E6" s="47">
        <f>D6-E5</f>
        <v>2.2551550476690827</v>
      </c>
      <c r="F6" s="47">
        <f t="shared" ref="F6:G6" si="3">E6-F5</f>
        <v>2.0551550476690825</v>
      </c>
      <c r="G6" s="47">
        <f t="shared" si="3"/>
        <v>1.9507016195757512</v>
      </c>
      <c r="H6" s="47">
        <f>G6</f>
        <v>1.9507016195757512</v>
      </c>
      <c r="I6" s="47">
        <f>H6+H4-I5</f>
        <v>1.7514757820279827</v>
      </c>
      <c r="J6" s="47">
        <f>I6</f>
        <v>1.7514757820279827</v>
      </c>
      <c r="K6" s="47"/>
      <c r="L6" s="47">
        <f>K3-L5</f>
        <v>1.5741479318919844</v>
      </c>
      <c r="M6" s="9"/>
      <c r="N6" s="9"/>
      <c r="O6" s="9"/>
      <c r="Q6" s="126" t="s">
        <v>10</v>
      </c>
      <c r="R6" s="116">
        <f>'From PwC'!U11</f>
        <v>3579.8035049139567</v>
      </c>
      <c r="S6" s="116">
        <f t="shared" si="0"/>
        <v>1.0160252466680504</v>
      </c>
      <c r="T6" s="116">
        <f>T5</f>
        <v>2280</v>
      </c>
      <c r="U6" s="116">
        <f t="shared" si="0"/>
        <v>0</v>
      </c>
      <c r="V6" s="116"/>
      <c r="W6" s="117">
        <f t="shared" si="1"/>
        <v>5859.8035049139562</v>
      </c>
      <c r="X6" s="116">
        <f t="shared" si="2"/>
        <v>1.0160252466675956</v>
      </c>
      <c r="AB6"/>
      <c r="AC6"/>
      <c r="AD6"/>
      <c r="AE6"/>
      <c r="AF6"/>
    </row>
    <row r="7" spans="1:32">
      <c r="A7" s="1" t="s">
        <v>0</v>
      </c>
      <c r="B7" s="10" t="s">
        <v>7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9"/>
      <c r="Q7" s="127" t="s">
        <v>108</v>
      </c>
      <c r="R7" s="116">
        <f>R6</f>
        <v>3579.8035049139567</v>
      </c>
      <c r="S7" s="117">
        <f>S6+S5</f>
        <v>-14.650363623188241</v>
      </c>
      <c r="T7" s="117">
        <f>T6</f>
        <v>2280</v>
      </c>
      <c r="U7" s="117">
        <f>U6+U5</f>
        <v>91</v>
      </c>
      <c r="V7" s="117"/>
      <c r="W7" s="117">
        <f t="shared" si="1"/>
        <v>5859.8035049139562</v>
      </c>
      <c r="X7" s="143">
        <f>W7-W4</f>
        <v>76.349636376811759</v>
      </c>
      <c r="Y7" s="111"/>
      <c r="AB7"/>
      <c r="AC7"/>
      <c r="AD7"/>
      <c r="AE7"/>
      <c r="AF7"/>
    </row>
    <row r="8" spans="1:32">
      <c r="B8" s="14"/>
      <c r="D8" s="48"/>
      <c r="E8" s="48"/>
      <c r="F8" s="48"/>
      <c r="G8" s="48"/>
      <c r="H8" s="48"/>
      <c r="I8" s="48"/>
      <c r="J8" s="48"/>
      <c r="K8" s="48"/>
      <c r="L8" s="48"/>
      <c r="Q8" s="126" t="s">
        <v>11</v>
      </c>
      <c r="R8" s="116">
        <f>'From PwC'!U12</f>
        <v>3546.0293424617244</v>
      </c>
      <c r="S8" s="116">
        <f>R8-R6</f>
        <v>-33.774162452232304</v>
      </c>
      <c r="T8" s="116">
        <v>2307</v>
      </c>
      <c r="U8" s="116">
        <f>T8-T6</f>
        <v>27</v>
      </c>
      <c r="V8" s="116"/>
      <c r="W8" s="117">
        <f t="shared" si="1"/>
        <v>5853.0293424617248</v>
      </c>
      <c r="X8" s="143">
        <f t="shared" si="2"/>
        <v>-6.7741624522313941</v>
      </c>
      <c r="Y8" s="111"/>
      <c r="AB8"/>
      <c r="AC8"/>
      <c r="AD8"/>
      <c r="AE8"/>
      <c r="AF8"/>
    </row>
    <row r="9" spans="1:32" ht="13.5" thickBot="1">
      <c r="Q9" s="126" t="s">
        <v>106</v>
      </c>
      <c r="R9" s="116">
        <f>'From PwC'!U13</f>
        <v>3650.482770555056</v>
      </c>
      <c r="S9" s="116">
        <f>R9-R8</f>
        <v>104.45342809333169</v>
      </c>
      <c r="T9" s="116">
        <v>2307</v>
      </c>
      <c r="U9" s="116">
        <f>T9-T8</f>
        <v>0</v>
      </c>
      <c r="V9" s="116"/>
      <c r="W9" s="117">
        <f t="shared" si="1"/>
        <v>5957.482770555056</v>
      </c>
      <c r="X9" s="143">
        <f t="shared" si="2"/>
        <v>104.45342809333124</v>
      </c>
      <c r="Y9" s="111"/>
      <c r="AB9"/>
      <c r="AC9"/>
      <c r="AD9"/>
      <c r="AE9"/>
      <c r="AF9"/>
    </row>
    <row r="10" spans="1:32" ht="26.25" thickBot="1">
      <c r="Q10" s="128" t="s">
        <v>110</v>
      </c>
      <c r="R10" s="121">
        <f>'From PwC'!U17</f>
        <v>3391.9670895425752</v>
      </c>
      <c r="S10" s="121">
        <f>R10-R9</f>
        <v>-258.51568101248085</v>
      </c>
      <c r="T10" s="121">
        <v>2144</v>
      </c>
      <c r="U10" s="121">
        <f>T10-T9</f>
        <v>-163</v>
      </c>
      <c r="V10" s="121"/>
      <c r="W10" s="122">
        <f t="shared" si="1"/>
        <v>5535.9670895425752</v>
      </c>
      <c r="X10" s="123">
        <f t="shared" si="2"/>
        <v>-421.51568101248085</v>
      </c>
      <c r="Y10" s="111"/>
      <c r="Z10" s="111"/>
      <c r="AB10"/>
      <c r="AC10"/>
      <c r="AD10"/>
      <c r="AE10"/>
      <c r="AF10"/>
    </row>
    <row r="11" spans="1:32">
      <c r="Q11" s="136"/>
      <c r="R11" s="116"/>
      <c r="S11" s="116"/>
      <c r="T11" s="116"/>
      <c r="U11" s="116"/>
      <c r="V11" s="116"/>
      <c r="W11" s="117"/>
      <c r="X11" s="116"/>
      <c r="Y11" s="111"/>
      <c r="AB11"/>
      <c r="AC11"/>
      <c r="AD11"/>
      <c r="AE11"/>
      <c r="AF11"/>
    </row>
    <row r="12" spans="1:32" ht="25.5">
      <c r="Q12" s="136" t="s">
        <v>115</v>
      </c>
      <c r="R12" s="116"/>
      <c r="S12" s="116"/>
      <c r="T12" s="116"/>
      <c r="U12" s="116"/>
      <c r="V12" s="116"/>
      <c r="W12" s="117">
        <f>W10-W4</f>
        <v>-247.48677899456925</v>
      </c>
      <c r="X12" s="116"/>
      <c r="Y12" s="111"/>
      <c r="AB12"/>
      <c r="AC12"/>
      <c r="AD12"/>
      <c r="AE12"/>
      <c r="AF12"/>
    </row>
    <row r="13" spans="1:32" ht="13.5" thickBot="1">
      <c r="Q13" s="136"/>
      <c r="R13" s="116"/>
      <c r="S13" s="116"/>
      <c r="T13" s="116"/>
      <c r="U13" s="116"/>
      <c r="V13" s="116"/>
      <c r="W13" s="117"/>
      <c r="X13" s="116"/>
      <c r="AB13"/>
      <c r="AC13"/>
      <c r="AD13"/>
      <c r="AE13"/>
      <c r="AF13"/>
    </row>
    <row r="14" spans="1:32" ht="39" thickBot="1">
      <c r="Q14" s="128" t="s">
        <v>80</v>
      </c>
      <c r="R14" s="121">
        <f>R10+S14</f>
        <v>3591.9670895425752</v>
      </c>
      <c r="S14" s="121">
        <v>200</v>
      </c>
      <c r="T14" s="121">
        <f>T10+U14</f>
        <v>2144</v>
      </c>
      <c r="U14" s="121"/>
      <c r="V14" s="121"/>
      <c r="W14" s="122">
        <f t="shared" ref="W14" si="4">R14+T14</f>
        <v>5735.9670895425752</v>
      </c>
      <c r="X14" s="144">
        <f>W14-W10</f>
        <v>200</v>
      </c>
      <c r="AB14"/>
      <c r="AC14"/>
      <c r="AD14"/>
      <c r="AE14"/>
      <c r="AF14"/>
    </row>
    <row r="15" spans="1:32" ht="26.25" thickBot="1">
      <c r="Q15" s="129" t="s">
        <v>117</v>
      </c>
      <c r="R15" s="121">
        <f>R14+S15</f>
        <v>3694.9670895425752</v>
      </c>
      <c r="S15" s="121">
        <f>$X$15/2</f>
        <v>103</v>
      </c>
      <c r="T15" s="121">
        <f>T14+U15</f>
        <v>2247</v>
      </c>
      <c r="U15" s="121">
        <f>$X$15/2</f>
        <v>103</v>
      </c>
      <c r="V15" s="121"/>
      <c r="W15" s="135">
        <f>W14+X15</f>
        <v>5941.9670895425752</v>
      </c>
      <c r="X15" s="144">
        <v>206</v>
      </c>
      <c r="AB15"/>
      <c r="AC15"/>
      <c r="AD15"/>
      <c r="AE15"/>
      <c r="AF15"/>
    </row>
    <row r="16" spans="1:32" ht="13.5" thickBot="1">
      <c r="Q16" s="130"/>
      <c r="R16" s="112"/>
      <c r="S16" s="112"/>
      <c r="T16" s="112"/>
      <c r="U16" s="112"/>
      <c r="V16" s="112"/>
      <c r="W16" s="112"/>
      <c r="X16" s="112"/>
      <c r="AB16"/>
      <c r="AC16"/>
      <c r="AD16"/>
      <c r="AE16"/>
      <c r="AF16"/>
    </row>
    <row r="17" spans="17:32" ht="13.5" thickBot="1">
      <c r="Q17" s="131" t="s">
        <v>61</v>
      </c>
      <c r="R17" s="121">
        <f>R3</f>
        <v>3525.9585525830394</v>
      </c>
      <c r="S17" s="121"/>
      <c r="T17" s="121">
        <f>T3</f>
        <v>2189</v>
      </c>
      <c r="U17" s="121"/>
      <c r="V17" s="121"/>
      <c r="W17" s="135">
        <f>W3</f>
        <v>5714.9585525830389</v>
      </c>
      <c r="X17" s="123">
        <f>W15-W17</f>
        <v>227.00853695953629</v>
      </c>
      <c r="AB17"/>
      <c r="AC17"/>
      <c r="AD17"/>
      <c r="AE17"/>
      <c r="AF17"/>
    </row>
    <row r="18" spans="17:32" ht="13.5" thickBot="1">
      <c r="Q18" s="8"/>
      <c r="R18" s="111"/>
      <c r="S18" s="111"/>
      <c r="T18" s="111"/>
      <c r="U18" s="111"/>
      <c r="V18" s="111"/>
      <c r="W18" s="111"/>
      <c r="X18" s="111"/>
      <c r="AB18"/>
      <c r="AC18"/>
      <c r="AD18"/>
      <c r="AE18"/>
      <c r="AF18"/>
    </row>
    <row r="19" spans="17:32" ht="13.5" thickBot="1">
      <c r="Q19" s="131" t="s">
        <v>113</v>
      </c>
      <c r="R19" s="121">
        <v>3332</v>
      </c>
      <c r="S19" s="121"/>
      <c r="T19" s="121">
        <v>2360.549</v>
      </c>
      <c r="U19" s="121"/>
      <c r="V19" s="121"/>
      <c r="W19" s="135">
        <f>R19+T19</f>
        <v>5692.549</v>
      </c>
      <c r="X19" s="123">
        <f>W17-W19</f>
        <v>22.409552583038931</v>
      </c>
      <c r="AB19"/>
      <c r="AC19"/>
      <c r="AD19"/>
      <c r="AE19"/>
      <c r="AF19"/>
    </row>
    <row r="20" spans="17:32" ht="13.5" thickBot="1">
      <c r="AB20"/>
      <c r="AC20"/>
      <c r="AD20"/>
      <c r="AE20"/>
      <c r="AF20"/>
    </row>
    <row r="21" spans="17:32">
      <c r="Q21" s="137" t="s">
        <v>111</v>
      </c>
      <c r="R21" s="113">
        <f>'AW Mad Thoughts Early One Morn'!E6*((1+'AW Mad Thoughts Early One Morn'!$C$6)^(('AW Mad Thoughts Early One Morn'!C8-'AW Mad Thoughts Early One Morn'!C7)/365))</f>
        <v>401.34464949903798</v>
      </c>
      <c r="S21" s="113"/>
      <c r="T21" s="113"/>
      <c r="U21" s="113"/>
      <c r="V21" s="113"/>
      <c r="W21" s="114">
        <f>R21+T21</f>
        <v>401.34464949903798</v>
      </c>
      <c r="X21" s="115"/>
      <c r="AB21"/>
      <c r="AC21"/>
      <c r="AD21"/>
      <c r="AE21"/>
      <c r="AF21"/>
    </row>
    <row r="22" spans="17:32">
      <c r="Q22" s="138" t="s">
        <v>12</v>
      </c>
      <c r="R22" s="116">
        <f>W22/2</f>
        <v>113.38041387383683</v>
      </c>
      <c r="S22" s="116"/>
      <c r="T22" s="116">
        <f>W22/2</f>
        <v>113.38041387383683</v>
      </c>
      <c r="U22" s="116"/>
      <c r="V22" s="116"/>
      <c r="W22" s="117">
        <f>X15*((1+'AW Mad Thoughts Early One Morn'!$C$6)^(('AW Mad Thoughts Early One Morn'!C8-'AW Mad Thoughts Early One Morn'!C7)/365))</f>
        <v>226.76082774767366</v>
      </c>
      <c r="X22" s="118"/>
      <c r="AB22"/>
      <c r="AC22"/>
      <c r="AD22"/>
      <c r="AE22"/>
      <c r="AF22"/>
    </row>
    <row r="23" spans="17:32" ht="13.5" thickBot="1">
      <c r="Q23" s="139" t="s">
        <v>112</v>
      </c>
      <c r="R23" s="125">
        <f>S14*((1+'AW Mad Thoughts Early One Morn'!$C$6)^(('AW Mad Thoughts Early One Morn'!C8-'AW Mad Thoughts Early One Morn'!C7)/365))</f>
        <v>220.15614344434334</v>
      </c>
      <c r="S23" s="125"/>
      <c r="T23" s="125"/>
      <c r="U23" s="125"/>
      <c r="V23" s="125"/>
      <c r="W23" s="119">
        <f t="shared" ref="W23" si="5">R23+T23</f>
        <v>220.15614344434334</v>
      </c>
      <c r="X23" s="120"/>
      <c r="AB23"/>
      <c r="AC23"/>
      <c r="AD23"/>
      <c r="AE23"/>
      <c r="AF23"/>
    </row>
    <row r="24" spans="17:32" ht="13.5" thickBot="1">
      <c r="AB24"/>
      <c r="AC24"/>
      <c r="AD24"/>
      <c r="AE24"/>
      <c r="AF24"/>
    </row>
    <row r="25" spans="17:32" ht="13.5" thickBot="1">
      <c r="Q25" s="131" t="s">
        <v>98</v>
      </c>
      <c r="R25" s="124">
        <f>SUM(R19:R24)</f>
        <v>4066.8812068172183</v>
      </c>
      <c r="S25" s="124"/>
      <c r="T25" s="124">
        <f>SUM(T19:T24)</f>
        <v>2473.9294138738369</v>
      </c>
      <c r="U25" s="121"/>
      <c r="V25" s="121"/>
      <c r="W25" s="140">
        <f>SUM(W19:W24)</f>
        <v>6540.8106206910543</v>
      </c>
      <c r="X25" s="123"/>
      <c r="AB25"/>
      <c r="AC25"/>
      <c r="AD25"/>
      <c r="AE25"/>
      <c r="AF25"/>
    </row>
    <row r="26" spans="17:32">
      <c r="AB26"/>
      <c r="AC26"/>
      <c r="AD26"/>
      <c r="AE26"/>
      <c r="AF26"/>
    </row>
    <row r="27" spans="17:32">
      <c r="Q27" s="7" t="s">
        <v>119</v>
      </c>
      <c r="W27" s="111">
        <f>W15-W25</f>
        <v>-598.84353114847909</v>
      </c>
      <c r="AB27"/>
      <c r="AC27"/>
      <c r="AD27"/>
      <c r="AE27"/>
      <c r="AF27"/>
    </row>
    <row r="28" spans="17:32">
      <c r="AB28"/>
      <c r="AC28"/>
      <c r="AD28"/>
      <c r="AE28"/>
      <c r="AF28"/>
    </row>
    <row r="29" spans="17:32">
      <c r="AB29"/>
      <c r="AC29"/>
      <c r="AD29"/>
      <c r="AE29"/>
      <c r="AF29"/>
    </row>
    <row r="30" spans="17:32">
      <c r="AB30"/>
      <c r="AC30"/>
      <c r="AD30"/>
      <c r="AE30"/>
      <c r="AF30"/>
    </row>
    <row r="31" spans="17:32">
      <c r="AB31"/>
      <c r="AC31"/>
      <c r="AD31"/>
      <c r="AE31"/>
      <c r="AF31"/>
    </row>
    <row r="32" spans="17:32">
      <c r="AB32"/>
      <c r="AC32"/>
      <c r="AD32"/>
      <c r="AE32"/>
      <c r="AF32"/>
    </row>
    <row r="33" spans="28:32">
      <c r="AB33"/>
      <c r="AC33"/>
      <c r="AD33"/>
      <c r="AE33"/>
      <c r="AF33"/>
    </row>
    <row r="34" spans="28:32">
      <c r="AB34"/>
      <c r="AC34"/>
      <c r="AD34"/>
      <c r="AE34"/>
      <c r="AF34"/>
    </row>
  </sheetData>
  <sheetProtection password="EEDF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6"/>
  <sheetViews>
    <sheetView workbookViewId="0">
      <pane xSplit="3" ySplit="1" topLeftCell="U11" activePane="bottomRight" state="frozen"/>
      <selection pane="topRight" activeCell="D1" sqref="D1"/>
      <selection pane="bottomLeft" activeCell="A8" sqref="A8"/>
      <selection pane="bottomRight" activeCell="B27" sqref="B27"/>
    </sheetView>
  </sheetViews>
  <sheetFormatPr defaultRowHeight="12.75"/>
  <cols>
    <col min="1" max="1" width="7.85546875" customWidth="1"/>
    <col min="2" max="2" width="36.28515625" customWidth="1"/>
    <col min="3" max="3" width="32.85546875" customWidth="1"/>
    <col min="4" max="4" width="18.7109375" customWidth="1"/>
    <col min="5" max="18" width="15.7109375" customWidth="1"/>
    <col min="19" max="19" width="24.28515625" customWidth="1"/>
    <col min="20" max="20" width="15.7109375" customWidth="1"/>
    <col min="21" max="21" width="15.140625" bestFit="1" customWidth="1"/>
    <col min="22" max="22" width="8.85546875" customWidth="1"/>
    <col min="24" max="24" width="17" bestFit="1" customWidth="1"/>
  </cols>
  <sheetData>
    <row r="1" spans="1:25" ht="15">
      <c r="A1" s="18" t="s">
        <v>23</v>
      </c>
    </row>
    <row r="2" spans="1:25" ht="15">
      <c r="A2" s="18" t="s">
        <v>24</v>
      </c>
    </row>
    <row r="3" spans="1:25" ht="15">
      <c r="A3" s="18" t="s">
        <v>25</v>
      </c>
    </row>
    <row r="5" spans="1:25" ht="15">
      <c r="A5" s="19" t="s">
        <v>26</v>
      </c>
    </row>
    <row r="6" spans="1:25">
      <c r="S6" s="89">
        <v>41609</v>
      </c>
      <c r="T6" s="52">
        <v>7.0000000000000007E-2</v>
      </c>
      <c r="X6" s="89">
        <v>41091</v>
      </c>
    </row>
    <row r="7" spans="1:25" ht="30">
      <c r="A7" s="20" t="s">
        <v>27</v>
      </c>
      <c r="B7" s="20" t="s">
        <v>28</v>
      </c>
      <c r="C7" s="20" t="s">
        <v>29</v>
      </c>
      <c r="D7" s="20" t="s">
        <v>30</v>
      </c>
      <c r="E7" s="20" t="s">
        <v>31</v>
      </c>
      <c r="F7" s="20" t="s">
        <v>32</v>
      </c>
      <c r="G7" s="20" t="s">
        <v>33</v>
      </c>
      <c r="H7" s="20" t="s">
        <v>34</v>
      </c>
      <c r="I7" s="20" t="s">
        <v>35</v>
      </c>
      <c r="J7" s="20" t="s">
        <v>36</v>
      </c>
      <c r="K7" s="20" t="s">
        <v>37</v>
      </c>
      <c r="L7" s="20" t="s">
        <v>38</v>
      </c>
      <c r="M7" s="20" t="s">
        <v>39</v>
      </c>
      <c r="N7" s="20" t="s">
        <v>40</v>
      </c>
      <c r="O7" s="20" t="s">
        <v>41</v>
      </c>
      <c r="P7" s="20" t="s">
        <v>42</v>
      </c>
      <c r="Q7" s="20" t="s">
        <v>43</v>
      </c>
      <c r="R7" s="20" t="s">
        <v>44</v>
      </c>
      <c r="S7" s="90" t="s">
        <v>62</v>
      </c>
      <c r="T7" s="90" t="s">
        <v>45</v>
      </c>
      <c r="U7" s="90" t="s">
        <v>99</v>
      </c>
      <c r="V7" s="90"/>
      <c r="X7" s="49" t="s">
        <v>63</v>
      </c>
      <c r="Y7" s="49" t="s">
        <v>64</v>
      </c>
    </row>
    <row r="8" spans="1:25" ht="36">
      <c r="A8" s="84">
        <v>0</v>
      </c>
      <c r="B8" s="21" t="s">
        <v>14</v>
      </c>
      <c r="C8" s="27" t="s">
        <v>100</v>
      </c>
      <c r="D8" s="22">
        <v>35.86</v>
      </c>
      <c r="E8" s="21" t="s">
        <v>46</v>
      </c>
      <c r="F8" s="23" t="s">
        <v>47</v>
      </c>
      <c r="G8" s="23">
        <v>41548</v>
      </c>
      <c r="H8" s="23">
        <v>43101</v>
      </c>
      <c r="I8" s="24">
        <v>43373</v>
      </c>
      <c r="J8" s="24">
        <v>41091</v>
      </c>
      <c r="K8" s="21" t="s">
        <v>48</v>
      </c>
      <c r="L8" s="21" t="s">
        <v>20</v>
      </c>
      <c r="M8" s="21">
        <v>115</v>
      </c>
      <c r="N8" s="21">
        <v>250</v>
      </c>
      <c r="O8" s="21" t="s">
        <v>49</v>
      </c>
      <c r="P8" s="21" t="s">
        <v>50</v>
      </c>
      <c r="Q8" s="21" t="s">
        <v>47</v>
      </c>
      <c r="R8" s="25" t="s">
        <v>47</v>
      </c>
      <c r="S8" s="25">
        <v>3881.3071844064043</v>
      </c>
      <c r="T8" s="91" t="s">
        <v>20</v>
      </c>
      <c r="U8" s="25">
        <v>3525.9585525830394</v>
      </c>
      <c r="V8" s="91" t="s">
        <v>20</v>
      </c>
      <c r="X8" s="25">
        <v>3525.9585525830394</v>
      </c>
      <c r="Y8" s="49"/>
    </row>
    <row r="9" spans="1:25" ht="24">
      <c r="A9" s="85">
        <v>1</v>
      </c>
      <c r="B9" s="21" t="s">
        <v>101</v>
      </c>
      <c r="C9" s="87" t="s">
        <v>102</v>
      </c>
      <c r="D9" s="22">
        <v>35.86</v>
      </c>
      <c r="E9" s="21" t="s">
        <v>46</v>
      </c>
      <c r="F9" s="23" t="s">
        <v>47</v>
      </c>
      <c r="G9" s="23">
        <v>41548</v>
      </c>
      <c r="H9" s="23">
        <v>43101</v>
      </c>
      <c r="I9" s="24">
        <v>43373</v>
      </c>
      <c r="J9" s="24">
        <v>41091</v>
      </c>
      <c r="K9" s="21" t="s">
        <v>48</v>
      </c>
      <c r="L9" s="21" t="s">
        <v>20</v>
      </c>
      <c r="M9" s="21">
        <v>115</v>
      </c>
      <c r="N9" s="21">
        <v>250</v>
      </c>
      <c r="O9" s="21" t="s">
        <v>49</v>
      </c>
      <c r="P9" s="21" t="s">
        <v>50</v>
      </c>
      <c r="Q9" s="21" t="s">
        <v>47</v>
      </c>
      <c r="R9" s="25" t="s">
        <v>47</v>
      </c>
      <c r="S9" s="25">
        <v>3956.7055074286927</v>
      </c>
      <c r="T9" s="29">
        <v>75.398323022288423</v>
      </c>
      <c r="U9" s="25">
        <v>3594.4538685371449</v>
      </c>
      <c r="V9" s="29">
        <v>68.495315954105536</v>
      </c>
      <c r="W9" s="26"/>
      <c r="X9" s="25">
        <v>3594.4538685371449</v>
      </c>
      <c r="Y9" s="93">
        <v>66.650000000000006</v>
      </c>
    </row>
    <row r="10" spans="1:25">
      <c r="A10" s="85">
        <v>2</v>
      </c>
      <c r="B10" s="21" t="s">
        <v>15</v>
      </c>
      <c r="C10" s="27" t="s">
        <v>51</v>
      </c>
      <c r="D10" s="22">
        <v>35.86</v>
      </c>
      <c r="E10" s="28" t="s">
        <v>47</v>
      </c>
      <c r="F10" s="21" t="s">
        <v>47</v>
      </c>
      <c r="G10" s="23">
        <v>41548</v>
      </c>
      <c r="H10" s="23">
        <v>43101</v>
      </c>
      <c r="I10" s="23">
        <v>43373</v>
      </c>
      <c r="J10" s="24">
        <v>41091</v>
      </c>
      <c r="K10" s="21" t="s">
        <v>48</v>
      </c>
      <c r="L10" s="21" t="s">
        <v>20</v>
      </c>
      <c r="M10" s="21">
        <v>115</v>
      </c>
      <c r="N10" s="21">
        <v>250</v>
      </c>
      <c r="O10" s="21" t="s">
        <v>49</v>
      </c>
      <c r="P10" s="21" t="s">
        <v>50</v>
      </c>
      <c r="Q10" s="21" t="s">
        <v>47</v>
      </c>
      <c r="R10" s="21" t="s">
        <v>47</v>
      </c>
      <c r="S10" s="25">
        <v>3939.4602486522581</v>
      </c>
      <c r="T10" s="29">
        <v>-17.245258776434639</v>
      </c>
      <c r="U10" s="25">
        <v>3578.7874796672886</v>
      </c>
      <c r="V10" s="29">
        <v>-15.666388869856291</v>
      </c>
      <c r="W10" s="30"/>
      <c r="X10" s="25">
        <v>3578.7874796672886</v>
      </c>
      <c r="Y10" s="93">
        <v>68.3</v>
      </c>
    </row>
    <row r="11" spans="1:25" ht="15">
      <c r="A11" s="85">
        <v>3</v>
      </c>
      <c r="B11" s="21" t="s">
        <v>16</v>
      </c>
      <c r="C11" s="21" t="s">
        <v>52</v>
      </c>
      <c r="D11" s="22">
        <v>35.86</v>
      </c>
      <c r="E11" s="31" t="s">
        <v>47</v>
      </c>
      <c r="F11" s="21" t="s">
        <v>47</v>
      </c>
      <c r="G11" s="23">
        <v>41548</v>
      </c>
      <c r="H11" s="23">
        <v>43101</v>
      </c>
      <c r="I11" s="23">
        <v>43373</v>
      </c>
      <c r="J11" s="24">
        <v>41091</v>
      </c>
      <c r="K11" s="21" t="s">
        <v>48</v>
      </c>
      <c r="L11" s="21" t="s">
        <v>20</v>
      </c>
      <c r="M11" s="21">
        <v>115</v>
      </c>
      <c r="N11" s="21">
        <v>250</v>
      </c>
      <c r="O11" s="21" t="s">
        <v>49</v>
      </c>
      <c r="P11" s="21" t="s">
        <v>50</v>
      </c>
      <c r="Q11" s="21" t="s">
        <v>47</v>
      </c>
      <c r="R11" s="28" t="s">
        <v>46</v>
      </c>
      <c r="S11" s="25">
        <v>3940.5786696520008</v>
      </c>
      <c r="T11" s="29">
        <v>1.1184209997427388</v>
      </c>
      <c r="U11" s="25">
        <v>3579.8035049139567</v>
      </c>
      <c r="V11" s="29">
        <v>1.0160252466680504</v>
      </c>
      <c r="W11" s="33"/>
      <c r="X11" s="32">
        <v>3579.8035049139567</v>
      </c>
      <c r="Y11" s="93">
        <v>69.45</v>
      </c>
    </row>
    <row r="12" spans="1:25" ht="78.75">
      <c r="A12" s="85">
        <v>4</v>
      </c>
      <c r="B12" s="27" t="s">
        <v>17</v>
      </c>
      <c r="C12" s="27" t="s">
        <v>53</v>
      </c>
      <c r="D12" s="22">
        <v>35.86</v>
      </c>
      <c r="E12" s="31" t="s">
        <v>47</v>
      </c>
      <c r="F12" s="21" t="s">
        <v>47</v>
      </c>
      <c r="G12" s="34">
        <v>41609</v>
      </c>
      <c r="H12" s="34">
        <v>43344</v>
      </c>
      <c r="I12" s="34">
        <v>43343</v>
      </c>
      <c r="J12" s="35">
        <v>41518</v>
      </c>
      <c r="K12" s="21" t="s">
        <v>48</v>
      </c>
      <c r="L12" s="21" t="s">
        <v>20</v>
      </c>
      <c r="M12" s="21">
        <v>115</v>
      </c>
      <c r="N12" s="21">
        <v>250</v>
      </c>
      <c r="O12" s="21" t="s">
        <v>49</v>
      </c>
      <c r="P12" s="21" t="s">
        <v>50</v>
      </c>
      <c r="Q12" s="21" t="s">
        <v>47</v>
      </c>
      <c r="R12" s="31" t="s">
        <v>46</v>
      </c>
      <c r="S12" s="36">
        <v>3903.4007228842697</v>
      </c>
      <c r="T12" s="37">
        <v>-37.1779467677311</v>
      </c>
      <c r="U12" s="36">
        <v>3546.0293424617244</v>
      </c>
      <c r="V12" s="37">
        <v>-33.774162452232304</v>
      </c>
      <c r="W12" s="33" t="s">
        <v>54</v>
      </c>
      <c r="X12" s="92">
        <v>3546.0293424617244</v>
      </c>
      <c r="Y12" s="93">
        <v>70.3</v>
      </c>
    </row>
    <row r="13" spans="1:25" ht="78.75">
      <c r="A13" s="85">
        <v>5</v>
      </c>
      <c r="B13" s="21" t="s">
        <v>18</v>
      </c>
      <c r="C13" s="27" t="s">
        <v>55</v>
      </c>
      <c r="D13" s="38">
        <v>95</v>
      </c>
      <c r="E13" s="31" t="s">
        <v>47</v>
      </c>
      <c r="F13" s="31" t="s">
        <v>47</v>
      </c>
      <c r="G13" s="39">
        <v>41609</v>
      </c>
      <c r="H13" s="39">
        <v>43344</v>
      </c>
      <c r="I13" s="39">
        <v>43343</v>
      </c>
      <c r="J13" s="40">
        <v>41518</v>
      </c>
      <c r="K13" s="28" t="s">
        <v>56</v>
      </c>
      <c r="L13" s="41" t="s">
        <v>20</v>
      </c>
      <c r="M13" s="31">
        <v>90</v>
      </c>
      <c r="N13" s="21">
        <v>250</v>
      </c>
      <c r="O13" s="28" t="s">
        <v>57</v>
      </c>
      <c r="P13" s="28" t="s">
        <v>65</v>
      </c>
      <c r="Q13" s="21" t="s">
        <v>47</v>
      </c>
      <c r="R13" s="21" t="s">
        <v>46</v>
      </c>
      <c r="S13" s="36">
        <v>4018.3810423771142</v>
      </c>
      <c r="T13" s="37">
        <v>114.9803194928445</v>
      </c>
      <c r="U13" s="36">
        <v>3650.482770555056</v>
      </c>
      <c r="V13" s="37">
        <v>104.45342809333169</v>
      </c>
      <c r="W13" s="33" t="s">
        <v>54</v>
      </c>
      <c r="X13" s="92">
        <v>3650.482770555056</v>
      </c>
      <c r="Y13" s="93">
        <v>72.37</v>
      </c>
    </row>
    <row r="14" spans="1:25" s="97" customFormat="1" ht="37.9" customHeight="1">
      <c r="A14" s="98">
        <v>6</v>
      </c>
      <c r="B14" s="99" t="s">
        <v>19</v>
      </c>
      <c r="C14" s="100" t="s">
        <v>58</v>
      </c>
      <c r="D14" s="99">
        <v>95</v>
      </c>
      <c r="E14" s="99" t="s">
        <v>47</v>
      </c>
      <c r="F14" s="99" t="s">
        <v>47</v>
      </c>
      <c r="G14" s="101">
        <v>41609</v>
      </c>
      <c r="H14" s="101">
        <v>43344</v>
      </c>
      <c r="I14" s="101">
        <v>43343</v>
      </c>
      <c r="J14" s="102">
        <v>41518</v>
      </c>
      <c r="K14" s="102" t="s">
        <v>56</v>
      </c>
      <c r="L14" s="102" t="s">
        <v>20</v>
      </c>
      <c r="M14" s="99">
        <v>90</v>
      </c>
      <c r="N14" s="99">
        <v>250</v>
      </c>
      <c r="O14" s="102" t="s">
        <v>57</v>
      </c>
      <c r="P14" s="102" t="s">
        <v>65</v>
      </c>
      <c r="Q14" s="103" t="s">
        <v>46</v>
      </c>
      <c r="R14" s="99" t="s">
        <v>46</v>
      </c>
      <c r="S14" s="104">
        <v>3655.7289275604885</v>
      </c>
      <c r="T14" s="105">
        <v>-362.65211481662573</v>
      </c>
      <c r="U14" s="104">
        <v>3321.0328545609505</v>
      </c>
      <c r="V14" s="105">
        <v>-329.4499159941056</v>
      </c>
      <c r="W14" s="106" t="s">
        <v>54</v>
      </c>
      <c r="X14" s="95">
        <v>3321.0328545609505</v>
      </c>
      <c r="Y14" s="96">
        <v>65.84</v>
      </c>
    </row>
    <row r="15" spans="1:25" ht="78.75">
      <c r="A15" s="86">
        <v>7.1</v>
      </c>
      <c r="B15" s="21" t="s">
        <v>66</v>
      </c>
      <c r="C15" s="88" t="s">
        <v>67</v>
      </c>
      <c r="D15" s="42">
        <v>95</v>
      </c>
      <c r="E15" s="31" t="s">
        <v>47</v>
      </c>
      <c r="F15" s="31" t="s">
        <v>47</v>
      </c>
      <c r="G15" s="39">
        <v>41609</v>
      </c>
      <c r="H15" s="39">
        <v>43344</v>
      </c>
      <c r="I15" s="39">
        <v>43343</v>
      </c>
      <c r="J15" s="40">
        <v>41518</v>
      </c>
      <c r="K15" s="40" t="s">
        <v>68</v>
      </c>
      <c r="L15" s="21" t="s">
        <v>20</v>
      </c>
      <c r="M15" s="28" t="s">
        <v>69</v>
      </c>
      <c r="N15" s="28" t="s">
        <v>70</v>
      </c>
      <c r="O15" s="21" t="s">
        <v>57</v>
      </c>
      <c r="P15" s="28" t="s">
        <v>71</v>
      </c>
      <c r="Q15" s="21" t="s">
        <v>46</v>
      </c>
      <c r="R15" s="21" t="s">
        <v>46</v>
      </c>
      <c r="S15" s="36">
        <v>3332.4673161200972</v>
      </c>
      <c r="T15" s="37">
        <v>-323.26161144039133</v>
      </c>
      <c r="U15" s="36">
        <v>3027.3670895425753</v>
      </c>
      <c r="V15" s="37">
        <v>-293.66576501837517</v>
      </c>
      <c r="W15" s="33" t="s">
        <v>54</v>
      </c>
      <c r="Y15" s="93">
        <v>59.75</v>
      </c>
    </row>
    <row r="16" spans="1:25">
      <c r="A16" s="43"/>
      <c r="B16" s="44" t="s">
        <v>104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26"/>
      <c r="U16" s="26">
        <f>'AW Mad Thoughts Early One Morn'!E6</f>
        <v>364.6</v>
      </c>
    </row>
    <row r="17" spans="1:24">
      <c r="A17" s="43"/>
      <c r="B17" s="44" t="s">
        <v>103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26"/>
      <c r="U17" s="94">
        <f>U15+U16</f>
        <v>3391.9670895425752</v>
      </c>
      <c r="V17" s="83">
        <f>U17-U13</f>
        <v>-258.51568101248085</v>
      </c>
    </row>
    <row r="18" spans="1:24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26"/>
      <c r="U18" s="94"/>
    </row>
    <row r="19" spans="1:24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  <c r="T19" s="26"/>
      <c r="U19" s="26"/>
    </row>
    <row r="20" spans="1:24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6"/>
      <c r="S20" s="17"/>
      <c r="T20" s="6"/>
      <c r="U20" s="17"/>
      <c r="V20" s="6"/>
      <c r="W20" s="6"/>
      <c r="X20" s="17"/>
    </row>
    <row r="21" spans="1:24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"/>
      <c r="S21" s="4"/>
      <c r="T21" s="4"/>
      <c r="U21" s="4"/>
      <c r="V21" s="4"/>
      <c r="W21" s="4"/>
      <c r="X21" s="4"/>
    </row>
    <row r="22" spans="1:24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"/>
      <c r="S22" s="4"/>
      <c r="T22" s="4"/>
      <c r="U22" s="4"/>
      <c r="V22" s="4"/>
      <c r="W22" s="4"/>
      <c r="X22" s="4"/>
    </row>
    <row r="23" spans="1:24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"/>
      <c r="S23" s="4"/>
      <c r="T23" s="4"/>
      <c r="U23" s="4"/>
      <c r="V23" s="4"/>
      <c r="W23" s="4"/>
      <c r="X23" s="4"/>
    </row>
    <row r="24" spans="1:24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26"/>
      <c r="T24" s="4"/>
      <c r="U24" s="4"/>
      <c r="V24" s="4"/>
      <c r="W24" s="4"/>
      <c r="X24" s="4"/>
    </row>
    <row r="25" spans="1:24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7"/>
      <c r="S25" s="7"/>
      <c r="T25" s="7"/>
      <c r="U25" s="7"/>
      <c r="V25" s="7"/>
      <c r="W25" s="7"/>
      <c r="X25" s="7"/>
    </row>
    <row r="26" spans="1:24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7"/>
      <c r="S26" s="7"/>
      <c r="T26" s="7"/>
      <c r="U26" s="7"/>
      <c r="V26" s="7"/>
      <c r="W26" s="7"/>
      <c r="X26" s="7"/>
    </row>
    <row r="27" spans="1:24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"/>
      <c r="S27" s="4"/>
      <c r="T27" s="4"/>
      <c r="U27" s="4"/>
      <c r="V27" s="4"/>
      <c r="W27" s="4"/>
      <c r="X27" s="4"/>
    </row>
    <row r="28" spans="1:24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7"/>
      <c r="S28" s="7"/>
      <c r="T28" s="7"/>
      <c r="U28" s="7"/>
      <c r="V28" s="7"/>
      <c r="W28" s="13"/>
      <c r="X28" s="13"/>
    </row>
    <row r="29" spans="1:24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7"/>
      <c r="S29" s="7"/>
      <c r="T29" s="7"/>
      <c r="U29" s="7"/>
      <c r="V29" s="7"/>
      <c r="W29" s="7"/>
      <c r="X29" s="7"/>
    </row>
    <row r="30" spans="1:24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7"/>
      <c r="S30" s="7"/>
      <c r="T30" s="7"/>
      <c r="U30" s="7"/>
      <c r="V30" s="7"/>
      <c r="W30" s="7"/>
      <c r="X30" s="7"/>
    </row>
    <row r="31" spans="1:24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5"/>
      <c r="T31" s="26"/>
      <c r="U31" s="26"/>
    </row>
    <row r="32" spans="1:24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  <c r="T32" s="26"/>
      <c r="U32" s="26"/>
    </row>
    <row r="33" spans="1:21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  <c r="T33" s="26"/>
      <c r="U33" s="26"/>
    </row>
    <row r="34" spans="1:21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  <c r="T34" s="26"/>
      <c r="U34" s="26"/>
    </row>
    <row r="35" spans="1:21">
      <c r="A35" s="46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  <c r="T35" s="26"/>
      <c r="U35" s="26"/>
    </row>
    <row r="36" spans="1:21">
      <c r="A36" s="46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5"/>
      <c r="T36" s="26"/>
      <c r="U36" s="26"/>
    </row>
    <row r="37" spans="1:21">
      <c r="A37" s="46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5"/>
      <c r="T37" s="26"/>
      <c r="U37" s="26"/>
    </row>
    <row r="38" spans="1:21">
      <c r="A38" s="46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5"/>
      <c r="T38" s="26"/>
      <c r="U38" s="26"/>
    </row>
    <row r="39" spans="1:21">
      <c r="A39" s="46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5"/>
      <c r="T39" s="26"/>
      <c r="U39" s="26"/>
    </row>
    <row r="40" spans="1:21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2:21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2:21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2:21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2:21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2:21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2:21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2:21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2:21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2:21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2:2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2:21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2:21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2:21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</row>
    <row r="62" spans="2:21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2:2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2:21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2:21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2:21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2:21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2:21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2:21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2:21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2:21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2:21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2:21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2:21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2:21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</row>
    <row r="76" spans="2:21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</row>
    <row r="77" spans="2:21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</row>
    <row r="78" spans="2:21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</row>
    <row r="79" spans="2:21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</row>
    <row r="80" spans="2:21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2:21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2:21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2:21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2:21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2:21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</row>
    <row r="86" spans="2:2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</row>
  </sheetData>
  <sheetProtection password="EEDF" sheet="1" objects="1" scenarios="1"/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 Mad Thoughts Early One Morn</vt:lpstr>
      <vt:lpstr>DG3vsRFF</vt:lpstr>
      <vt:lpstr>From PwC</vt:lpstr>
    </vt:vector>
  </TitlesOfParts>
  <Company>Nalcor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O'Rielly, Terry</dc:creator>
  <cp:lastModifiedBy>Blackmore, Diane (MFI)</cp:lastModifiedBy>
  <cp:lastPrinted>2013-10-26T21:23:08Z</cp:lastPrinted>
  <dcterms:created xsi:type="dcterms:W3CDTF">2013-10-09T17:33:21Z</dcterms:created>
  <dcterms:modified xsi:type="dcterms:W3CDTF">2019-05-31T14:57:42Z</dcterms:modified>
</cp:coreProperties>
</file>