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360" yWindow="120" windowWidth="24600" windowHeight="11250" activeTab="2"/>
  </bookViews>
  <sheets>
    <sheet name="Summary" sheetId="1" r:id="rId1"/>
    <sheet name="2017 Strategist Output" sheetId="2" r:id="rId2"/>
    <sheet name="2018 Strategist Output" sheetId="3" r:id="rId3"/>
  </sheets>
  <externalReferences>
    <externalReference r:id="rId4"/>
    <externalReference r:id="rId5"/>
  </externalReferences>
  <definedNames>
    <definedName name="HTSPLIT">#REF!</definedName>
    <definedName name="Hydraulic_Production_Forecast">#REF!</definedName>
    <definedName name="SS_2011">'[1]HRD SS 2007-2009'!$C$22</definedName>
    <definedName name="ss_2012_2015">'[1]HRD SS 2007-2009'!#REF!</definedName>
    <definedName name="ss_factor">'[2]HRD Efficiency Calc'!$D$55</definedName>
    <definedName name="ss_factor_2013">'[2]HRD Efficiency Calc'!$D$56</definedName>
    <definedName name="ss_factor_2014_16">'[2]HRD Efficiency Calc'!$D$57</definedName>
    <definedName name="SS_Factor_Current_Year">'[2]HRD Efficiency Calc'!#REF!</definedName>
    <definedName name="Year_2_Split">#REF!</definedName>
  </definedNames>
  <calcPr calcId="162913"/>
</workbook>
</file>

<file path=xl/calcChain.xml><?xml version="1.0" encoding="utf-8"?>
<calcChain xmlns="http://schemas.openxmlformats.org/spreadsheetml/2006/main">
  <c r="D53" i="1" l="1"/>
  <c r="N43" i="1" l="1"/>
  <c r="M43" i="1" s="1"/>
  <c r="L43" i="1" s="1"/>
  <c r="K43" i="1" s="1"/>
  <c r="J43" i="1" s="1"/>
  <c r="I43" i="1" s="1"/>
  <c r="E30" i="1"/>
  <c r="D30" i="1"/>
  <c r="D34" i="1" s="1"/>
  <c r="D36" i="1" s="1"/>
  <c r="D38" i="1" s="1"/>
  <c r="D41" i="1" s="1"/>
  <c r="D23" i="1"/>
  <c r="D25" i="1"/>
  <c r="D27" i="1"/>
  <c r="D4" i="1"/>
  <c r="I4" i="1" s="1"/>
  <c r="K4" i="1" s="1"/>
  <c r="F4" i="1"/>
  <c r="D5" i="1"/>
  <c r="I5" i="1" s="1"/>
  <c r="K5" i="1" s="1"/>
  <c r="F5" i="1"/>
  <c r="D6" i="1"/>
  <c r="I6" i="1" s="1"/>
  <c r="K6" i="1" s="1"/>
  <c r="G6" i="1"/>
  <c r="H6" i="1"/>
  <c r="D7" i="1"/>
  <c r="G7" i="1"/>
  <c r="H7" i="1"/>
  <c r="I7" i="1"/>
  <c r="K7" i="1" s="1"/>
  <c r="D8" i="1"/>
  <c r="I8" i="1" s="1"/>
  <c r="K8" i="1" s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D31" i="1"/>
  <c r="E31" i="1"/>
  <c r="E33" i="1"/>
  <c r="E34" i="1"/>
  <c r="E36" i="1" s="1"/>
  <c r="E38" i="1" s="1"/>
  <c r="E41" i="1" s="1"/>
  <c r="O44" i="1" s="1"/>
  <c r="D32" i="1"/>
  <c r="N44" i="1" l="1"/>
  <c r="F41" i="1"/>
  <c r="D44" i="1" l="1"/>
  <c r="D45" i="1"/>
</calcChain>
</file>

<file path=xl/sharedStrings.xml><?xml version="1.0" encoding="utf-8"?>
<sst xmlns="http://schemas.openxmlformats.org/spreadsheetml/2006/main" count="257" uniqueCount="112">
  <si>
    <t>Total</t>
  </si>
  <si>
    <t>fuel price ($/bbl)</t>
  </si>
  <si>
    <t>Fuel Consumption (bbls x 1000)</t>
  </si>
  <si>
    <t>Fuel Conversion Rate</t>
  </si>
  <si>
    <t>Delay Case (HRD - GWh)</t>
  </si>
  <si>
    <t>(March 2018)</t>
  </si>
  <si>
    <t>Additional HRD Mininimum Requirements</t>
  </si>
  <si>
    <t>DG3 Case (HRD - GWh)</t>
  </si>
  <si>
    <t>Less Reservoir Replenishment Portion</t>
  </si>
  <si>
    <t>DG3 Case (Infeed - GWh)</t>
  </si>
  <si>
    <t>Summary - Impact of Delay in LC In-Service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</si>
  <si>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</si>
  <si>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</si>
  <si>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</si>
  <si>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</si>
  <si>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</si>
  <si>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</si>
  <si>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</si>
  <si>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</si>
  <si>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</si>
  <si>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</si>
  <si>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</si>
  <si>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</si>
  <si>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N-1 Check</t>
  </si>
  <si>
    <t>Largest Unit</t>
  </si>
  <si>
    <t>Total Capacity</t>
  </si>
  <si>
    <t>Recall</t>
  </si>
  <si>
    <t>MF</t>
  </si>
  <si>
    <t>HRD</t>
  </si>
  <si>
    <t>Nugs</t>
  </si>
  <si>
    <t>GTs</t>
  </si>
  <si>
    <t>NLH Hydro</t>
  </si>
  <si>
    <t>Peak Load</t>
  </si>
  <si>
    <t>As per the 2010 Fall OPLF</t>
  </si>
  <si>
    <t>Seasonal Hydro Generation</t>
  </si>
  <si>
    <t>(GWH)</t>
  </si>
  <si>
    <t>D'ESPOIR 1</t>
  </si>
  <si>
    <t>D'ESPOIR 2</t>
  </si>
  <si>
    <t>D'ESPOIR 3</t>
  </si>
  <si>
    <t>D'ESPOIR 4</t>
  </si>
  <si>
    <t>D'ESPOIR 5</t>
  </si>
  <si>
    <t>D'ESPOIR 6</t>
  </si>
  <si>
    <t>D'ESPOIR 7</t>
  </si>
  <si>
    <t>HINDS_LK 1</t>
  </si>
  <si>
    <t>U_SALMON 1</t>
  </si>
  <si>
    <t>CAT_ARM  1</t>
  </si>
  <si>
    <t>CAT_ARM  2</t>
  </si>
  <si>
    <t>PRSAVBM  1</t>
  </si>
  <si>
    <t>NLP-H    1</t>
  </si>
  <si>
    <t>NLP-H    2</t>
  </si>
  <si>
    <t>NLP-H    3</t>
  </si>
  <si>
    <t>NLP-H    4</t>
  </si>
  <si>
    <t>NLP-H    5</t>
  </si>
  <si>
    <t>MOBILE   1</t>
  </si>
  <si>
    <t>DEERLK50 1</t>
  </si>
  <si>
    <t>DEERLK50 2</t>
  </si>
  <si>
    <t>DEERLK60 1</t>
  </si>
  <si>
    <t>DEERLK60 2</t>
  </si>
  <si>
    <t>DEERLK60 3</t>
  </si>
  <si>
    <t>DEERLK60 4</t>
  </si>
  <si>
    <t>DEERLK60 5</t>
  </si>
  <si>
    <t>DEERLK60 6</t>
  </si>
  <si>
    <t>DEERLK60 7</t>
  </si>
  <si>
    <t>WATSONBK 1</t>
  </si>
  <si>
    <t>BISHOPS  1</t>
  </si>
  <si>
    <t>GRFALLS  1</t>
  </si>
  <si>
    <t>EXRP-IPP 1</t>
  </si>
  <si>
    <t>StarLake 1</t>
  </si>
  <si>
    <t>ROSEBLAN 1</t>
  </si>
  <si>
    <t>G_CANAL  1</t>
  </si>
  <si>
    <t>ST_L_Wnd 1</t>
  </si>
  <si>
    <t>FERM_Wnd 1</t>
  </si>
  <si>
    <t>Rattle_B 1</t>
  </si>
  <si>
    <t>Seasonal Thermal Generation</t>
  </si>
  <si>
    <t>SEASONS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</si>
  <si>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</si>
  <si>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</si>
  <si>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</si>
  <si>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</si>
  <si>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</si>
  <si>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</si>
  <si>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</si>
  <si>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</si>
  <si>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SEPTEMBR</t>
  </si>
  <si>
    <t>OCTOBER</t>
  </si>
  <si>
    <t>NOVEMBER</t>
  </si>
  <si>
    <t>DECEMBER</t>
  </si>
  <si>
    <t>HOLYROOD 1</t>
  </si>
  <si>
    <t>HOLYROOD 2</t>
  </si>
  <si>
    <t>HOLYROOD 3</t>
  </si>
  <si>
    <t>DIESEL   1</t>
  </si>
  <si>
    <t>GASTURGH 1</t>
  </si>
  <si>
    <t>GASTURSP 1</t>
  </si>
  <si>
    <t>GASTURMO 1</t>
  </si>
  <si>
    <t>GASTURHL 1</t>
  </si>
  <si>
    <t>GASTURST 1</t>
  </si>
  <si>
    <t>GASTURHW 1</t>
  </si>
  <si>
    <t>CBPP-COG 1</t>
  </si>
  <si>
    <t>DCLINK_2 198</t>
  </si>
  <si>
    <t>DCLINK_1 199</t>
  </si>
  <si>
    <t>GASTURNW 200</t>
  </si>
  <si>
    <t>From  105FE-1</t>
  </si>
  <si>
    <t>DG3 - DCL</t>
  </si>
  <si>
    <t>fuel cost ($ Million)</t>
  </si>
  <si>
    <t>Discount Rate</t>
  </si>
  <si>
    <t>Nominal Cost of Delay ($ Million)</t>
  </si>
  <si>
    <t>Notes:</t>
  </si>
  <si>
    <t>1.  Based on DG3 models</t>
  </si>
  <si>
    <t>2.  Assumes the same reservoir draw down as DG3</t>
  </si>
  <si>
    <t>3.  Assumes delay in COD to March 1, 2018</t>
  </si>
  <si>
    <t>NPV Dec. 1, 2013</t>
  </si>
  <si>
    <t>NPV July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</si>
</sst>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[Red]\(0\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4" fontId="3" fillId="0" borderId="0" xfId="0" applyNumberFormat="1" applyFont="1"/>
    <xf numFmtId="164" fontId="0" fillId="0" borderId="0" xfId="0" applyNumberFormat="1"/>
    <xf numFmtId="0" fontId="4" fillId="0" borderId="0" xfId="0" applyFont="1"/>
    <xf numFmtId="165" fontId="2" fillId="0" borderId="1" xfId="0" applyNumberFormat="1" applyFont="1" applyFill="1" applyBorder="1"/>
    <xf numFmtId="165" fontId="2" fillId="0" borderId="0" xfId="2" applyNumberFormat="1" applyFont="1" applyFill="1"/>
    <xf numFmtId="0" fontId="1" fillId="0" borderId="0" xfId="0" applyFont="1" applyFill="1" applyAlignment="1">
      <alignment horizontal="right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2" fontId="0" fillId="0" borderId="0" xfId="0" applyNumberFormat="1" applyFill="1"/>
    <xf numFmtId="164" fontId="1" fillId="0" borderId="0" xfId="1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164" fontId="3" fillId="0" borderId="0" xfId="1" applyNumberFormat="1" applyFont="1"/>
    <xf numFmtId="43" fontId="3" fillId="0" borderId="0" xfId="1" applyFont="1"/>
    <xf numFmtId="164" fontId="1" fillId="0" borderId="0" xfId="0" applyNumberFormat="1" applyFont="1" applyFill="1"/>
    <xf numFmtId="164" fontId="2" fillId="0" borderId="0" xfId="1" applyNumberFormat="1" applyFont="1" applyFill="1"/>
    <xf numFmtId="0" fontId="0" fillId="0" borderId="0" xfId="0" applyFill="1" applyAlignment="1">
      <alignment horizontal="right"/>
    </xf>
    <xf numFmtId="0" fontId="2" fillId="0" borderId="0" xfId="0" applyFont="1" applyFill="1"/>
    <xf numFmtId="164" fontId="1" fillId="0" borderId="0" xfId="1" applyNumberFormat="1" applyFont="1"/>
    <xf numFmtId="16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4"/>
    <xf numFmtId="43" fontId="6" fillId="0" borderId="0" xfId="1" applyFont="1"/>
    <xf numFmtId="0" fontId="6" fillId="0" borderId="0" xfId="5"/>
    <xf numFmtId="43" fontId="6" fillId="0" borderId="0" xfId="1" applyNumberFormat="1" applyFont="1"/>
    <xf numFmtId="43" fontId="6" fillId="0" borderId="0" xfId="5" applyNumberFormat="1"/>
    <xf numFmtId="0" fontId="0" fillId="0" borderId="0" xfId="0" applyFont="1" applyFill="1" applyAlignment="1">
      <alignment horizontal="right"/>
    </xf>
    <xf numFmtId="165" fontId="0" fillId="0" borderId="0" xfId="0" applyNumberFormat="1"/>
    <xf numFmtId="9" fontId="0" fillId="0" borderId="0" xfId="6" applyFont="1"/>
    <xf numFmtId="6" fontId="2" fillId="0" borderId="0" xfId="0" applyNumberFormat="1" applyFont="1"/>
    <xf numFmtId="15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 3" xfId="3"/>
    <cellStyle name="Normal_2018 Strategist Output" xfId="5"/>
    <cellStyle name="Normal_Sheet2" xfId="4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perations/Kevgouop/Excel%20Files/2011%20GRA/2011%20Holyrood%20Operating%20Efficienc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atives/2013-17%20HT%20Split%20October%207,%202013%20-%20(impact%20of%20delay%20only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Forecast"/>
      <sheetName val="Past 12 Months"/>
      <sheetName val="2012-2015"/>
      <sheetName val="HRD SS 2007-2009"/>
      <sheetName val="Regression Analysis"/>
    </sheetNames>
    <sheetDataSet>
      <sheetData sheetId="0"/>
      <sheetData sheetId="1"/>
      <sheetData sheetId="2"/>
      <sheetData sheetId="3">
        <row r="22">
          <cell r="C22">
            <v>1.0677359096379893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Instructions"/>
      <sheetName val="Year 1"/>
      <sheetName val="Year 2"/>
      <sheetName val="Year 3"/>
      <sheetName val="Year 4"/>
      <sheetName val="Year 5"/>
      <sheetName val="Year 6"/>
      <sheetName val="Common Data"/>
      <sheetName val="Load Forecast"/>
      <sheetName val="PPTMDL used"/>
      <sheetName val="Fuel Run Input"/>
      <sheetName val="Vista Generation Schedule"/>
      <sheetName val="HRD Efficiency Calc"/>
      <sheetName val="Hydro gen scenarios"/>
      <sheetName val="Holyrood minimum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5">
          <cell r="D55">
            <v>1.0702387641224473</v>
          </cell>
        </row>
        <row r="56">
          <cell r="D56">
            <v>1.0702387641224473</v>
          </cell>
        </row>
        <row r="57">
          <cell r="D57">
            <v>1.0702387641224473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GridLines="0" topLeftCell="A22" workbookViewId="0">
      <selection activeCell="D44" sqref="D44"/>
    </sheetView>
  </sheetViews>
  <sheetFormatPr defaultRowHeight="12.75" x14ac:dyDescent="0.2"/>
  <cols>
    <col min="1" max="1" width="16.5703125" customWidth="1"/>
    <col min="2" max="2" width="12.140625" customWidth="1"/>
    <col min="3" max="3" width="11.140625" customWidth="1"/>
    <col min="4" max="4" width="10.7109375" customWidth="1"/>
    <col min="5" max="5" width="10.85546875" customWidth="1"/>
    <col min="6" max="6" width="10.140625" customWidth="1"/>
    <col min="7" max="7" width="11.5703125" customWidth="1"/>
    <col min="8" max="8" width="10" customWidth="1"/>
    <col min="9" max="9" width="12.85546875" customWidth="1"/>
    <col min="10" max="10" width="12.140625" customWidth="1"/>
    <col min="11" max="11" width="10.42578125" customWidth="1"/>
    <col min="16" max="16" width="18.140625" customWidth="1"/>
    <col min="17" max="17" width="11.28515625" bestFit="1" customWidth="1"/>
    <col min="19" max="19" width="12.85546875" customWidth="1"/>
  </cols>
  <sheetData>
    <row r="1" spans="1:20" x14ac:dyDescent="0.2">
      <c r="A1" s="5" t="s">
        <v>23</v>
      </c>
    </row>
    <row r="2" spans="1:20" x14ac:dyDescent="0.2">
      <c r="A2" s="5" t="s">
        <v>33</v>
      </c>
    </row>
    <row r="3" spans="1:20" x14ac:dyDescent="0.2">
      <c r="A3" s="31">
        <v>2018</v>
      </c>
      <c r="B3" s="30" t="s">
        <v>32</v>
      </c>
      <c r="C3" s="30" t="s">
        <v>31</v>
      </c>
      <c r="D3" s="30" t="s">
        <v>30</v>
      </c>
      <c r="E3" s="30" t="s">
        <v>29</v>
      </c>
      <c r="F3" s="30" t="s">
        <v>28</v>
      </c>
      <c r="G3" s="30" t="s">
        <v>27</v>
      </c>
      <c r="H3" s="30" t="s">
        <v>26</v>
      </c>
      <c r="I3" s="29" t="s">
        <v>25</v>
      </c>
      <c r="J3" s="30" t="s">
        <v>24</v>
      </c>
      <c r="K3" s="29" t="s">
        <v>23</v>
      </c>
    </row>
    <row r="4" spans="1:20" x14ac:dyDescent="0.2">
      <c r="A4" t="s">
        <v>22</v>
      </c>
      <c r="B4" s="1">
        <v>1560</v>
      </c>
      <c r="C4" s="1">
        <v>937</v>
      </c>
      <c r="D4" s="1">
        <f>50+50+14+60</f>
        <v>174</v>
      </c>
      <c r="E4" s="1">
        <v>92</v>
      </c>
      <c r="F4" s="1">
        <f>175+175+150</f>
        <v>500</v>
      </c>
      <c r="G4" s="1">
        <v>0</v>
      </c>
      <c r="H4" s="1">
        <v>0</v>
      </c>
      <c r="I4" s="1">
        <f>SUM(C4:H4)</f>
        <v>1703</v>
      </c>
      <c r="J4" s="1">
        <v>165</v>
      </c>
      <c r="K4" s="28">
        <f>I4-J4-B4</f>
        <v>-22</v>
      </c>
    </row>
    <row r="5" spans="1:20" x14ac:dyDescent="0.2">
      <c r="A5" t="s">
        <v>21</v>
      </c>
      <c r="B5" s="1">
        <v>1549</v>
      </c>
      <c r="C5" s="1">
        <v>937</v>
      </c>
      <c r="D5" s="1">
        <f>50+50+14+60</f>
        <v>174</v>
      </c>
      <c r="E5" s="1">
        <v>92</v>
      </c>
      <c r="F5" s="1">
        <f>175+175+150</f>
        <v>500</v>
      </c>
      <c r="G5" s="1">
        <v>0</v>
      </c>
      <c r="H5" s="1">
        <v>0</v>
      </c>
      <c r="I5" s="1">
        <f>SUM(C5:H5)</f>
        <v>1703</v>
      </c>
      <c r="J5" s="1">
        <v>165</v>
      </c>
      <c r="K5" s="28">
        <f>I5-J5-B5</f>
        <v>-11</v>
      </c>
    </row>
    <row r="6" spans="1:20" x14ac:dyDescent="0.2">
      <c r="A6" t="s">
        <v>20</v>
      </c>
      <c r="B6" s="1">
        <v>1357</v>
      </c>
      <c r="C6" s="1">
        <v>937</v>
      </c>
      <c r="D6" s="1">
        <f>50+50+14+60</f>
        <v>174</v>
      </c>
      <c r="E6" s="1">
        <v>92</v>
      </c>
      <c r="F6" s="1">
        <v>175</v>
      </c>
      <c r="G6" s="1">
        <f>ROUND(204*0.95,0)</f>
        <v>194</v>
      </c>
      <c r="H6" s="27">
        <f>ROUND(300-(120*1.1+62*1.1)*0.95,-1)</f>
        <v>110</v>
      </c>
      <c r="I6" s="1">
        <f>SUM(C6:H6)</f>
        <v>1682</v>
      </c>
      <c r="J6" s="1">
        <v>194</v>
      </c>
      <c r="K6" s="28">
        <f>I6-J6-B6</f>
        <v>131</v>
      </c>
    </row>
    <row r="7" spans="1:20" x14ac:dyDescent="0.2">
      <c r="A7" t="s">
        <v>19</v>
      </c>
      <c r="B7" s="1">
        <v>1203</v>
      </c>
      <c r="C7" s="1">
        <v>937</v>
      </c>
      <c r="D7" s="1">
        <f>50+50+14+60</f>
        <v>174</v>
      </c>
      <c r="E7" s="1">
        <v>92</v>
      </c>
      <c r="F7" s="1">
        <v>0</v>
      </c>
      <c r="G7" s="1">
        <f>ROUND(204*0.95,0)</f>
        <v>194</v>
      </c>
      <c r="H7" s="27">
        <f>ROUND(300-(100*1.1+62*1.1)*0.95,-1)</f>
        <v>130</v>
      </c>
      <c r="I7" s="1">
        <f>SUM(C7:H7)</f>
        <v>1527</v>
      </c>
      <c r="J7" s="1">
        <v>195</v>
      </c>
      <c r="K7" s="28">
        <f>I7-J7-B7</f>
        <v>129</v>
      </c>
    </row>
    <row r="8" spans="1:20" x14ac:dyDescent="0.2">
      <c r="A8" t="s">
        <v>18</v>
      </c>
      <c r="B8" s="1">
        <v>1081</v>
      </c>
      <c r="C8" s="1">
        <v>937</v>
      </c>
      <c r="D8" s="1">
        <f>50+50+14+60</f>
        <v>174</v>
      </c>
      <c r="E8" s="1">
        <v>92</v>
      </c>
      <c r="F8" s="1">
        <v>0</v>
      </c>
      <c r="G8" s="1">
        <f>2*ROUND(204*0.95,0)</f>
        <v>388</v>
      </c>
      <c r="H8" s="27">
        <f>ROUND(300-(75*1.1+62*1.1)*0.95,-1)</f>
        <v>160</v>
      </c>
      <c r="I8" s="1">
        <f>SUM(C8:H8)</f>
        <v>1751</v>
      </c>
      <c r="J8" s="1">
        <v>195</v>
      </c>
      <c r="K8" s="28">
        <f>I8-J8-B8</f>
        <v>475</v>
      </c>
    </row>
    <row r="9" spans="1:20" x14ac:dyDescent="0.2">
      <c r="A9" t="s">
        <v>17</v>
      </c>
      <c r="B9" s="1">
        <v>942</v>
      </c>
      <c r="C9" s="1"/>
      <c r="D9" s="1"/>
      <c r="E9" s="1"/>
      <c r="F9" s="1"/>
      <c r="G9" s="1">
        <f>2*ROUND(204*0.95,0)</f>
        <v>388</v>
      </c>
      <c r="H9" s="27">
        <f>ROUND(300-(75*1.1+62*1.1)*0.95,-1)</f>
        <v>160</v>
      </c>
      <c r="I9" s="1"/>
      <c r="J9" s="1"/>
    </row>
    <row r="10" spans="1:20" x14ac:dyDescent="0.2">
      <c r="A10" t="s">
        <v>16</v>
      </c>
      <c r="B10" s="1">
        <v>842</v>
      </c>
      <c r="C10" s="1"/>
      <c r="D10" s="1"/>
      <c r="E10" s="1"/>
      <c r="F10" s="1"/>
      <c r="G10" s="1">
        <f>3*ROUND(204*0.95,0)</f>
        <v>582</v>
      </c>
      <c r="H10" s="27">
        <f>ROUND(300-(45*1.1+62*1.1)*0.95,-1)</f>
        <v>190</v>
      </c>
      <c r="I10" s="1"/>
      <c r="J10" s="1"/>
    </row>
    <row r="11" spans="1:20" x14ac:dyDescent="0.2">
      <c r="A11" t="s">
        <v>15</v>
      </c>
      <c r="B11" s="1">
        <v>809</v>
      </c>
      <c r="C11" s="1"/>
      <c r="D11" s="1"/>
      <c r="E11" s="1"/>
      <c r="F11" s="1"/>
      <c r="G11" s="1">
        <f>3*ROUND(204*0.95,0)</f>
        <v>582</v>
      </c>
      <c r="H11" s="27">
        <f>ROUND(300-(45*1.1+62*1.1)*0.95,-1)</f>
        <v>190</v>
      </c>
      <c r="I11" s="1"/>
      <c r="J11" s="1"/>
    </row>
    <row r="12" spans="1:20" x14ac:dyDescent="0.2">
      <c r="A12" t="s">
        <v>14</v>
      </c>
      <c r="B12" s="1">
        <v>874</v>
      </c>
      <c r="C12" s="1"/>
      <c r="D12" s="1"/>
      <c r="E12" s="1"/>
      <c r="F12" s="1"/>
      <c r="G12" s="1">
        <f>3*ROUND(204*0.95,0)</f>
        <v>582</v>
      </c>
      <c r="H12" s="27">
        <f>ROUND(300-(75*1.1+62*1.1)*0.95,-1)</f>
        <v>160</v>
      </c>
      <c r="I12" s="1"/>
      <c r="J12" s="1"/>
      <c r="T12" s="14"/>
    </row>
    <row r="13" spans="1:20" x14ac:dyDescent="0.2">
      <c r="A13" t="s">
        <v>13</v>
      </c>
      <c r="B13" s="1">
        <v>1074</v>
      </c>
      <c r="C13" s="1"/>
      <c r="D13" s="1"/>
      <c r="E13" s="1"/>
      <c r="F13" s="1"/>
      <c r="G13" s="1">
        <f>3*ROUND(204*0.95,0)</f>
        <v>582</v>
      </c>
      <c r="H13" s="27">
        <f>ROUND(300-(80*1.1+62*1.1)*0.95,-1)</f>
        <v>150</v>
      </c>
      <c r="I13" s="1"/>
      <c r="J13" s="1"/>
      <c r="T13" s="14"/>
    </row>
    <row r="14" spans="1:20" x14ac:dyDescent="0.2">
      <c r="A14" t="s">
        <v>12</v>
      </c>
      <c r="B14" s="1">
        <v>1229</v>
      </c>
      <c r="C14" s="1"/>
      <c r="D14" s="1"/>
      <c r="E14" s="1"/>
      <c r="F14" s="1"/>
      <c r="G14" s="1">
        <f>3*ROUND(204*0.95,0)</f>
        <v>582</v>
      </c>
      <c r="H14" s="27">
        <f>ROUND(300-(120*1.1+62*1.1)*0.95,-1)</f>
        <v>110</v>
      </c>
      <c r="I14" s="1"/>
      <c r="J14" s="1"/>
      <c r="T14" s="14"/>
    </row>
    <row r="15" spans="1:20" x14ac:dyDescent="0.2">
      <c r="A15" t="s">
        <v>11</v>
      </c>
      <c r="B15" s="1">
        <v>1552</v>
      </c>
      <c r="C15" s="1"/>
      <c r="D15" s="1"/>
      <c r="E15" s="1"/>
      <c r="F15" s="1"/>
      <c r="G15" s="1">
        <f>4*ROUND(204*0.95,0)</f>
        <v>776</v>
      </c>
      <c r="H15" s="27">
        <f>ROUND(300-(130*1.1+62*1.1)*0.95,-1)</f>
        <v>100</v>
      </c>
      <c r="I15" s="1"/>
      <c r="J15" s="1"/>
      <c r="T15" s="14"/>
    </row>
    <row r="16" spans="1:20" x14ac:dyDescent="0.2">
      <c r="T16" s="14"/>
    </row>
    <row r="17" spans="1:20" x14ac:dyDescent="0.2">
      <c r="T17" s="14"/>
    </row>
    <row r="18" spans="1:20" x14ac:dyDescent="0.2">
      <c r="A18" s="14"/>
      <c r="B18" s="14"/>
      <c r="C18" s="26" t="s">
        <v>10</v>
      </c>
      <c r="D18" s="26"/>
      <c r="E18" s="26"/>
      <c r="F18" s="14"/>
      <c r="T18" s="14"/>
    </row>
    <row r="19" spans="1:20" x14ac:dyDescent="0.2">
      <c r="A19" s="14"/>
      <c r="B19" s="14"/>
      <c r="C19" s="14"/>
      <c r="D19" s="14"/>
      <c r="E19" s="14"/>
      <c r="F19" s="14"/>
      <c r="I19" s="5"/>
      <c r="K19" s="5"/>
      <c r="T19" s="14"/>
    </row>
    <row r="20" spans="1:20" x14ac:dyDescent="0.2">
      <c r="A20" s="14"/>
      <c r="B20" s="14"/>
      <c r="C20" s="14"/>
      <c r="D20" s="20">
        <v>2017</v>
      </c>
      <c r="E20" s="20">
        <v>2018</v>
      </c>
      <c r="F20" s="14"/>
      <c r="T20" s="14"/>
    </row>
    <row r="21" spans="1:20" x14ac:dyDescent="0.2">
      <c r="A21" s="14"/>
      <c r="B21" s="14"/>
      <c r="C21" s="25"/>
      <c r="D21" s="14"/>
      <c r="E21" s="14"/>
      <c r="F21" s="14"/>
      <c r="I21" s="5"/>
      <c r="J21" s="1"/>
      <c r="L21" s="9"/>
      <c r="T21" s="14"/>
    </row>
    <row r="22" spans="1:20" x14ac:dyDescent="0.2">
      <c r="A22" s="14"/>
      <c r="B22" s="14"/>
      <c r="C22" s="14"/>
      <c r="D22" s="14"/>
      <c r="E22" s="14"/>
      <c r="F22" s="14"/>
      <c r="I22" s="5"/>
      <c r="J22" s="1"/>
      <c r="T22" s="14"/>
    </row>
    <row r="23" spans="1:20" x14ac:dyDescent="0.2">
      <c r="A23" s="14"/>
      <c r="B23" s="20"/>
      <c r="C23" s="19" t="s">
        <v>7</v>
      </c>
      <c r="D23" s="24">
        <f>SUM('2017 Strategist Output'!F7:Q9)</f>
        <v>1084.8866764519998</v>
      </c>
      <c r="E23" s="18"/>
      <c r="F23" s="14"/>
      <c r="I23" s="5"/>
      <c r="J23" s="1"/>
      <c r="K23" s="5"/>
      <c r="T23" s="14"/>
    </row>
    <row r="24" spans="1:20" x14ac:dyDescent="0.2">
      <c r="A24" s="14"/>
      <c r="B24" s="14"/>
      <c r="C24" s="13" t="s">
        <v>3</v>
      </c>
      <c r="D24" s="18">
        <v>638</v>
      </c>
      <c r="E24" s="18"/>
      <c r="F24" s="14"/>
      <c r="I24" s="5"/>
      <c r="J24" s="1"/>
      <c r="T24" s="14"/>
    </row>
    <row r="25" spans="1:20" x14ac:dyDescent="0.2">
      <c r="A25" s="14"/>
      <c r="B25" s="14"/>
      <c r="C25" s="13" t="s">
        <v>2</v>
      </c>
      <c r="D25" s="18">
        <f>ROUND(D23/D24*1000,0)</f>
        <v>1700</v>
      </c>
      <c r="E25" s="18"/>
      <c r="F25" s="14"/>
      <c r="I25" s="5"/>
      <c r="J25" s="1"/>
      <c r="T25" s="14"/>
    </row>
    <row r="26" spans="1:20" x14ac:dyDescent="0.2">
      <c r="A26" s="14"/>
      <c r="B26" s="14"/>
      <c r="C26" s="13" t="s">
        <v>1</v>
      </c>
      <c r="D26" s="14">
        <v>116.96</v>
      </c>
      <c r="E26" s="18"/>
      <c r="F26" s="14"/>
      <c r="I26" s="5"/>
      <c r="J26" s="1"/>
      <c r="T26" s="14"/>
    </row>
    <row r="27" spans="1:20" x14ac:dyDescent="0.2">
      <c r="A27" s="14"/>
      <c r="B27" s="14"/>
      <c r="C27" s="37" t="s">
        <v>103</v>
      </c>
      <c r="D27" s="12">
        <f>ROUND(D25*D26/1000,0)</f>
        <v>199</v>
      </c>
      <c r="E27" s="18"/>
      <c r="F27" s="14"/>
      <c r="I27" s="5"/>
      <c r="J27" s="1"/>
      <c r="T27" s="14"/>
    </row>
    <row r="28" spans="1:20" x14ac:dyDescent="0.2">
      <c r="A28" s="14"/>
      <c r="B28" s="14"/>
      <c r="C28" s="14"/>
      <c r="D28" s="14"/>
      <c r="E28" s="14"/>
      <c r="F28" s="14"/>
      <c r="G28" s="1"/>
      <c r="I28" s="5"/>
      <c r="J28" s="1"/>
      <c r="T28" s="14"/>
    </row>
    <row r="29" spans="1:20" x14ac:dyDescent="0.2">
      <c r="A29" s="14"/>
      <c r="B29" s="14"/>
      <c r="C29" s="14"/>
      <c r="D29" s="14"/>
      <c r="E29" s="14"/>
      <c r="F29" s="14"/>
      <c r="I29" s="5"/>
      <c r="J29" s="1"/>
      <c r="T29" s="14"/>
    </row>
    <row r="30" spans="1:20" x14ac:dyDescent="0.2">
      <c r="A30" s="14"/>
      <c r="B30" s="14"/>
      <c r="C30" s="13" t="s">
        <v>9</v>
      </c>
      <c r="D30" s="18">
        <f>SUM('2017 Strategist Output'!L18:Q19)</f>
        <v>1119.90761</v>
      </c>
      <c r="E30" s="18">
        <f>SUM('2018 Strategist Output'!F19:G20)</f>
        <v>524.82289999999989</v>
      </c>
      <c r="F30" s="14"/>
      <c r="I30" s="5"/>
      <c r="J30" s="1"/>
      <c r="T30" s="14"/>
    </row>
    <row r="31" spans="1:20" x14ac:dyDescent="0.2">
      <c r="A31" s="14"/>
      <c r="B31" s="14"/>
      <c r="C31" s="13" t="s">
        <v>8</v>
      </c>
      <c r="D31" s="18">
        <f>-140*6/12</f>
        <v>-70</v>
      </c>
      <c r="E31" s="18">
        <f>-360/6</f>
        <v>-60</v>
      </c>
      <c r="F31" s="14"/>
      <c r="I31" s="5"/>
      <c r="J31" s="1"/>
      <c r="T31" s="14"/>
    </row>
    <row r="32" spans="1:20" x14ac:dyDescent="0.2">
      <c r="A32" s="14"/>
      <c r="B32" s="14"/>
      <c r="C32" s="13" t="s">
        <v>7</v>
      </c>
      <c r="D32" s="23">
        <f>D23</f>
        <v>1084.8866764519998</v>
      </c>
      <c r="E32" s="23">
        <v>0</v>
      </c>
      <c r="F32" s="14"/>
      <c r="I32" s="5"/>
      <c r="J32" s="1"/>
      <c r="T32" s="14"/>
    </row>
    <row r="33" spans="1:20" ht="15" x14ac:dyDescent="0.35">
      <c r="A33" s="14"/>
      <c r="C33" s="13" t="s">
        <v>6</v>
      </c>
      <c r="D33" s="22">
        <v>0</v>
      </c>
      <c r="E33" s="21">
        <f>ROUND(85*24*31/1000,0)</f>
        <v>63</v>
      </c>
      <c r="F33" s="5" t="s">
        <v>5</v>
      </c>
      <c r="I33" s="5"/>
      <c r="J33" s="1"/>
      <c r="T33" s="14"/>
    </row>
    <row r="34" spans="1:20" x14ac:dyDescent="0.2">
      <c r="A34" s="14"/>
      <c r="B34" s="20"/>
      <c r="C34" s="19" t="s">
        <v>4</v>
      </c>
      <c r="D34" s="16">
        <f>SUM(D30:D32)</f>
        <v>2134.7942864520001</v>
      </c>
      <c r="E34" s="16">
        <f>SUM(E30:E33)</f>
        <v>527.82289999999989</v>
      </c>
      <c r="F34" s="14"/>
      <c r="I34" s="5"/>
      <c r="J34" s="1"/>
      <c r="T34" s="14"/>
    </row>
    <row r="35" spans="1:20" x14ac:dyDescent="0.2">
      <c r="A35" s="14"/>
      <c r="B35" s="14"/>
      <c r="C35" s="13" t="s">
        <v>3</v>
      </c>
      <c r="D35" s="18">
        <v>638</v>
      </c>
      <c r="E35" s="18">
        <v>638</v>
      </c>
      <c r="F35" s="14"/>
      <c r="T35" s="14"/>
    </row>
    <row r="36" spans="1:20" x14ac:dyDescent="0.2">
      <c r="A36" s="14"/>
      <c r="B36" s="14"/>
      <c r="C36" s="13" t="s">
        <v>2</v>
      </c>
      <c r="D36" s="18">
        <f>ROUND(D34/D35*1000,0)</f>
        <v>3346</v>
      </c>
      <c r="E36" s="18">
        <f>ROUND(E34/E35*1000,0)</f>
        <v>827</v>
      </c>
      <c r="F36" s="14"/>
      <c r="I36" s="5"/>
      <c r="T36" s="14"/>
    </row>
    <row r="37" spans="1:20" x14ac:dyDescent="0.2">
      <c r="A37" s="14"/>
      <c r="B37" s="14"/>
      <c r="C37" s="13" t="s">
        <v>1</v>
      </c>
      <c r="D37" s="14">
        <v>116.96</v>
      </c>
      <c r="E37" s="17">
        <v>124.6</v>
      </c>
      <c r="F37" s="14"/>
      <c r="N37" s="14"/>
      <c r="O37" s="14"/>
      <c r="P37" s="14"/>
      <c r="Q37" s="14"/>
      <c r="R37" s="14"/>
      <c r="S37" s="14"/>
      <c r="T37" s="14"/>
    </row>
    <row r="38" spans="1:20" x14ac:dyDescent="0.2">
      <c r="A38" s="14"/>
      <c r="B38" s="14"/>
      <c r="C38" s="37" t="s">
        <v>103</v>
      </c>
      <c r="D38" s="16">
        <f>ROUND(D36*D37/1000,0)</f>
        <v>391</v>
      </c>
      <c r="E38" s="16">
        <f>ROUND(E36*E37/1000,0)</f>
        <v>103</v>
      </c>
      <c r="F38" s="14"/>
      <c r="J38" s="2"/>
    </row>
    <row r="39" spans="1:20" x14ac:dyDescent="0.2">
      <c r="A39" s="14"/>
      <c r="B39" s="14"/>
      <c r="C39" s="14"/>
      <c r="D39" s="14"/>
      <c r="E39" s="14"/>
      <c r="F39" s="14"/>
      <c r="J39" s="2"/>
    </row>
    <row r="40" spans="1:20" x14ac:dyDescent="0.2">
      <c r="A40" s="14"/>
      <c r="B40" s="14"/>
      <c r="C40" s="14"/>
      <c r="D40" s="14"/>
      <c r="E40" s="14"/>
      <c r="F40" s="15" t="s">
        <v>0</v>
      </c>
      <c r="J40" s="2"/>
    </row>
    <row r="41" spans="1:20" ht="13.5" thickBot="1" x14ac:dyDescent="0.25">
      <c r="A41" s="14"/>
      <c r="B41" s="14"/>
      <c r="C41" s="37" t="s">
        <v>105</v>
      </c>
      <c r="D41" s="12">
        <f>D38-D27</f>
        <v>192</v>
      </c>
      <c r="E41" s="12">
        <f>E38</f>
        <v>103</v>
      </c>
      <c r="F41" s="11">
        <f>SUM(D41:E41)</f>
        <v>295</v>
      </c>
      <c r="J41" s="2"/>
    </row>
    <row r="42" spans="1:20" ht="13.5" thickTop="1" x14ac:dyDescent="0.2">
      <c r="F42" s="4"/>
      <c r="J42" s="2"/>
    </row>
    <row r="43" spans="1:20" x14ac:dyDescent="0.2">
      <c r="C43" s="37" t="s">
        <v>104</v>
      </c>
      <c r="D43" s="39">
        <v>7.0000000000000007E-2</v>
      </c>
      <c r="I43">
        <f t="shared" ref="I43:M43" si="0">J43-1</f>
        <v>2012</v>
      </c>
      <c r="J43">
        <f t="shared" si="0"/>
        <v>2013</v>
      </c>
      <c r="K43">
        <f t="shared" si="0"/>
        <v>2014</v>
      </c>
      <c r="L43">
        <f t="shared" si="0"/>
        <v>2015</v>
      </c>
      <c r="M43">
        <f t="shared" si="0"/>
        <v>2016</v>
      </c>
      <c r="N43">
        <f>O43-1</f>
        <v>2017</v>
      </c>
      <c r="O43">
        <v>2018</v>
      </c>
    </row>
    <row r="44" spans="1:20" x14ac:dyDescent="0.2">
      <c r="C44" s="37" t="s">
        <v>111</v>
      </c>
      <c r="D44" s="40">
        <f>NPV(D43,J44:O44)+I44</f>
        <v>205.52659551396505</v>
      </c>
      <c r="I44">
        <v>0</v>
      </c>
      <c r="J44">
        <v>0</v>
      </c>
      <c r="K44">
        <v>0</v>
      </c>
      <c r="L44">
        <v>0</v>
      </c>
      <c r="M44">
        <v>0</v>
      </c>
      <c r="N44" s="38">
        <f>D41</f>
        <v>192</v>
      </c>
      <c r="O44" s="38">
        <f>E41</f>
        <v>103</v>
      </c>
    </row>
    <row r="45" spans="1:20" x14ac:dyDescent="0.2">
      <c r="C45" s="37" t="s">
        <v>110</v>
      </c>
      <c r="D45" s="40">
        <f>NPV(D43,K44:O44)*(1+$D$43)^(D53/365)</f>
        <v>226.23971321800016</v>
      </c>
      <c r="M45" s="1"/>
      <c r="N45" s="3"/>
    </row>
    <row r="46" spans="1:20" x14ac:dyDescent="0.2">
      <c r="J46" s="2"/>
    </row>
    <row r="47" spans="1:20" x14ac:dyDescent="0.2">
      <c r="B47" t="s">
        <v>106</v>
      </c>
      <c r="J47" s="2"/>
    </row>
    <row r="48" spans="1:20" x14ac:dyDescent="0.2">
      <c r="B48" t="s">
        <v>107</v>
      </c>
      <c r="J48" s="2"/>
    </row>
    <row r="49" spans="1:17" x14ac:dyDescent="0.2">
      <c r="B49" t="s">
        <v>108</v>
      </c>
      <c r="J49" s="2"/>
    </row>
    <row r="50" spans="1:17" x14ac:dyDescent="0.2">
      <c r="B50" t="s">
        <v>109</v>
      </c>
    </row>
    <row r="51" spans="1:17" x14ac:dyDescent="0.2">
      <c r="J51" s="1"/>
    </row>
    <row r="52" spans="1:17" x14ac:dyDescent="0.2">
      <c r="C52" s="41">
        <v>41456</v>
      </c>
    </row>
    <row r="53" spans="1:17" x14ac:dyDescent="0.2">
      <c r="C53" s="41">
        <v>41609</v>
      </c>
      <c r="D53">
        <f>C53-C52</f>
        <v>153</v>
      </c>
      <c r="P53" s="5"/>
    </row>
    <row r="55" spans="1:17" x14ac:dyDescent="0.2">
      <c r="B55" s="2"/>
      <c r="F55" s="6"/>
      <c r="I55" s="5"/>
      <c r="K55" s="5"/>
      <c r="Q55" s="10"/>
    </row>
    <row r="56" spans="1:17" x14ac:dyDescent="0.2">
      <c r="P56" s="4"/>
    </row>
    <row r="57" spans="1:17" x14ac:dyDescent="0.2">
      <c r="A57" s="5"/>
      <c r="F57" s="4"/>
      <c r="I57" s="5"/>
      <c r="J57" s="1"/>
      <c r="L57" s="9"/>
      <c r="O57" s="9"/>
      <c r="P57" s="6"/>
    </row>
    <row r="58" spans="1:17" x14ac:dyDescent="0.2">
      <c r="B58" s="7"/>
      <c r="F58" s="4"/>
      <c r="I58" s="5"/>
      <c r="J58" s="1"/>
      <c r="P58" s="6"/>
    </row>
    <row r="59" spans="1:17" x14ac:dyDescent="0.2">
      <c r="B59" s="7"/>
      <c r="F59" s="4"/>
      <c r="I59" s="5"/>
      <c r="J59" s="1"/>
      <c r="K59" s="5"/>
      <c r="P59" s="6"/>
    </row>
    <row r="60" spans="1:17" x14ac:dyDescent="0.2">
      <c r="B60" s="7"/>
      <c r="F60" s="4"/>
      <c r="I60" s="5"/>
      <c r="J60" s="1"/>
      <c r="P60" s="6"/>
    </row>
    <row r="61" spans="1:17" x14ac:dyDescent="0.2">
      <c r="B61" s="7"/>
      <c r="F61" s="4"/>
      <c r="I61" s="5"/>
      <c r="J61" s="1"/>
      <c r="L61" s="9"/>
      <c r="P61" s="6"/>
    </row>
    <row r="62" spans="1:17" x14ac:dyDescent="0.2">
      <c r="B62" s="7"/>
      <c r="F62" s="4"/>
      <c r="I62" s="5"/>
      <c r="J62" s="1"/>
    </row>
    <row r="63" spans="1:17" x14ac:dyDescent="0.2">
      <c r="B63" s="7"/>
      <c r="F63" s="4"/>
      <c r="I63" s="5"/>
      <c r="J63" s="1"/>
    </row>
    <row r="64" spans="1:17" x14ac:dyDescent="0.2">
      <c r="B64" s="7"/>
      <c r="F64" s="4"/>
      <c r="G64" s="1"/>
      <c r="I64" s="5"/>
      <c r="J64" s="1"/>
      <c r="P64" s="6"/>
      <c r="Q64" s="9"/>
    </row>
    <row r="65" spans="2:17" x14ac:dyDescent="0.2">
      <c r="B65" s="7"/>
      <c r="I65" s="5"/>
      <c r="J65" s="1"/>
      <c r="P65" s="6"/>
      <c r="Q65" s="1"/>
    </row>
    <row r="66" spans="2:17" x14ac:dyDescent="0.2">
      <c r="B66" s="7"/>
      <c r="I66" s="5"/>
      <c r="J66" s="1"/>
      <c r="P66" s="6"/>
      <c r="Q66" s="1"/>
    </row>
    <row r="67" spans="2:17" ht="15" x14ac:dyDescent="0.35">
      <c r="B67" s="7"/>
      <c r="I67" s="5"/>
      <c r="J67" s="1"/>
      <c r="P67" s="6"/>
      <c r="Q67" s="8"/>
    </row>
    <row r="68" spans="2:17" x14ac:dyDescent="0.2">
      <c r="B68" s="7"/>
      <c r="I68" s="5"/>
      <c r="J68" s="1"/>
    </row>
    <row r="69" spans="2:17" x14ac:dyDescent="0.2">
      <c r="B69" s="7"/>
      <c r="I69" s="5"/>
      <c r="J69" s="1"/>
    </row>
    <row r="70" spans="2:17" x14ac:dyDescent="0.2">
      <c r="F70" s="6"/>
      <c r="I70" s="5"/>
      <c r="J70" s="1"/>
      <c r="L70" s="1"/>
    </row>
    <row r="72" spans="2:17" x14ac:dyDescent="0.2">
      <c r="F72" s="6"/>
      <c r="I72" s="5"/>
    </row>
    <row r="74" spans="2:17" x14ac:dyDescent="0.2">
      <c r="F74" s="4"/>
      <c r="J74" s="2"/>
    </row>
    <row r="75" spans="2:17" x14ac:dyDescent="0.2">
      <c r="F75" s="4"/>
      <c r="J75" s="2"/>
    </row>
    <row r="76" spans="2:17" x14ac:dyDescent="0.2">
      <c r="F76" s="4"/>
      <c r="J76" s="2"/>
    </row>
    <row r="77" spans="2:17" x14ac:dyDescent="0.2">
      <c r="F77" s="4"/>
      <c r="J77" s="2"/>
    </row>
    <row r="78" spans="2:17" x14ac:dyDescent="0.2">
      <c r="F78" s="4"/>
      <c r="J78" s="2"/>
    </row>
    <row r="79" spans="2:17" x14ac:dyDescent="0.2">
      <c r="F79" s="4"/>
      <c r="J79" s="2"/>
    </row>
    <row r="80" spans="2:17" x14ac:dyDescent="0.2">
      <c r="J80" s="2"/>
    </row>
    <row r="81" spans="7:12" x14ac:dyDescent="0.2">
      <c r="G81" s="1"/>
      <c r="H81" s="3"/>
      <c r="J81" s="2"/>
    </row>
    <row r="82" spans="7:12" x14ac:dyDescent="0.2">
      <c r="J82" s="2"/>
    </row>
    <row r="83" spans="7:12" x14ac:dyDescent="0.2">
      <c r="J83" s="2"/>
    </row>
    <row r="84" spans="7:12" x14ac:dyDescent="0.2">
      <c r="J84" s="2"/>
    </row>
    <row r="85" spans="7:12" x14ac:dyDescent="0.2">
      <c r="J85" s="2"/>
    </row>
    <row r="87" spans="7:12" x14ac:dyDescent="0.2">
      <c r="J87" s="1"/>
      <c r="L87" s="1"/>
    </row>
  </sheetData>
  <sheetProtection password="EEDF" sheet="1" objects="1" scenarios="1"/>
  <printOptions horizontalCentered="1"/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16" workbookViewId="0"/>
  </sheetViews>
  <sheetFormatPr defaultRowHeight="12.75" x14ac:dyDescent="0.2"/>
  <sheetData>
    <row r="1" spans="1:17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 s="32"/>
      <c r="B2" s="32"/>
      <c r="C2" s="32"/>
      <c r="D2" s="32"/>
      <c r="E2" s="32">
        <v>2017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">
      <c r="A3" s="32"/>
      <c r="B3" s="32"/>
      <c r="C3" s="32"/>
      <c r="D3" s="32"/>
      <c r="E3" s="32" t="s">
        <v>73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A4" s="32"/>
      <c r="B4" s="32"/>
      <c r="C4" s="32"/>
      <c r="D4" s="32"/>
      <c r="E4" s="32"/>
      <c r="F4" s="32" t="s">
        <v>74</v>
      </c>
      <c r="G4" s="32" t="s">
        <v>74</v>
      </c>
      <c r="H4" s="32" t="s">
        <v>74</v>
      </c>
      <c r="I4" s="32" t="s">
        <v>74</v>
      </c>
      <c r="J4" s="32" t="s">
        <v>74</v>
      </c>
      <c r="K4" s="32" t="s">
        <v>74</v>
      </c>
      <c r="L4" s="32" t="s">
        <v>74</v>
      </c>
      <c r="M4" s="32" t="s">
        <v>74</v>
      </c>
      <c r="N4" s="32" t="s">
        <v>74</v>
      </c>
      <c r="O4" s="32" t="s">
        <v>74</v>
      </c>
      <c r="P4" s="32" t="s">
        <v>74</v>
      </c>
      <c r="Q4" s="32" t="s">
        <v>74</v>
      </c>
    </row>
    <row r="5" spans="1:17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2">
      <c r="A6" s="32"/>
      <c r="B6" s="32"/>
      <c r="C6" s="32"/>
      <c r="D6" s="32"/>
      <c r="E6" s="32" t="s">
        <v>35</v>
      </c>
      <c r="F6" s="32" t="s">
        <v>75</v>
      </c>
      <c r="G6" s="32" t="s">
        <v>76</v>
      </c>
      <c r="H6" s="32" t="s">
        <v>77</v>
      </c>
      <c r="I6" s="32" t="s">
        <v>78</v>
      </c>
      <c r="J6" s="32" t="s">
        <v>79</v>
      </c>
      <c r="K6" s="32" t="s">
        <v>80</v>
      </c>
      <c r="L6" s="32" t="s">
        <v>81</v>
      </c>
      <c r="M6" s="32" t="s">
        <v>82</v>
      </c>
      <c r="N6" s="32" t="s">
        <v>83</v>
      </c>
      <c r="O6" s="32" t="s">
        <v>84</v>
      </c>
      <c r="P6" s="32" t="s">
        <v>85</v>
      </c>
      <c r="Q6" s="32" t="s">
        <v>86</v>
      </c>
    </row>
    <row r="7" spans="1:17" x14ac:dyDescent="0.2">
      <c r="A7" s="32"/>
      <c r="B7" s="32"/>
      <c r="C7" s="32"/>
      <c r="D7" s="32"/>
      <c r="E7" s="32" t="s">
        <v>87</v>
      </c>
      <c r="F7" s="33">
        <v>108.57299999999999</v>
      </c>
      <c r="G7" s="33">
        <v>98.065899999999999</v>
      </c>
      <c r="H7" s="33">
        <v>81.676220000000001</v>
      </c>
      <c r="I7" s="33">
        <v>91.954899999999995</v>
      </c>
      <c r="J7" s="33">
        <v>17.511749999999999</v>
      </c>
      <c r="K7" s="33">
        <v>0</v>
      </c>
      <c r="L7" s="33">
        <v>8.4123860000000009E-3</v>
      </c>
      <c r="M7" s="33">
        <v>8.4386419999999997E-3</v>
      </c>
      <c r="N7" s="33">
        <v>8.1783740000000004E-3</v>
      </c>
      <c r="O7" s="33">
        <v>1.172889E-2</v>
      </c>
      <c r="P7" s="33">
        <v>8.2221510000000005E-3</v>
      </c>
      <c r="Q7" s="33">
        <v>7.9509539999999997E-3</v>
      </c>
    </row>
    <row r="8" spans="1:17" x14ac:dyDescent="0.2">
      <c r="A8" s="32"/>
      <c r="B8" s="32"/>
      <c r="C8" s="32"/>
      <c r="D8" s="32"/>
      <c r="E8" s="32" t="s">
        <v>88</v>
      </c>
      <c r="F8" s="33">
        <v>26.67531</v>
      </c>
      <c r="G8" s="33">
        <v>18.636710000000001</v>
      </c>
      <c r="H8" s="33">
        <v>13.490970000000001</v>
      </c>
      <c r="I8" s="33">
        <v>15.44745</v>
      </c>
      <c r="J8" s="33">
        <v>14.256790000000001</v>
      </c>
      <c r="K8" s="33">
        <v>39.129379999999998</v>
      </c>
      <c r="L8" s="33">
        <v>1.6271720000000001E-3</v>
      </c>
      <c r="M8" s="33">
        <v>0</v>
      </c>
      <c r="N8" s="33">
        <v>8.1783740000000004E-3</v>
      </c>
      <c r="O8" s="33">
        <v>8.6171600000000004E-3</v>
      </c>
      <c r="P8" s="33">
        <v>8.1977379999999996E-3</v>
      </c>
      <c r="Q8" s="33">
        <v>7.2002209999999997E-3</v>
      </c>
    </row>
    <row r="9" spans="1:17" x14ac:dyDescent="0.2">
      <c r="A9" s="32"/>
      <c r="B9" s="32"/>
      <c r="C9" s="32"/>
      <c r="D9" s="32"/>
      <c r="E9" s="32" t="s">
        <v>89</v>
      </c>
      <c r="F9" s="33">
        <v>95.799670000000006</v>
      </c>
      <c r="G9" s="33">
        <v>86.528729999999996</v>
      </c>
      <c r="H9" s="33">
        <v>95.799670000000006</v>
      </c>
      <c r="I9" s="33">
        <v>92.709360000000004</v>
      </c>
      <c r="J9" s="33">
        <v>95.799670000000006</v>
      </c>
      <c r="K9" s="33">
        <v>92.709360000000004</v>
      </c>
      <c r="L9" s="33">
        <v>7.4241690000000004E-3</v>
      </c>
      <c r="M9" s="33">
        <v>7.4473409999999997E-3</v>
      </c>
      <c r="N9" s="33">
        <v>0</v>
      </c>
      <c r="O9" s="33">
        <v>1.201092E-3</v>
      </c>
      <c r="P9" s="33">
        <v>7.2261180000000001E-3</v>
      </c>
      <c r="Q9" s="33">
        <v>1.178567E-2</v>
      </c>
    </row>
    <row r="10" spans="1:17" x14ac:dyDescent="0.2">
      <c r="A10" s="32"/>
      <c r="B10" s="32"/>
      <c r="C10" s="32"/>
      <c r="D10" s="32"/>
      <c r="E10" s="32" t="s">
        <v>90</v>
      </c>
      <c r="F10" s="33">
        <v>0.1164893</v>
      </c>
      <c r="G10" s="33">
        <v>7.5083120000000003E-2</v>
      </c>
      <c r="H10" s="33">
        <v>2.88338E-2</v>
      </c>
      <c r="I10" s="33">
        <v>4.886766E-2</v>
      </c>
      <c r="J10" s="33">
        <v>1.4164009999999999E-2</v>
      </c>
      <c r="K10" s="33">
        <v>6.086544E-2</v>
      </c>
      <c r="L10" s="33">
        <v>6.1550199999999998E-4</v>
      </c>
      <c r="M10" s="33">
        <v>1.1262030000000001E-3</v>
      </c>
      <c r="N10" s="33">
        <v>1.0907759999999999E-3</v>
      </c>
      <c r="O10" s="33">
        <v>1.1250539999999999E-3</v>
      </c>
      <c r="P10" s="33">
        <v>1.0927070000000001E-3</v>
      </c>
      <c r="Q10" s="33">
        <v>9.5342460000000001E-4</v>
      </c>
    </row>
    <row r="11" spans="1:17" x14ac:dyDescent="0.2">
      <c r="A11" s="32"/>
      <c r="B11" s="32"/>
      <c r="C11" s="32"/>
      <c r="D11" s="32"/>
      <c r="E11" s="32" t="s">
        <v>91</v>
      </c>
      <c r="F11" s="33">
        <v>0.52312800000000004</v>
      </c>
      <c r="G11" s="33">
        <v>0.37118640000000003</v>
      </c>
      <c r="H11" s="33">
        <v>0.20478660000000001</v>
      </c>
      <c r="I11" s="33">
        <v>0.26855109999999999</v>
      </c>
      <c r="J11" s="33">
        <v>0.19437160000000001</v>
      </c>
      <c r="K11" s="33">
        <v>0.47800009999999998</v>
      </c>
      <c r="L11" s="33">
        <v>1.0351819999999999E-3</v>
      </c>
      <c r="M11" s="33">
        <v>5.7271359999999996E-4</v>
      </c>
      <c r="N11" s="33">
        <v>1.008196E-3</v>
      </c>
      <c r="O11" s="33">
        <v>1.0393240000000001E-3</v>
      </c>
      <c r="P11" s="33">
        <v>1.0045480000000001E-3</v>
      </c>
      <c r="Q11" s="33">
        <v>8.7813590000000003E-4</v>
      </c>
    </row>
    <row r="12" spans="1:17" x14ac:dyDescent="0.2">
      <c r="A12" s="32"/>
      <c r="B12" s="32"/>
      <c r="C12" s="32"/>
      <c r="D12" s="32"/>
      <c r="E12" s="32" t="s">
        <v>92</v>
      </c>
      <c r="F12" s="33">
        <v>0.32451400000000002</v>
      </c>
      <c r="G12" s="33">
        <v>0.23256779999999999</v>
      </c>
      <c r="H12" s="33">
        <v>0.11973</v>
      </c>
      <c r="I12" s="33">
        <v>0.16550339999999999</v>
      </c>
      <c r="J12" s="33">
        <v>0.1073481</v>
      </c>
      <c r="K12" s="33">
        <v>0.27371459999999997</v>
      </c>
      <c r="L12" s="33">
        <v>5.2673939999999995E-4</v>
      </c>
      <c r="M12" s="33">
        <v>2.8542349999999999E-4</v>
      </c>
      <c r="N12" s="33">
        <v>5.0319410000000003E-4</v>
      </c>
      <c r="O12" s="33">
        <v>5.2184040000000001E-4</v>
      </c>
      <c r="P12" s="33">
        <v>5.0770739999999996E-4</v>
      </c>
      <c r="Q12" s="33">
        <v>4.4328720000000001E-4</v>
      </c>
    </row>
    <row r="13" spans="1:17" x14ac:dyDescent="0.2">
      <c r="A13" s="32"/>
      <c r="B13" s="32"/>
      <c r="C13" s="32"/>
      <c r="D13" s="32"/>
      <c r="E13" s="32" t="s">
        <v>93</v>
      </c>
      <c r="F13" s="33">
        <v>0.1659716</v>
      </c>
      <c r="G13" s="33">
        <v>0.1179451</v>
      </c>
      <c r="H13" s="33">
        <v>5.8874200000000002E-2</v>
      </c>
      <c r="I13" s="33">
        <v>8.2741690000000007E-2</v>
      </c>
      <c r="J13" s="33">
        <v>4.8085900000000001E-2</v>
      </c>
      <c r="K13" s="33">
        <v>0.12503649999999999</v>
      </c>
      <c r="L13" s="33">
        <v>3.3927170000000001E-4</v>
      </c>
      <c r="M13" s="33">
        <v>1.8618629999999999E-4</v>
      </c>
      <c r="N13" s="33">
        <v>3.2828149999999999E-4</v>
      </c>
      <c r="O13" s="33">
        <v>3.3793590000000002E-4</v>
      </c>
      <c r="P13" s="33">
        <v>3.3052290000000001E-4</v>
      </c>
      <c r="Q13" s="33">
        <v>2.8862460000000001E-4</v>
      </c>
    </row>
    <row r="14" spans="1:17" x14ac:dyDescent="0.2">
      <c r="A14" s="32"/>
      <c r="B14" s="32"/>
      <c r="C14" s="32"/>
      <c r="D14" s="32"/>
      <c r="E14" s="32" t="s">
        <v>94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</row>
    <row r="15" spans="1:17" x14ac:dyDescent="0.2">
      <c r="A15" s="32"/>
      <c r="B15" s="32"/>
      <c r="C15" s="32"/>
      <c r="D15" s="32"/>
      <c r="E15" s="32" t="s">
        <v>95</v>
      </c>
      <c r="F15" s="33">
        <v>0.93055189999999999</v>
      </c>
      <c r="G15" s="33">
        <v>0.66820369999999996</v>
      </c>
      <c r="H15" s="33">
        <v>0.32218140000000001</v>
      </c>
      <c r="I15" s="33">
        <v>0.45926830000000002</v>
      </c>
      <c r="J15" s="33">
        <v>0.23890549999999999</v>
      </c>
      <c r="K15" s="33">
        <v>0.64584180000000002</v>
      </c>
      <c r="L15" s="33">
        <v>2.5851630000000001E-3</v>
      </c>
      <c r="M15" s="33">
        <v>1.4944680000000001E-3</v>
      </c>
      <c r="N15" s="33">
        <v>2.632278E-3</v>
      </c>
      <c r="O15" s="33">
        <v>2.6649019999999998E-3</v>
      </c>
      <c r="P15" s="33">
        <v>2.5246520000000001E-3</v>
      </c>
      <c r="Q15" s="33">
        <v>2.2056240000000002E-3</v>
      </c>
    </row>
    <row r="16" spans="1:17" x14ac:dyDescent="0.2">
      <c r="A16" s="32"/>
      <c r="B16" s="32"/>
      <c r="C16" s="32"/>
      <c r="D16" s="32"/>
      <c r="E16" s="32" t="s">
        <v>96</v>
      </c>
      <c r="F16" s="33">
        <v>0.64376169999999999</v>
      </c>
      <c r="G16" s="33">
        <v>0.45463480000000001</v>
      </c>
      <c r="H16" s="33">
        <v>0.20720440000000001</v>
      </c>
      <c r="I16" s="33">
        <v>0.30777660000000001</v>
      </c>
      <c r="J16" s="33">
        <v>0.13806370000000001</v>
      </c>
      <c r="K16" s="33">
        <v>0.40349180000000001</v>
      </c>
      <c r="L16" s="33">
        <v>2.5764799999999999E-3</v>
      </c>
      <c r="M16" s="33">
        <v>1.4428279999999999E-3</v>
      </c>
      <c r="N16" s="33">
        <v>2.5334469999999999E-3</v>
      </c>
      <c r="O16" s="33">
        <v>2.5976879999999999E-3</v>
      </c>
      <c r="P16" s="33">
        <v>2.5113710000000001E-3</v>
      </c>
      <c r="Q16" s="33">
        <v>2.194021E-3</v>
      </c>
    </row>
    <row r="17" spans="1:17" x14ac:dyDescent="0.2">
      <c r="A17" s="32"/>
      <c r="B17" s="32"/>
      <c r="C17" s="32"/>
      <c r="D17" s="32"/>
      <c r="E17" s="32" t="s">
        <v>97</v>
      </c>
      <c r="F17" s="33">
        <v>4.3850550000000004</v>
      </c>
      <c r="G17" s="33">
        <v>3.9606940000000002</v>
      </c>
      <c r="H17" s="33">
        <v>4.3850559999999996</v>
      </c>
      <c r="I17" s="33">
        <v>4.2436020000000001</v>
      </c>
      <c r="J17" s="33">
        <v>4.3850550000000004</v>
      </c>
      <c r="K17" s="33">
        <v>4.2436040000000004</v>
      </c>
      <c r="L17" s="33">
        <v>4.3850119999999997</v>
      </c>
      <c r="M17" s="33">
        <v>4.3850110000000004</v>
      </c>
      <c r="N17" s="33">
        <v>4.2435619999999998</v>
      </c>
      <c r="O17" s="33">
        <v>4.3850110000000004</v>
      </c>
      <c r="P17" s="33">
        <v>4.2435590000000003</v>
      </c>
      <c r="Q17" s="33">
        <v>4.3850119999999997</v>
      </c>
    </row>
    <row r="18" spans="1:17" x14ac:dyDescent="0.2">
      <c r="A18" s="32"/>
      <c r="B18" s="32"/>
      <c r="C18" s="32"/>
      <c r="D18" s="32"/>
      <c r="E18" s="32" t="s">
        <v>98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84.990780000000001</v>
      </c>
      <c r="M18" s="33">
        <v>79.748699999999999</v>
      </c>
      <c r="N18" s="33">
        <v>115.6045</v>
      </c>
      <c r="O18" s="33">
        <v>144.2192</v>
      </c>
      <c r="P18" s="33">
        <v>173.24039999999999</v>
      </c>
      <c r="Q18" s="33">
        <v>179.58760000000001</v>
      </c>
    </row>
    <row r="19" spans="1:17" x14ac:dyDescent="0.2">
      <c r="A19" s="32"/>
      <c r="B19" s="32"/>
      <c r="C19" s="32"/>
      <c r="D19" s="32"/>
      <c r="E19" s="32" t="s">
        <v>99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55.958170000000003</v>
      </c>
      <c r="M19" s="33">
        <v>56.246749999999999</v>
      </c>
      <c r="N19" s="33">
        <v>55.945219999999999</v>
      </c>
      <c r="O19" s="33">
        <v>58.321199999999997</v>
      </c>
      <c r="P19" s="33">
        <v>57.137230000000002</v>
      </c>
      <c r="Q19" s="33">
        <v>58.907859999999999</v>
      </c>
    </row>
    <row r="20" spans="1:17" x14ac:dyDescent="0.2">
      <c r="A20" s="32"/>
      <c r="B20" s="32"/>
      <c r="C20" s="32"/>
      <c r="D20" s="32"/>
      <c r="E20" s="32" t="s">
        <v>100</v>
      </c>
      <c r="F20" s="33">
        <v>3.0046200000000001</v>
      </c>
      <c r="G20" s="33">
        <v>2.0331990000000002</v>
      </c>
      <c r="H20" s="33">
        <v>1.025517</v>
      </c>
      <c r="I20" s="33">
        <v>1.198461</v>
      </c>
      <c r="J20" s="33">
        <v>1.635904</v>
      </c>
      <c r="K20" s="33">
        <v>4.0411450000000002</v>
      </c>
      <c r="L20" s="33">
        <v>2.7463930000000002E-3</v>
      </c>
      <c r="M20" s="33">
        <v>1.505113E-3</v>
      </c>
      <c r="N20" s="33">
        <v>2.661999E-3</v>
      </c>
      <c r="O20" s="33">
        <v>2.7292729999999999E-3</v>
      </c>
      <c r="P20" s="33">
        <v>2.6667129999999998E-3</v>
      </c>
      <c r="Q20" s="33">
        <v>2.3286130000000002E-3</v>
      </c>
    </row>
    <row r="21" spans="1:17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x14ac:dyDescent="0.2">
      <c r="A22" s="32"/>
      <c r="B22" s="32"/>
      <c r="C22" s="32"/>
      <c r="D22" s="32"/>
      <c r="E22" s="32">
        <v>2017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x14ac:dyDescent="0.2">
      <c r="A23" s="32"/>
      <c r="B23" s="32"/>
      <c r="C23" s="32"/>
      <c r="D23" s="32"/>
      <c r="E23" s="32" t="s">
        <v>34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x14ac:dyDescent="0.2">
      <c r="A24" s="32"/>
      <c r="B24" s="32"/>
      <c r="C24" s="32"/>
      <c r="D24" s="32"/>
      <c r="E24" s="32"/>
      <c r="F24" s="32" t="s">
        <v>74</v>
      </c>
      <c r="G24" s="32" t="s">
        <v>74</v>
      </c>
      <c r="H24" s="32" t="s">
        <v>74</v>
      </c>
      <c r="I24" s="32" t="s">
        <v>74</v>
      </c>
      <c r="J24" s="32" t="s">
        <v>74</v>
      </c>
      <c r="K24" s="32" t="s">
        <v>74</v>
      </c>
      <c r="L24" s="32" t="s">
        <v>74</v>
      </c>
      <c r="M24" s="32" t="s">
        <v>74</v>
      </c>
      <c r="N24" s="32" t="s">
        <v>74</v>
      </c>
      <c r="O24" s="32" t="s">
        <v>74</v>
      </c>
      <c r="P24" s="32" t="s">
        <v>74</v>
      </c>
      <c r="Q24" s="32" t="s">
        <v>74</v>
      </c>
    </row>
    <row r="25" spans="1:1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x14ac:dyDescent="0.2">
      <c r="A26" s="32"/>
      <c r="B26" s="32"/>
      <c r="C26" s="32"/>
      <c r="D26" s="32"/>
      <c r="E26" s="32" t="s">
        <v>35</v>
      </c>
      <c r="F26" s="32" t="s">
        <v>75</v>
      </c>
      <c r="G26" s="32" t="s">
        <v>76</v>
      </c>
      <c r="H26" s="32" t="s">
        <v>77</v>
      </c>
      <c r="I26" s="32" t="s">
        <v>78</v>
      </c>
      <c r="J26" s="32" t="s">
        <v>79</v>
      </c>
      <c r="K26" s="32" t="s">
        <v>80</v>
      </c>
      <c r="L26" s="32" t="s">
        <v>81</v>
      </c>
      <c r="M26" s="32" t="s">
        <v>82</v>
      </c>
      <c r="N26" s="32" t="s">
        <v>83</v>
      </c>
      <c r="O26" s="32" t="s">
        <v>84</v>
      </c>
      <c r="P26" s="32" t="s">
        <v>85</v>
      </c>
      <c r="Q26" s="32" t="s">
        <v>86</v>
      </c>
    </row>
    <row r="27" spans="1:17" x14ac:dyDescent="0.2">
      <c r="A27" s="32"/>
      <c r="B27" s="32"/>
      <c r="C27" s="32"/>
      <c r="D27" s="32"/>
      <c r="E27" s="32" t="s">
        <v>36</v>
      </c>
      <c r="F27" s="33">
        <v>39.890509999999999</v>
      </c>
      <c r="G27" s="33">
        <v>33.827170000000002</v>
      </c>
      <c r="H27" s="33">
        <v>34.146299999999997</v>
      </c>
      <c r="I27" s="33">
        <v>26.806429999999999</v>
      </c>
      <c r="J27" s="33">
        <v>23.29608</v>
      </c>
      <c r="K27" s="33">
        <v>18.190100000000001</v>
      </c>
      <c r="L27" s="33">
        <v>21.381329999999998</v>
      </c>
      <c r="M27" s="33">
        <v>18.190100000000001</v>
      </c>
      <c r="N27" s="33">
        <v>16.913599999999999</v>
      </c>
      <c r="O27" s="33">
        <v>24.891680000000001</v>
      </c>
      <c r="P27" s="33">
        <v>26.487310000000001</v>
      </c>
      <c r="Q27" s="33">
        <v>35.103670000000001</v>
      </c>
    </row>
    <row r="28" spans="1:17" x14ac:dyDescent="0.2">
      <c r="A28" s="32"/>
      <c r="B28" s="32"/>
      <c r="C28" s="32"/>
      <c r="D28" s="32"/>
      <c r="E28" s="32" t="s">
        <v>37</v>
      </c>
      <c r="F28" s="33">
        <v>39.890509999999999</v>
      </c>
      <c r="G28" s="33">
        <v>33.827170000000002</v>
      </c>
      <c r="H28" s="33">
        <v>34.14629</v>
      </c>
      <c r="I28" s="33">
        <v>26.806429999999999</v>
      </c>
      <c r="J28" s="33">
        <v>23.296060000000001</v>
      </c>
      <c r="K28" s="33">
        <v>18.190079999999998</v>
      </c>
      <c r="L28" s="33">
        <v>21.381319999999999</v>
      </c>
      <c r="M28" s="33">
        <v>18.19012</v>
      </c>
      <c r="N28" s="33">
        <v>16.913609999999998</v>
      </c>
      <c r="O28" s="33">
        <v>24.891680000000001</v>
      </c>
      <c r="P28" s="33">
        <v>26.487310000000001</v>
      </c>
      <c r="Q28" s="33">
        <v>35.103670000000001</v>
      </c>
    </row>
    <row r="29" spans="1:17" x14ac:dyDescent="0.2">
      <c r="A29" s="32"/>
      <c r="B29" s="32"/>
      <c r="C29" s="32"/>
      <c r="D29" s="32"/>
      <c r="E29" s="32" t="s">
        <v>38</v>
      </c>
      <c r="F29" s="33">
        <v>39.890520000000002</v>
      </c>
      <c r="G29" s="33">
        <v>33.827179999999998</v>
      </c>
      <c r="H29" s="33">
        <v>34.146239999999999</v>
      </c>
      <c r="I29" s="33">
        <v>26.806450000000002</v>
      </c>
      <c r="J29" s="33">
        <v>23.296040000000001</v>
      </c>
      <c r="K29" s="33">
        <v>18.190110000000001</v>
      </c>
      <c r="L29" s="33">
        <v>21.381319999999999</v>
      </c>
      <c r="M29" s="33">
        <v>18.190110000000001</v>
      </c>
      <c r="N29" s="33">
        <v>16.913589999999999</v>
      </c>
      <c r="O29" s="33">
        <v>24.8917</v>
      </c>
      <c r="P29" s="33">
        <v>26.487300000000001</v>
      </c>
      <c r="Q29" s="33">
        <v>35.103650000000002</v>
      </c>
    </row>
    <row r="30" spans="1:17" x14ac:dyDescent="0.2">
      <c r="A30" s="32"/>
      <c r="B30" s="32"/>
      <c r="C30" s="32"/>
      <c r="D30" s="32"/>
      <c r="E30" s="32" t="s">
        <v>39</v>
      </c>
      <c r="F30" s="33">
        <v>39.890549999999998</v>
      </c>
      <c r="G30" s="33">
        <v>33.82714</v>
      </c>
      <c r="H30" s="33">
        <v>34.146329999999999</v>
      </c>
      <c r="I30" s="33">
        <v>26.8064</v>
      </c>
      <c r="J30" s="33">
        <v>23.296050000000001</v>
      </c>
      <c r="K30" s="33">
        <v>18.190090000000001</v>
      </c>
      <c r="L30" s="33">
        <v>21.381340000000002</v>
      </c>
      <c r="M30" s="33">
        <v>18.190110000000001</v>
      </c>
      <c r="N30" s="33">
        <v>16.91357</v>
      </c>
      <c r="O30" s="33">
        <v>24.891680000000001</v>
      </c>
      <c r="P30" s="33">
        <v>26.487300000000001</v>
      </c>
      <c r="Q30" s="33">
        <v>35.103650000000002</v>
      </c>
    </row>
    <row r="31" spans="1:17" x14ac:dyDescent="0.2">
      <c r="A31" s="32"/>
      <c r="B31" s="32"/>
      <c r="C31" s="32"/>
      <c r="D31" s="32"/>
      <c r="E31" s="32" t="s">
        <v>40</v>
      </c>
      <c r="F31" s="33">
        <v>39.89049</v>
      </c>
      <c r="G31" s="33">
        <v>33.82714</v>
      </c>
      <c r="H31" s="33">
        <v>34.14629</v>
      </c>
      <c r="I31" s="33">
        <v>26.806519999999999</v>
      </c>
      <c r="J31" s="33">
        <v>23.296029999999998</v>
      </c>
      <c r="K31" s="33">
        <v>18.190090000000001</v>
      </c>
      <c r="L31" s="33">
        <v>21.381329999999998</v>
      </c>
      <c r="M31" s="33">
        <v>18.190079999999998</v>
      </c>
      <c r="N31" s="33">
        <v>16.913589999999999</v>
      </c>
      <c r="O31" s="33">
        <v>24.891719999999999</v>
      </c>
      <c r="P31" s="33">
        <v>26.487300000000001</v>
      </c>
      <c r="Q31" s="33">
        <v>35.103729999999999</v>
      </c>
    </row>
    <row r="32" spans="1:17" x14ac:dyDescent="0.2">
      <c r="A32" s="32"/>
      <c r="B32" s="32"/>
      <c r="C32" s="32"/>
      <c r="D32" s="32"/>
      <c r="E32" s="32" t="s">
        <v>41</v>
      </c>
      <c r="F32" s="33">
        <v>39.890610000000002</v>
      </c>
      <c r="G32" s="33">
        <v>33.827210000000001</v>
      </c>
      <c r="H32" s="33">
        <v>34.146230000000003</v>
      </c>
      <c r="I32" s="33">
        <v>26.806419999999999</v>
      </c>
      <c r="J32" s="33">
        <v>23.29607</v>
      </c>
      <c r="K32" s="33">
        <v>18.190100000000001</v>
      </c>
      <c r="L32" s="33">
        <v>21.381360000000001</v>
      </c>
      <c r="M32" s="33">
        <v>18.190100000000001</v>
      </c>
      <c r="N32" s="33">
        <v>16.913609999999998</v>
      </c>
      <c r="O32" s="33">
        <v>24.8917</v>
      </c>
      <c r="P32" s="33">
        <v>26.487300000000001</v>
      </c>
      <c r="Q32" s="33">
        <v>35.103679999999997</v>
      </c>
    </row>
    <row r="33" spans="1:17" x14ac:dyDescent="0.2">
      <c r="A33" s="32"/>
      <c r="B33" s="32"/>
      <c r="C33" s="32"/>
      <c r="D33" s="32"/>
      <c r="E33" s="32" t="s">
        <v>42</v>
      </c>
      <c r="F33" s="33">
        <v>84.152619999999999</v>
      </c>
      <c r="G33" s="33">
        <v>71.361310000000003</v>
      </c>
      <c r="H33" s="33">
        <v>72.034869999999998</v>
      </c>
      <c r="I33" s="33">
        <v>56.55057</v>
      </c>
      <c r="J33" s="33">
        <v>49.145150000000001</v>
      </c>
      <c r="K33" s="33">
        <v>38.373570000000001</v>
      </c>
      <c r="L33" s="33">
        <v>45.105759999999997</v>
      </c>
      <c r="M33" s="33">
        <v>38.373600000000003</v>
      </c>
      <c r="N33" s="33">
        <v>35.680729999999997</v>
      </c>
      <c r="O33" s="33">
        <v>52.51117</v>
      </c>
      <c r="P33" s="33">
        <v>55.877420000000001</v>
      </c>
      <c r="Q33" s="33">
        <v>74.054190000000006</v>
      </c>
    </row>
    <row r="34" spans="1:17" x14ac:dyDescent="0.2">
      <c r="A34" s="32"/>
      <c r="B34" s="32"/>
      <c r="C34" s="32"/>
      <c r="D34" s="32"/>
      <c r="E34" s="32" t="s">
        <v>43</v>
      </c>
      <c r="F34" s="33">
        <v>45.36741</v>
      </c>
      <c r="G34" s="33">
        <v>39.5685</v>
      </c>
      <c r="H34" s="33">
        <v>35.475259999999999</v>
      </c>
      <c r="I34" s="33">
        <v>22.854179999999999</v>
      </c>
      <c r="J34" s="33">
        <v>23.877569999999999</v>
      </c>
      <c r="K34" s="33">
        <v>22.854189999999999</v>
      </c>
      <c r="L34" s="33">
        <v>19.78426</v>
      </c>
      <c r="M34" s="33">
        <v>15.69098</v>
      </c>
      <c r="N34" s="33">
        <v>17.737559999999998</v>
      </c>
      <c r="O34" s="33">
        <v>28.653030000000001</v>
      </c>
      <c r="P34" s="33">
        <v>33.76961</v>
      </c>
      <c r="Q34" s="33">
        <v>35.475230000000003</v>
      </c>
    </row>
    <row r="35" spans="1:17" x14ac:dyDescent="0.2">
      <c r="A35" s="32"/>
      <c r="B35" s="32"/>
      <c r="C35" s="32"/>
      <c r="D35" s="32"/>
      <c r="E35" s="32" t="s">
        <v>44</v>
      </c>
      <c r="F35" s="33">
        <v>60.473289999999999</v>
      </c>
      <c r="G35" s="33">
        <v>53.993839999999999</v>
      </c>
      <c r="H35" s="33">
        <v>57.773479999999999</v>
      </c>
      <c r="I35" s="33">
        <v>45.354849999999999</v>
      </c>
      <c r="J35" s="33">
        <v>39.415520000000001</v>
      </c>
      <c r="K35" s="33">
        <v>37.7958</v>
      </c>
      <c r="L35" s="33">
        <v>39.415599999999998</v>
      </c>
      <c r="M35" s="33">
        <v>30.776630000000001</v>
      </c>
      <c r="N35" s="33">
        <v>28.61684</v>
      </c>
      <c r="O35" s="33">
        <v>42.115180000000002</v>
      </c>
      <c r="P35" s="33">
        <v>44.814990000000002</v>
      </c>
      <c r="Q35" s="33">
        <v>59.393430000000002</v>
      </c>
    </row>
    <row r="36" spans="1:17" x14ac:dyDescent="0.2">
      <c r="A36" s="32"/>
      <c r="B36" s="32"/>
      <c r="C36" s="32"/>
      <c r="D36" s="32"/>
      <c r="E36" s="32" t="s">
        <v>45</v>
      </c>
      <c r="F36" s="33">
        <v>25.407019999999999</v>
      </c>
      <c r="G36" s="33">
        <v>27.984449999999999</v>
      </c>
      <c r="H36" s="33">
        <v>39.767560000000003</v>
      </c>
      <c r="I36" s="33">
        <v>28.352699999999999</v>
      </c>
      <c r="J36" s="33">
        <v>39.767400000000002</v>
      </c>
      <c r="K36" s="33">
        <v>38.294600000000003</v>
      </c>
      <c r="L36" s="33">
        <v>25.03877</v>
      </c>
      <c r="M36" s="33">
        <v>27.248159999999999</v>
      </c>
      <c r="N36" s="33">
        <v>32.403060000000004</v>
      </c>
      <c r="O36" s="33">
        <v>27.984449999999999</v>
      </c>
      <c r="P36" s="33">
        <v>29.457339999999999</v>
      </c>
      <c r="Q36" s="33">
        <v>26.51164</v>
      </c>
    </row>
    <row r="37" spans="1:17" x14ac:dyDescent="0.2">
      <c r="A37" s="32"/>
      <c r="B37" s="32"/>
      <c r="C37" s="32"/>
      <c r="D37" s="32"/>
      <c r="E37" s="32" t="s">
        <v>46</v>
      </c>
      <c r="F37" s="33">
        <v>25.406929999999999</v>
      </c>
      <c r="G37" s="33">
        <v>27.98452</v>
      </c>
      <c r="H37" s="33">
        <v>39.767479999999999</v>
      </c>
      <c r="I37" s="33">
        <v>28.352789999999999</v>
      </c>
      <c r="J37" s="33">
        <v>39.767400000000002</v>
      </c>
      <c r="K37" s="33">
        <v>38.294600000000003</v>
      </c>
      <c r="L37" s="33">
        <v>25.038689999999999</v>
      </c>
      <c r="M37" s="33">
        <v>27.248149999999999</v>
      </c>
      <c r="N37" s="33">
        <v>32.402979999999999</v>
      </c>
      <c r="O37" s="33">
        <v>27.984449999999999</v>
      </c>
      <c r="P37" s="33">
        <v>29.457360000000001</v>
      </c>
      <c r="Q37" s="33">
        <v>26.511659999999999</v>
      </c>
    </row>
    <row r="38" spans="1:17" x14ac:dyDescent="0.2">
      <c r="A38" s="32"/>
      <c r="B38" s="32"/>
      <c r="C38" s="32"/>
      <c r="D38" s="32"/>
      <c r="E38" s="32" t="s">
        <v>47</v>
      </c>
      <c r="F38" s="33">
        <v>4.1092440000000003</v>
      </c>
      <c r="G38" s="33">
        <v>3.5613429999999999</v>
      </c>
      <c r="H38" s="33">
        <v>4.4744979999999996</v>
      </c>
      <c r="I38" s="33">
        <v>5.752936</v>
      </c>
      <c r="J38" s="33">
        <v>4.9767380000000001</v>
      </c>
      <c r="K38" s="33">
        <v>2.7851499999999998</v>
      </c>
      <c r="L38" s="33">
        <v>1.963303</v>
      </c>
      <c r="M38" s="33">
        <v>2.0546220000000002</v>
      </c>
      <c r="N38" s="33">
        <v>2.4198879999999998</v>
      </c>
      <c r="O38" s="33">
        <v>3.8809429999999998</v>
      </c>
      <c r="P38" s="33">
        <v>4.8854300000000004</v>
      </c>
      <c r="Q38" s="33">
        <v>4.7941209999999996</v>
      </c>
    </row>
    <row r="39" spans="1:17" x14ac:dyDescent="0.2">
      <c r="A39" s="32"/>
      <c r="B39" s="32"/>
      <c r="C39" s="32"/>
      <c r="D39" s="32"/>
      <c r="E39" s="32" t="s">
        <v>48</v>
      </c>
      <c r="F39" s="33">
        <v>6.7344840000000001</v>
      </c>
      <c r="G39" s="33">
        <v>5.8225179999999996</v>
      </c>
      <c r="H39" s="33">
        <v>6.804627</v>
      </c>
      <c r="I39" s="33">
        <v>7.9270360000000002</v>
      </c>
      <c r="J39" s="33">
        <v>7.8568860000000003</v>
      </c>
      <c r="K39" s="33">
        <v>5.6120729999999996</v>
      </c>
      <c r="L39" s="33">
        <v>3.9985940000000002</v>
      </c>
      <c r="M39" s="33">
        <v>3.437398</v>
      </c>
      <c r="N39" s="33">
        <v>3.6478459999999999</v>
      </c>
      <c r="O39" s="33">
        <v>5.1911610000000001</v>
      </c>
      <c r="P39" s="33">
        <v>6.1732670000000001</v>
      </c>
      <c r="Q39" s="33">
        <v>6.9449379999999996</v>
      </c>
    </row>
    <row r="40" spans="1:17" x14ac:dyDescent="0.2">
      <c r="A40" s="32"/>
      <c r="B40" s="32"/>
      <c r="C40" s="32"/>
      <c r="D40" s="32"/>
      <c r="E40" s="32" t="s">
        <v>49</v>
      </c>
      <c r="F40" s="33">
        <v>7.7813280000000002</v>
      </c>
      <c r="G40" s="33">
        <v>6.727627</v>
      </c>
      <c r="H40" s="33">
        <v>7.8624039999999997</v>
      </c>
      <c r="I40" s="33">
        <v>9.1592769999999994</v>
      </c>
      <c r="J40" s="33">
        <v>9.0782209999999992</v>
      </c>
      <c r="K40" s="33">
        <v>6.4844580000000001</v>
      </c>
      <c r="L40" s="33">
        <v>4.6201689999999997</v>
      </c>
      <c r="M40" s="33">
        <v>3.9717210000000001</v>
      </c>
      <c r="N40" s="33">
        <v>4.2148909999999997</v>
      </c>
      <c r="O40" s="33">
        <v>5.9981289999999996</v>
      </c>
      <c r="P40" s="33">
        <v>7.1329130000000003</v>
      </c>
      <c r="Q40" s="33">
        <v>8.0245180000000005</v>
      </c>
    </row>
    <row r="41" spans="1:17" x14ac:dyDescent="0.2">
      <c r="A41" s="32"/>
      <c r="B41" s="32"/>
      <c r="C41" s="32"/>
      <c r="D41" s="32"/>
      <c r="E41" s="32" t="s">
        <v>50</v>
      </c>
      <c r="F41" s="33">
        <v>7.4172950000000002</v>
      </c>
      <c r="G41" s="33">
        <v>6.4128740000000004</v>
      </c>
      <c r="H41" s="33">
        <v>7.4945620000000002</v>
      </c>
      <c r="I41" s="33">
        <v>8.7307849999999991</v>
      </c>
      <c r="J41" s="33">
        <v>8.6535220000000006</v>
      </c>
      <c r="K41" s="33">
        <v>6.1810840000000002</v>
      </c>
      <c r="L41" s="33">
        <v>4.4040160000000004</v>
      </c>
      <c r="M41" s="33">
        <v>3.7859029999999998</v>
      </c>
      <c r="N41" s="33">
        <v>4.0177009999999997</v>
      </c>
      <c r="O41" s="33">
        <v>5.7175010000000004</v>
      </c>
      <c r="P41" s="33">
        <v>6.7991950000000001</v>
      </c>
      <c r="Q41" s="33">
        <v>7.6490749999999998</v>
      </c>
    </row>
    <row r="42" spans="1:17" x14ac:dyDescent="0.2">
      <c r="A42" s="32"/>
      <c r="B42" s="32"/>
      <c r="C42" s="32"/>
      <c r="D42" s="32"/>
      <c r="E42" s="32" t="s">
        <v>51</v>
      </c>
      <c r="F42" s="33">
        <v>6.4161580000000002</v>
      </c>
      <c r="G42" s="33">
        <v>5.5473039999999996</v>
      </c>
      <c r="H42" s="33">
        <v>6.4829999999999997</v>
      </c>
      <c r="I42" s="33">
        <v>7.552352</v>
      </c>
      <c r="J42" s="33">
        <v>7.485506</v>
      </c>
      <c r="K42" s="33">
        <v>5.3467969999999996</v>
      </c>
      <c r="L42" s="33">
        <v>3.8095940000000001</v>
      </c>
      <c r="M42" s="33">
        <v>3.2749190000000001</v>
      </c>
      <c r="N42" s="33">
        <v>3.4754160000000001</v>
      </c>
      <c r="O42" s="33">
        <v>4.9457940000000002</v>
      </c>
      <c r="P42" s="33">
        <v>5.8814710000000003</v>
      </c>
      <c r="Q42" s="33">
        <v>6.6166530000000003</v>
      </c>
    </row>
    <row r="43" spans="1:17" x14ac:dyDescent="0.2">
      <c r="A43" s="32"/>
      <c r="B43" s="32"/>
      <c r="C43" s="32"/>
      <c r="D43" s="32"/>
      <c r="E43" s="32" t="s">
        <v>52</v>
      </c>
      <c r="F43" s="33">
        <v>7.0075139999999996</v>
      </c>
      <c r="G43" s="33">
        <v>6.0585820000000004</v>
      </c>
      <c r="H43" s="33">
        <v>7.0805259999999999</v>
      </c>
      <c r="I43" s="33">
        <v>8.248443</v>
      </c>
      <c r="J43" s="33">
        <v>8.1754440000000006</v>
      </c>
      <c r="K43" s="33">
        <v>5.8396020000000002</v>
      </c>
      <c r="L43" s="33">
        <v>4.1607079999999996</v>
      </c>
      <c r="M43" s="33">
        <v>3.576762</v>
      </c>
      <c r="N43" s="33">
        <v>3.7957350000000001</v>
      </c>
      <c r="O43" s="33">
        <v>5.4016289999999998</v>
      </c>
      <c r="P43" s="33">
        <v>6.4235680000000004</v>
      </c>
      <c r="Q43" s="33">
        <v>7.2264879999999998</v>
      </c>
    </row>
    <row r="44" spans="1:17" x14ac:dyDescent="0.2">
      <c r="A44" s="32"/>
      <c r="B44" s="32"/>
      <c r="C44" s="32"/>
      <c r="D44" s="32"/>
      <c r="E44" s="32" t="s">
        <v>53</v>
      </c>
      <c r="F44" s="33">
        <v>3.9455979999999999</v>
      </c>
      <c r="G44" s="33">
        <v>3.4113009999999999</v>
      </c>
      <c r="H44" s="33">
        <v>3.9866959999999998</v>
      </c>
      <c r="I44" s="33">
        <v>4.6443060000000003</v>
      </c>
      <c r="J44" s="33">
        <v>4.6031930000000001</v>
      </c>
      <c r="K44" s="33">
        <v>3.2879990000000001</v>
      </c>
      <c r="L44" s="33">
        <v>2.3427039999999999</v>
      </c>
      <c r="M44" s="33">
        <v>2.013897</v>
      </c>
      <c r="N44" s="33">
        <v>2.137197</v>
      </c>
      <c r="O44" s="33">
        <v>3.0413939999999999</v>
      </c>
      <c r="P44" s="33">
        <v>3.616797</v>
      </c>
      <c r="Q44" s="33">
        <v>4.0688959999999996</v>
      </c>
    </row>
    <row r="45" spans="1:17" x14ac:dyDescent="0.2">
      <c r="A45" s="32"/>
      <c r="B45" s="32"/>
      <c r="C45" s="32"/>
      <c r="D45" s="32"/>
      <c r="E45" s="32" t="s">
        <v>54</v>
      </c>
      <c r="F45" s="33">
        <v>10.94014</v>
      </c>
      <c r="G45" s="33">
        <v>9.9104720000000004</v>
      </c>
      <c r="H45" s="33">
        <v>10.94014</v>
      </c>
      <c r="I45" s="33">
        <v>10.55401</v>
      </c>
      <c r="J45" s="33">
        <v>10.94014</v>
      </c>
      <c r="K45" s="33">
        <v>10.16789</v>
      </c>
      <c r="L45" s="33">
        <v>10.94014</v>
      </c>
      <c r="M45" s="33">
        <v>10.94014</v>
      </c>
      <c r="N45" s="33">
        <v>10.55401</v>
      </c>
      <c r="O45" s="33">
        <v>12.2272</v>
      </c>
      <c r="P45" s="33">
        <v>10.55401</v>
      </c>
      <c r="Q45" s="33">
        <v>10.03918</v>
      </c>
    </row>
    <row r="46" spans="1:17" x14ac:dyDescent="0.2">
      <c r="A46" s="32"/>
      <c r="B46" s="32"/>
      <c r="C46" s="32"/>
      <c r="D46" s="32"/>
      <c r="E46" s="32" t="s">
        <v>55</v>
      </c>
      <c r="F46" s="33">
        <v>10.94014</v>
      </c>
      <c r="G46" s="33">
        <v>9.9104720000000004</v>
      </c>
      <c r="H46" s="33">
        <v>10.94014</v>
      </c>
      <c r="I46" s="33">
        <v>10.55401</v>
      </c>
      <c r="J46" s="33">
        <v>10.94014</v>
      </c>
      <c r="K46" s="33">
        <v>10.16789</v>
      </c>
      <c r="L46" s="33">
        <v>10.94014</v>
      </c>
      <c r="M46" s="33">
        <v>10.94014</v>
      </c>
      <c r="N46" s="33">
        <v>10.55401</v>
      </c>
      <c r="O46" s="33">
        <v>12.2272</v>
      </c>
      <c r="P46" s="33">
        <v>10.55401</v>
      </c>
      <c r="Q46" s="33">
        <v>10.03918</v>
      </c>
    </row>
    <row r="47" spans="1:17" x14ac:dyDescent="0.2">
      <c r="A47" s="32"/>
      <c r="B47" s="32"/>
      <c r="C47" s="32"/>
      <c r="D47" s="32"/>
      <c r="E47" s="32" t="s">
        <v>56</v>
      </c>
      <c r="F47" s="33">
        <v>7.2119429999999998</v>
      </c>
      <c r="G47" s="33">
        <v>6.5331539999999997</v>
      </c>
      <c r="H47" s="33">
        <v>7.2119429999999998</v>
      </c>
      <c r="I47" s="33">
        <v>6.9573999999999998</v>
      </c>
      <c r="J47" s="33">
        <v>7.2119429999999998</v>
      </c>
      <c r="K47" s="33">
        <v>6.7028629999999998</v>
      </c>
      <c r="L47" s="33">
        <v>7.2119429999999998</v>
      </c>
      <c r="M47" s="33">
        <v>7.2119429999999998</v>
      </c>
      <c r="N47" s="33">
        <v>6.9573999999999998</v>
      </c>
      <c r="O47" s="33">
        <v>8.0603929999999995</v>
      </c>
      <c r="P47" s="33">
        <v>6.9573999999999998</v>
      </c>
      <c r="Q47" s="33">
        <v>6.6179930000000002</v>
      </c>
    </row>
    <row r="48" spans="1:17" x14ac:dyDescent="0.2">
      <c r="A48" s="32"/>
      <c r="B48" s="32"/>
      <c r="C48" s="32"/>
      <c r="D48" s="32"/>
      <c r="E48" s="32" t="s">
        <v>57</v>
      </c>
      <c r="F48" s="33">
        <v>7.2119429999999998</v>
      </c>
      <c r="G48" s="33">
        <v>6.5331539999999997</v>
      </c>
      <c r="H48" s="33">
        <v>7.2119429999999998</v>
      </c>
      <c r="I48" s="33">
        <v>6.9573999999999998</v>
      </c>
      <c r="J48" s="33">
        <v>7.2119429999999998</v>
      </c>
      <c r="K48" s="33">
        <v>6.7028629999999998</v>
      </c>
      <c r="L48" s="33">
        <v>7.2119429999999998</v>
      </c>
      <c r="M48" s="33">
        <v>7.2119429999999998</v>
      </c>
      <c r="N48" s="33">
        <v>6.9573999999999998</v>
      </c>
      <c r="O48" s="33">
        <v>8.0603929999999995</v>
      </c>
      <c r="P48" s="33">
        <v>6.9573999999999998</v>
      </c>
      <c r="Q48" s="33">
        <v>6.6179930000000002</v>
      </c>
    </row>
    <row r="49" spans="1:17" x14ac:dyDescent="0.2">
      <c r="A49" s="32"/>
      <c r="B49" s="32"/>
      <c r="C49" s="32"/>
      <c r="D49" s="32"/>
      <c r="E49" s="32" t="s">
        <v>58</v>
      </c>
      <c r="F49" s="33">
        <v>7.2119429999999998</v>
      </c>
      <c r="G49" s="33">
        <v>6.5331539999999997</v>
      </c>
      <c r="H49" s="33">
        <v>7.2119429999999998</v>
      </c>
      <c r="I49" s="33">
        <v>6.9573999999999998</v>
      </c>
      <c r="J49" s="33">
        <v>7.2119429999999998</v>
      </c>
      <c r="K49" s="33">
        <v>6.7028629999999998</v>
      </c>
      <c r="L49" s="33">
        <v>7.2119429999999998</v>
      </c>
      <c r="M49" s="33">
        <v>7.2119429999999998</v>
      </c>
      <c r="N49" s="33">
        <v>6.9573999999999998</v>
      </c>
      <c r="O49" s="33">
        <v>8.0603929999999995</v>
      </c>
      <c r="P49" s="33">
        <v>6.9573999999999998</v>
      </c>
      <c r="Q49" s="33">
        <v>6.6179930000000002</v>
      </c>
    </row>
    <row r="50" spans="1:17" x14ac:dyDescent="0.2">
      <c r="A50" s="32"/>
      <c r="B50" s="32"/>
      <c r="C50" s="32"/>
      <c r="D50" s="32"/>
      <c r="E50" s="32" t="s">
        <v>59</v>
      </c>
      <c r="F50" s="33">
        <v>7.2119429999999998</v>
      </c>
      <c r="G50" s="33">
        <v>6.5331539999999997</v>
      </c>
      <c r="H50" s="33">
        <v>7.2119429999999998</v>
      </c>
      <c r="I50" s="33">
        <v>6.9573999999999998</v>
      </c>
      <c r="J50" s="33">
        <v>7.2119429999999998</v>
      </c>
      <c r="K50" s="33">
        <v>6.7028629999999998</v>
      </c>
      <c r="L50" s="33">
        <v>7.2119429999999998</v>
      </c>
      <c r="M50" s="33">
        <v>7.2119429999999998</v>
      </c>
      <c r="N50" s="33">
        <v>6.9573999999999998</v>
      </c>
      <c r="O50" s="33">
        <v>8.0603929999999995</v>
      </c>
      <c r="P50" s="33">
        <v>6.9573999999999998</v>
      </c>
      <c r="Q50" s="33">
        <v>6.6179930000000002</v>
      </c>
    </row>
    <row r="51" spans="1:17" x14ac:dyDescent="0.2">
      <c r="A51" s="32"/>
      <c r="B51" s="32"/>
      <c r="C51" s="32"/>
      <c r="D51" s="32"/>
      <c r="E51" s="32" t="s">
        <v>60</v>
      </c>
      <c r="F51" s="33">
        <v>7.2119429999999998</v>
      </c>
      <c r="G51" s="33">
        <v>6.5331539999999997</v>
      </c>
      <c r="H51" s="33">
        <v>7.2119429999999998</v>
      </c>
      <c r="I51" s="33">
        <v>6.9573999999999998</v>
      </c>
      <c r="J51" s="33">
        <v>7.2119429999999998</v>
      </c>
      <c r="K51" s="33">
        <v>6.7028629999999998</v>
      </c>
      <c r="L51" s="33">
        <v>7.2119429999999998</v>
      </c>
      <c r="M51" s="33">
        <v>7.2119429999999998</v>
      </c>
      <c r="N51" s="33">
        <v>6.9573999999999998</v>
      </c>
      <c r="O51" s="33">
        <v>8.0603929999999995</v>
      </c>
      <c r="P51" s="33">
        <v>6.9573999999999998</v>
      </c>
      <c r="Q51" s="33">
        <v>6.6179930000000002</v>
      </c>
    </row>
    <row r="52" spans="1:17" x14ac:dyDescent="0.2">
      <c r="A52" s="32"/>
      <c r="B52" s="32"/>
      <c r="C52" s="32"/>
      <c r="D52" s="32"/>
      <c r="E52" s="32" t="s">
        <v>61</v>
      </c>
      <c r="F52" s="33">
        <v>7.2119429999999998</v>
      </c>
      <c r="G52" s="33">
        <v>6.5331539999999997</v>
      </c>
      <c r="H52" s="33">
        <v>7.2119429999999998</v>
      </c>
      <c r="I52" s="33">
        <v>6.9573999999999998</v>
      </c>
      <c r="J52" s="33">
        <v>7.2119429999999998</v>
      </c>
      <c r="K52" s="33">
        <v>6.7028629999999998</v>
      </c>
      <c r="L52" s="33">
        <v>7.2119429999999998</v>
      </c>
      <c r="M52" s="33">
        <v>7.2119429999999998</v>
      </c>
      <c r="N52" s="33">
        <v>6.9573999999999998</v>
      </c>
      <c r="O52" s="33">
        <v>8.0603929999999995</v>
      </c>
      <c r="P52" s="33">
        <v>6.9573999999999998</v>
      </c>
      <c r="Q52" s="33">
        <v>6.6179930000000002</v>
      </c>
    </row>
    <row r="53" spans="1:17" x14ac:dyDescent="0.2">
      <c r="A53" s="32"/>
      <c r="B53" s="32"/>
      <c r="C53" s="32"/>
      <c r="D53" s="32"/>
      <c r="E53" s="32" t="s">
        <v>62</v>
      </c>
      <c r="F53" s="33">
        <v>7.2119429999999998</v>
      </c>
      <c r="G53" s="33">
        <v>6.5331539999999997</v>
      </c>
      <c r="H53" s="33">
        <v>7.2119429999999998</v>
      </c>
      <c r="I53" s="33">
        <v>6.9573999999999998</v>
      </c>
      <c r="J53" s="33">
        <v>7.2119429999999998</v>
      </c>
      <c r="K53" s="33">
        <v>6.7028629999999998</v>
      </c>
      <c r="L53" s="33">
        <v>7.2119429999999998</v>
      </c>
      <c r="M53" s="33">
        <v>7.2119429999999998</v>
      </c>
      <c r="N53" s="33">
        <v>6.9573999999999998</v>
      </c>
      <c r="O53" s="33">
        <v>8.0603929999999995</v>
      </c>
      <c r="P53" s="33">
        <v>6.9573999999999998</v>
      </c>
      <c r="Q53" s="33">
        <v>6.6179930000000002</v>
      </c>
    </row>
    <row r="54" spans="1:17" x14ac:dyDescent="0.2">
      <c r="A54" s="32"/>
      <c r="B54" s="32"/>
      <c r="C54" s="32"/>
      <c r="D54" s="32"/>
      <c r="E54" s="32" t="s">
        <v>63</v>
      </c>
      <c r="F54" s="33">
        <v>2.4447220000000001</v>
      </c>
      <c r="G54" s="33">
        <v>2.2146340000000002</v>
      </c>
      <c r="H54" s="33">
        <v>2.4447220000000001</v>
      </c>
      <c r="I54" s="33">
        <v>2.358438</v>
      </c>
      <c r="J54" s="33">
        <v>2.4447220000000001</v>
      </c>
      <c r="K54" s="33">
        <v>2.2721499999999999</v>
      </c>
      <c r="L54" s="33">
        <v>2.4447220000000001</v>
      </c>
      <c r="M54" s="33">
        <v>2.4447220000000001</v>
      </c>
      <c r="N54" s="33">
        <v>2.358438</v>
      </c>
      <c r="O54" s="33">
        <v>2.7323330000000001</v>
      </c>
      <c r="P54" s="33">
        <v>2.358438</v>
      </c>
      <c r="Q54" s="33">
        <v>2.2433960000000002</v>
      </c>
    </row>
    <row r="55" spans="1:17" x14ac:dyDescent="0.2">
      <c r="A55" s="32"/>
      <c r="B55" s="32"/>
      <c r="C55" s="32"/>
      <c r="D55" s="32"/>
      <c r="E55" s="32" t="s">
        <v>64</v>
      </c>
      <c r="F55" s="33">
        <v>9.2782879999999999</v>
      </c>
      <c r="G55" s="33">
        <v>8.3946210000000008</v>
      </c>
      <c r="H55" s="33">
        <v>9.2782699999999991</v>
      </c>
      <c r="I55" s="33">
        <v>9.1678519999999999</v>
      </c>
      <c r="J55" s="33">
        <v>9.609629</v>
      </c>
      <c r="K55" s="33">
        <v>9.1678519999999999</v>
      </c>
      <c r="L55" s="33">
        <v>9.3887549999999997</v>
      </c>
      <c r="M55" s="33">
        <v>9.2782959999999992</v>
      </c>
      <c r="N55" s="33">
        <v>8.9469309999999993</v>
      </c>
      <c r="O55" s="33">
        <v>9.1678219999999992</v>
      </c>
      <c r="P55" s="33">
        <v>9.2782830000000001</v>
      </c>
      <c r="Q55" s="33">
        <v>9.4992070000000002</v>
      </c>
    </row>
    <row r="56" spans="1:17" x14ac:dyDescent="0.2">
      <c r="A56" s="32"/>
      <c r="B56" s="32"/>
      <c r="C56" s="32"/>
      <c r="D56" s="32"/>
      <c r="E56" s="32" t="s">
        <v>65</v>
      </c>
      <c r="F56" s="33">
        <v>31.532260000000001</v>
      </c>
      <c r="G56" s="33">
        <v>28.529219999999999</v>
      </c>
      <c r="H56" s="33">
        <v>31.5322</v>
      </c>
      <c r="I56" s="33">
        <v>31.156870000000001</v>
      </c>
      <c r="J56" s="33">
        <v>32.658520000000003</v>
      </c>
      <c r="K56" s="33">
        <v>31.156870000000001</v>
      </c>
      <c r="L56" s="33">
        <v>31.907640000000001</v>
      </c>
      <c r="M56" s="33">
        <v>31.532350000000001</v>
      </c>
      <c r="N56" s="33">
        <v>30.406210000000002</v>
      </c>
      <c r="O56" s="33">
        <v>31.15682</v>
      </c>
      <c r="P56" s="33">
        <v>31.53219</v>
      </c>
      <c r="Q56" s="33">
        <v>32.283050000000003</v>
      </c>
    </row>
    <row r="57" spans="1:17" x14ac:dyDescent="0.2">
      <c r="A57" s="32"/>
      <c r="B57" s="32"/>
      <c r="C57" s="32"/>
      <c r="D57" s="32"/>
      <c r="E57" s="32" t="s">
        <v>66</v>
      </c>
      <c r="F57" s="33">
        <v>16.88531</v>
      </c>
      <c r="G57" s="33">
        <v>15.97256</v>
      </c>
      <c r="H57" s="33">
        <v>16.733170000000001</v>
      </c>
      <c r="I57" s="33">
        <v>15.36415</v>
      </c>
      <c r="J57" s="33">
        <v>16.733149999999998</v>
      </c>
      <c r="K57" s="33">
        <v>8.2144519999999996</v>
      </c>
      <c r="L57" s="33">
        <v>11.865320000000001</v>
      </c>
      <c r="M57" s="33">
        <v>14.603540000000001</v>
      </c>
      <c r="N57" s="33">
        <v>13.234400000000001</v>
      </c>
      <c r="O57" s="33">
        <v>0</v>
      </c>
      <c r="P57" s="33">
        <v>8.8229439999999997</v>
      </c>
      <c r="Q57" s="33">
        <v>13.69084</v>
      </c>
    </row>
    <row r="58" spans="1:17" x14ac:dyDescent="0.2">
      <c r="A58" s="32"/>
      <c r="B58" s="32"/>
      <c r="C58" s="32"/>
      <c r="D58" s="32"/>
      <c r="E58" s="32" t="s">
        <v>67</v>
      </c>
      <c r="F58" s="33">
        <v>12.353479999999999</v>
      </c>
      <c r="G58" s="33">
        <v>10.809240000000001</v>
      </c>
      <c r="H58" s="33">
        <v>11.65155</v>
      </c>
      <c r="I58" s="33">
        <v>12.072710000000001</v>
      </c>
      <c r="J58" s="33">
        <v>12.4938</v>
      </c>
      <c r="K58" s="33">
        <v>12.072710000000001</v>
      </c>
      <c r="L58" s="33">
        <v>12.6342</v>
      </c>
      <c r="M58" s="33">
        <v>12.4938</v>
      </c>
      <c r="N58" s="33">
        <v>6.5978599999999998</v>
      </c>
      <c r="O58" s="33">
        <v>12.4938</v>
      </c>
      <c r="P58" s="33">
        <v>12.072649999999999</v>
      </c>
      <c r="Q58" s="33">
        <v>12.634219999999999</v>
      </c>
    </row>
    <row r="59" spans="1:17" x14ac:dyDescent="0.2">
      <c r="A59" s="32"/>
      <c r="B59" s="32"/>
      <c r="C59" s="32"/>
      <c r="D59" s="32"/>
      <c r="E59" s="32" t="s">
        <v>68</v>
      </c>
      <c r="F59" s="33">
        <v>2.3616000000000001</v>
      </c>
      <c r="G59" s="33">
        <v>2.0417990000000001</v>
      </c>
      <c r="H59" s="33">
        <v>2.3861970000000001</v>
      </c>
      <c r="I59" s="33">
        <v>2.7551960000000002</v>
      </c>
      <c r="J59" s="33">
        <v>2.7306020000000002</v>
      </c>
      <c r="K59" s="33">
        <v>1.943398</v>
      </c>
      <c r="L59" s="33">
        <v>1.4759979999999999</v>
      </c>
      <c r="M59" s="33">
        <v>1.2054</v>
      </c>
      <c r="N59" s="33">
        <v>1.279202</v>
      </c>
      <c r="O59" s="33">
        <v>1.8449979999999999</v>
      </c>
      <c r="P59" s="33">
        <v>2.1647949999999998</v>
      </c>
      <c r="Q59" s="33">
        <v>2.4108010000000002</v>
      </c>
    </row>
    <row r="60" spans="1:17" x14ac:dyDescent="0.2">
      <c r="A60" s="32"/>
      <c r="B60" s="32"/>
      <c r="C60" s="32"/>
      <c r="D60" s="32"/>
      <c r="E60" s="32" t="s">
        <v>69</v>
      </c>
      <c r="F60" s="33">
        <v>22.375389999999999</v>
      </c>
      <c r="G60" s="33">
        <v>20.947150000000001</v>
      </c>
      <c r="H60" s="33">
        <v>21.899339999999999</v>
      </c>
      <c r="I60" s="33">
        <v>23.80359</v>
      </c>
      <c r="J60" s="33">
        <v>21.899329999999999</v>
      </c>
      <c r="K60" s="33">
        <v>15.948449999999999</v>
      </c>
      <c r="L60" s="33">
        <v>13.80608</v>
      </c>
      <c r="M60" s="33">
        <v>16.186499999999999</v>
      </c>
      <c r="N60" s="33">
        <v>12.615880000000001</v>
      </c>
      <c r="O60" s="33">
        <v>18.566800000000001</v>
      </c>
      <c r="P60" s="33">
        <v>24.993780000000001</v>
      </c>
      <c r="Q60" s="33">
        <v>24.993739999999999</v>
      </c>
    </row>
    <row r="61" spans="1:17" x14ac:dyDescent="0.2">
      <c r="A61" s="32"/>
      <c r="B61" s="32"/>
      <c r="C61" s="32"/>
      <c r="D61" s="32"/>
      <c r="E61" s="32" t="s">
        <v>70</v>
      </c>
      <c r="F61" s="33">
        <v>11.21359</v>
      </c>
      <c r="G61" s="33">
        <v>11.213609999999999</v>
      </c>
      <c r="H61" s="33">
        <v>10.5848</v>
      </c>
      <c r="I61" s="33">
        <v>9.4319930000000003</v>
      </c>
      <c r="J61" s="33">
        <v>7.8600180000000002</v>
      </c>
      <c r="K61" s="33">
        <v>6.0784029999999998</v>
      </c>
      <c r="L61" s="33">
        <v>5.6591959999999997</v>
      </c>
      <c r="M61" s="33">
        <v>5.9736079999999996</v>
      </c>
      <c r="N61" s="33">
        <v>7.755204</v>
      </c>
      <c r="O61" s="33">
        <v>8.4887940000000004</v>
      </c>
      <c r="P61" s="33">
        <v>9.7463859999999993</v>
      </c>
      <c r="Q61" s="33">
        <v>10.79438</v>
      </c>
    </row>
    <row r="62" spans="1:17" x14ac:dyDescent="0.2">
      <c r="A62" s="32"/>
      <c r="B62" s="32"/>
      <c r="C62" s="32"/>
      <c r="D62" s="32"/>
      <c r="E62" s="32" t="s">
        <v>71</v>
      </c>
      <c r="F62" s="33">
        <v>9.0318810000000003</v>
      </c>
      <c r="G62" s="33">
        <v>9.0318749999999994</v>
      </c>
      <c r="H62" s="33">
        <v>8.5253990000000002</v>
      </c>
      <c r="I62" s="33">
        <v>7.5969090000000001</v>
      </c>
      <c r="J62" s="33">
        <v>6.3307469999999997</v>
      </c>
      <c r="K62" s="33">
        <v>4.8957740000000003</v>
      </c>
      <c r="L62" s="33">
        <v>4.5581360000000002</v>
      </c>
      <c r="M62" s="33">
        <v>4.8113780000000004</v>
      </c>
      <c r="N62" s="33">
        <v>6.2463300000000004</v>
      </c>
      <c r="O62" s="33">
        <v>6.8372190000000002</v>
      </c>
      <c r="P62" s="33">
        <v>7.8501269999999996</v>
      </c>
      <c r="Q62" s="33">
        <v>8.6942280000000007</v>
      </c>
    </row>
    <row r="63" spans="1:17" x14ac:dyDescent="0.2">
      <c r="A63" s="32"/>
      <c r="B63" s="32"/>
      <c r="C63" s="32"/>
      <c r="D63" s="32"/>
      <c r="E63" s="32" t="s">
        <v>72</v>
      </c>
      <c r="F63" s="33">
        <v>0.78312059999999994</v>
      </c>
      <c r="G63" s="33">
        <v>0.45180110000000001</v>
      </c>
      <c r="H63" s="33">
        <v>0.6325191</v>
      </c>
      <c r="I63" s="33">
        <v>1.716839</v>
      </c>
      <c r="J63" s="33">
        <v>2.5903260000000001</v>
      </c>
      <c r="K63" s="33">
        <v>1.6867239999999999</v>
      </c>
      <c r="L63" s="33">
        <v>0.85842130000000005</v>
      </c>
      <c r="M63" s="33">
        <v>0.76805939999999995</v>
      </c>
      <c r="N63" s="33">
        <v>1.0542020000000001</v>
      </c>
      <c r="O63" s="33">
        <v>1.596357</v>
      </c>
      <c r="P63" s="33">
        <v>1.746958</v>
      </c>
      <c r="Q63" s="33">
        <v>1.1746810000000001</v>
      </c>
    </row>
  </sheetData>
  <sheetProtection password="EED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/>
  </sheetViews>
  <sheetFormatPr defaultRowHeight="12.75" x14ac:dyDescent="0.2"/>
  <sheetData>
    <row r="1" spans="1:17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">
      <c r="A2" s="34"/>
      <c r="B2" s="34"/>
      <c r="C2" s="34"/>
      <c r="D2" s="34"/>
      <c r="E2" s="34" t="s">
        <v>101</v>
      </c>
      <c r="F2" s="34" t="s">
        <v>102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2">
      <c r="A3" s="34"/>
      <c r="B3" s="34"/>
      <c r="C3" s="34"/>
      <c r="D3" s="34"/>
      <c r="E3" s="34">
        <v>2018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">
      <c r="A4" s="34"/>
      <c r="B4" s="34"/>
      <c r="C4" s="34"/>
      <c r="D4" s="34"/>
      <c r="E4" s="34" t="s">
        <v>73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x14ac:dyDescent="0.2">
      <c r="A5" s="34"/>
      <c r="B5" s="34"/>
      <c r="C5" s="34"/>
      <c r="D5" s="34"/>
      <c r="E5" s="34"/>
      <c r="F5" s="34" t="s">
        <v>74</v>
      </c>
      <c r="G5" s="34" t="s">
        <v>74</v>
      </c>
      <c r="H5" s="34" t="s">
        <v>74</v>
      </c>
      <c r="I5" s="34" t="s">
        <v>74</v>
      </c>
      <c r="J5" s="34" t="s">
        <v>74</v>
      </c>
      <c r="K5" s="34" t="s">
        <v>74</v>
      </c>
      <c r="L5" s="34" t="s">
        <v>74</v>
      </c>
      <c r="M5" s="34" t="s">
        <v>74</v>
      </c>
      <c r="N5" s="34" t="s">
        <v>74</v>
      </c>
      <c r="O5" s="34" t="s">
        <v>74</v>
      </c>
      <c r="P5" s="34" t="s">
        <v>74</v>
      </c>
      <c r="Q5" s="34" t="s">
        <v>74</v>
      </c>
    </row>
    <row r="6" spans="1:17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x14ac:dyDescent="0.2">
      <c r="A7" s="34"/>
      <c r="B7" s="34"/>
      <c r="C7" s="34"/>
      <c r="D7" s="34"/>
      <c r="E7" s="34" t="s">
        <v>35</v>
      </c>
      <c r="F7" s="34" t="s">
        <v>75</v>
      </c>
      <c r="G7" s="34" t="s">
        <v>76</v>
      </c>
      <c r="H7" s="34" t="s">
        <v>77</v>
      </c>
      <c r="I7" s="34" t="s">
        <v>78</v>
      </c>
      <c r="J7" s="34" t="s">
        <v>79</v>
      </c>
      <c r="K7" s="34" t="s">
        <v>80</v>
      </c>
      <c r="L7" s="34" t="s">
        <v>81</v>
      </c>
      <c r="M7" s="34" t="s">
        <v>82</v>
      </c>
      <c r="N7" s="34" t="s">
        <v>83</v>
      </c>
      <c r="O7" s="34" t="s">
        <v>84</v>
      </c>
      <c r="P7" s="34" t="s">
        <v>85</v>
      </c>
      <c r="Q7" s="34" t="s">
        <v>86</v>
      </c>
    </row>
    <row r="8" spans="1:17" x14ac:dyDescent="0.2">
      <c r="A8" s="34"/>
      <c r="B8" s="34"/>
      <c r="C8" s="34"/>
      <c r="D8" s="34"/>
      <c r="E8" s="34" t="s">
        <v>87</v>
      </c>
      <c r="F8" s="35">
        <v>1.7536670000000001E-2</v>
      </c>
      <c r="G8" s="35">
        <v>9.1660289999999991E-3</v>
      </c>
      <c r="H8" s="35">
        <v>6.7807989999999997E-3</v>
      </c>
      <c r="I8" s="35">
        <v>8.1893039999999997E-3</v>
      </c>
      <c r="J8" s="35">
        <v>1.358536E-3</v>
      </c>
      <c r="K8" s="35">
        <v>0</v>
      </c>
      <c r="L8" s="35">
        <v>8.4121100000000004E-3</v>
      </c>
      <c r="M8" s="35">
        <v>8.4348380000000001E-3</v>
      </c>
      <c r="N8" s="35">
        <v>8.1748659999999994E-3</v>
      </c>
      <c r="O8" s="35">
        <v>8.4633099999999999E-3</v>
      </c>
      <c r="P8" s="35">
        <v>8.1939089999999992E-3</v>
      </c>
      <c r="Q8" s="35">
        <v>1.199689E-2</v>
      </c>
    </row>
    <row r="9" spans="1:17" x14ac:dyDescent="0.2">
      <c r="A9" s="34"/>
      <c r="B9" s="34"/>
      <c r="C9" s="34"/>
      <c r="D9" s="34"/>
      <c r="E9" s="34" t="s">
        <v>88</v>
      </c>
      <c r="F9" s="35">
        <v>1.0133929999999999E-2</v>
      </c>
      <c r="G9" s="35">
        <v>7.5342569999999999E-3</v>
      </c>
      <c r="H9" s="35">
        <v>6.8373729999999999E-3</v>
      </c>
      <c r="I9" s="35">
        <v>8.2429879999999997E-3</v>
      </c>
      <c r="J9" s="35">
        <v>8.7488710000000001E-3</v>
      </c>
      <c r="K9" s="35">
        <v>8.1724359999999999E-3</v>
      </c>
      <c r="L9" s="35">
        <v>1.627119E-3</v>
      </c>
      <c r="M9" s="35">
        <v>0</v>
      </c>
      <c r="N9" s="35">
        <v>8.1748659999999994E-3</v>
      </c>
      <c r="O9" s="35">
        <v>8.4633099999999999E-3</v>
      </c>
      <c r="P9" s="35">
        <v>8.2720399999999996E-3</v>
      </c>
      <c r="Q9" s="35">
        <v>7.5571900000000001E-3</v>
      </c>
    </row>
    <row r="10" spans="1:17" x14ac:dyDescent="0.2">
      <c r="A10" s="34"/>
      <c r="B10" s="34"/>
      <c r="C10" s="34"/>
      <c r="D10" s="34"/>
      <c r="E10" s="34" t="s">
        <v>89</v>
      </c>
      <c r="F10" s="35">
        <v>6.503867E-3</v>
      </c>
      <c r="G10" s="35">
        <v>5.7853720000000004E-3</v>
      </c>
      <c r="H10" s="35">
        <v>5.9806809999999998E-3</v>
      </c>
      <c r="I10" s="35">
        <v>7.227865E-3</v>
      </c>
      <c r="J10" s="35">
        <v>7.5636050000000002E-3</v>
      </c>
      <c r="K10" s="35">
        <v>7.2081080000000004E-3</v>
      </c>
      <c r="L10" s="35">
        <v>7.4740869999999999E-3</v>
      </c>
      <c r="M10" s="35">
        <v>7.4439830000000004E-3</v>
      </c>
      <c r="N10" s="35">
        <v>0</v>
      </c>
      <c r="O10" s="35">
        <v>1.2042680000000001E-3</v>
      </c>
      <c r="P10" s="35">
        <v>7.2319309999999996E-3</v>
      </c>
      <c r="Q10" s="35">
        <v>6.0247260000000002E-3</v>
      </c>
    </row>
    <row r="11" spans="1:17" x14ac:dyDescent="0.2">
      <c r="A11" s="34"/>
      <c r="B11" s="34"/>
      <c r="C11" s="34"/>
      <c r="D11" s="34"/>
      <c r="E11" s="34" t="s">
        <v>90</v>
      </c>
      <c r="F11" s="35">
        <v>9.6711710000000001E-4</v>
      </c>
      <c r="G11" s="35">
        <v>8.7362889999999997E-4</v>
      </c>
      <c r="H11" s="35">
        <v>9.0323740000000001E-4</v>
      </c>
      <c r="I11" s="35">
        <v>1.0922340000000001E-3</v>
      </c>
      <c r="J11" s="35">
        <v>1.1225790000000001E-3</v>
      </c>
      <c r="K11" s="35">
        <v>1.089984E-3</v>
      </c>
      <c r="L11" s="35">
        <v>6.1548180000000003E-4</v>
      </c>
      <c r="M11" s="35">
        <v>1.125652E-3</v>
      </c>
      <c r="N11" s="35">
        <v>1.0903079999999999E-3</v>
      </c>
      <c r="O11" s="35">
        <v>1.128029E-3</v>
      </c>
      <c r="P11" s="35">
        <v>1.092848E-3</v>
      </c>
      <c r="Q11" s="35">
        <v>9.0488809999999999E-4</v>
      </c>
    </row>
    <row r="12" spans="1:17" x14ac:dyDescent="0.2">
      <c r="A12" s="34"/>
      <c r="B12" s="34"/>
      <c r="C12" s="34"/>
      <c r="D12" s="34"/>
      <c r="E12" s="34" t="s">
        <v>91</v>
      </c>
      <c r="F12" s="35">
        <v>8.9553660000000004E-4</v>
      </c>
      <c r="G12" s="35">
        <v>8.0655449999999997E-4</v>
      </c>
      <c r="H12" s="35">
        <v>8.3041280000000005E-4</v>
      </c>
      <c r="I12" s="35">
        <v>1.0041130000000001E-3</v>
      </c>
      <c r="J12" s="35">
        <v>1.0407630000000001E-3</v>
      </c>
      <c r="K12" s="35">
        <v>1.005658E-3</v>
      </c>
      <c r="L12" s="35">
        <v>1.0351480000000001E-3</v>
      </c>
      <c r="M12" s="35">
        <v>5.7183349999999995E-4</v>
      </c>
      <c r="N12" s="35">
        <v>1.006559E-3</v>
      </c>
      <c r="O12" s="35">
        <v>1.0426960000000001E-3</v>
      </c>
      <c r="P12" s="35">
        <v>1.004677E-3</v>
      </c>
      <c r="Q12" s="35">
        <v>8.2991439999999998E-4</v>
      </c>
    </row>
    <row r="13" spans="1:17" x14ac:dyDescent="0.2">
      <c r="A13" s="34"/>
      <c r="B13" s="34"/>
      <c r="C13" s="34"/>
      <c r="D13" s="34"/>
      <c r="E13" s="34" t="s">
        <v>92</v>
      </c>
      <c r="F13" s="35">
        <v>4.702102E-4</v>
      </c>
      <c r="G13" s="35">
        <v>4.1727490000000001E-4</v>
      </c>
      <c r="H13" s="35">
        <v>4.1832920000000001E-4</v>
      </c>
      <c r="I13" s="35">
        <v>5.0778900000000003E-4</v>
      </c>
      <c r="J13" s="35">
        <v>5.3481959999999995E-4</v>
      </c>
      <c r="K13" s="35">
        <v>4.2093099999999999E-4</v>
      </c>
      <c r="L13" s="35">
        <v>5.2672210000000001E-4</v>
      </c>
      <c r="M13" s="35">
        <v>2.8482840000000002E-4</v>
      </c>
      <c r="N13" s="35">
        <v>4.2421860000000001E-4</v>
      </c>
      <c r="O13" s="35">
        <v>5.2446809999999997E-4</v>
      </c>
      <c r="P13" s="35">
        <v>5.0928210000000004E-4</v>
      </c>
      <c r="Q13" s="35">
        <v>4.2433119999999997E-4</v>
      </c>
    </row>
    <row r="14" spans="1:17" x14ac:dyDescent="0.2">
      <c r="A14" s="34"/>
      <c r="B14" s="34"/>
      <c r="C14" s="34"/>
      <c r="D14" s="34"/>
      <c r="E14" s="34" t="s">
        <v>93</v>
      </c>
      <c r="F14" s="35">
        <v>3.0523589999999998E-4</v>
      </c>
      <c r="G14" s="35">
        <v>2.7150630000000002E-4</v>
      </c>
      <c r="H14" s="35">
        <v>2.724324E-4</v>
      </c>
      <c r="I14" s="35">
        <v>3.3068140000000002E-4</v>
      </c>
      <c r="J14" s="35">
        <v>3.4247079999999999E-4</v>
      </c>
      <c r="K14" s="35">
        <v>3.274409E-4</v>
      </c>
      <c r="L14" s="35">
        <v>3.3926049999999998E-4</v>
      </c>
      <c r="M14" s="35">
        <v>1.8618009999999999E-4</v>
      </c>
      <c r="N14" s="35">
        <v>3.2768890000000001E-4</v>
      </c>
      <c r="O14" s="35">
        <v>3.3914150000000001E-4</v>
      </c>
      <c r="P14" s="35">
        <v>3.3162209999999998E-4</v>
      </c>
      <c r="Q14" s="35">
        <v>2.762215E-4</v>
      </c>
    </row>
    <row r="15" spans="1:17" x14ac:dyDescent="0.2">
      <c r="A15" s="34"/>
      <c r="B15" s="34"/>
      <c r="C15" s="34"/>
      <c r="D15" s="34"/>
      <c r="E15" s="34" t="s">
        <v>94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</row>
    <row r="16" spans="1:17" x14ac:dyDescent="0.2">
      <c r="A16" s="34"/>
      <c r="B16" s="34"/>
      <c r="C16" s="34"/>
      <c r="D16" s="34"/>
      <c r="E16" s="34" t="s">
        <v>95</v>
      </c>
      <c r="F16" s="35">
        <v>2.282657E-3</v>
      </c>
      <c r="G16" s="35">
        <v>2.0484840000000002E-3</v>
      </c>
      <c r="H16" s="35">
        <v>2.0855259999999999E-3</v>
      </c>
      <c r="I16" s="35">
        <v>2.524765E-3</v>
      </c>
      <c r="J16" s="35">
        <v>2.5944570000000001E-3</v>
      </c>
      <c r="K16" s="35">
        <v>2.6038709999999998E-3</v>
      </c>
      <c r="L16" s="35">
        <v>2.5850790000000001E-3</v>
      </c>
      <c r="M16" s="35">
        <v>1.4857099999999999E-3</v>
      </c>
      <c r="N16" s="35">
        <v>2.6118729999999998E-3</v>
      </c>
      <c r="O16" s="35">
        <v>2.6819320000000002E-3</v>
      </c>
      <c r="P16" s="35">
        <v>2.5298069999999998E-3</v>
      </c>
      <c r="Q16" s="35">
        <v>2.1017829999999999E-3</v>
      </c>
    </row>
    <row r="17" spans="1:17" x14ac:dyDescent="0.2">
      <c r="A17" s="34"/>
      <c r="B17" s="34"/>
      <c r="C17" s="34"/>
      <c r="D17" s="34"/>
      <c r="E17" s="34" t="s">
        <v>96</v>
      </c>
      <c r="F17" s="35">
        <v>2.235636E-3</v>
      </c>
      <c r="G17" s="35">
        <v>2.0146970000000002E-3</v>
      </c>
      <c r="H17" s="35">
        <v>2.0765319999999999E-3</v>
      </c>
      <c r="I17" s="35">
        <v>2.510282E-3</v>
      </c>
      <c r="J17" s="35">
        <v>2.5807949999999999E-3</v>
      </c>
      <c r="K17" s="35">
        <v>2.5243819999999999E-3</v>
      </c>
      <c r="L17" s="35">
        <v>2.576395E-3</v>
      </c>
      <c r="M17" s="35">
        <v>1.4384459999999999E-3</v>
      </c>
      <c r="N17" s="35">
        <v>2.528747E-3</v>
      </c>
      <c r="O17" s="35">
        <v>2.6070529999999998E-3</v>
      </c>
      <c r="P17" s="35">
        <v>2.5129010000000001E-3</v>
      </c>
      <c r="Q17" s="35">
        <v>2.0817850000000001E-3</v>
      </c>
    </row>
    <row r="18" spans="1:17" x14ac:dyDescent="0.2">
      <c r="A18" s="34"/>
      <c r="B18" s="34"/>
      <c r="C18" s="34"/>
      <c r="D18" s="34"/>
      <c r="E18" s="34" t="s">
        <v>97</v>
      </c>
      <c r="F18" s="35">
        <v>4.3850119999999997</v>
      </c>
      <c r="G18" s="35">
        <v>3.9606560000000002</v>
      </c>
      <c r="H18" s="35">
        <v>4.3850129999999998</v>
      </c>
      <c r="I18" s="35">
        <v>4.2435600000000004</v>
      </c>
      <c r="J18" s="35">
        <v>4.3850110000000004</v>
      </c>
      <c r="K18" s="35">
        <v>4.243563</v>
      </c>
      <c r="L18" s="35">
        <v>4.3850119999999997</v>
      </c>
      <c r="M18" s="35">
        <v>4.3850110000000004</v>
      </c>
      <c r="N18" s="35">
        <v>4.2435590000000003</v>
      </c>
      <c r="O18" s="35">
        <v>4.3850119999999997</v>
      </c>
      <c r="P18" s="35">
        <v>4.2435600000000004</v>
      </c>
      <c r="Q18" s="35">
        <v>4.3850119999999997</v>
      </c>
    </row>
    <row r="19" spans="1:17" x14ac:dyDescent="0.2">
      <c r="A19" s="34"/>
      <c r="B19" s="34"/>
      <c r="C19" s="34"/>
      <c r="D19" s="34"/>
      <c r="E19" s="34" t="s">
        <v>98</v>
      </c>
      <c r="F19" s="35">
        <v>220.7353</v>
      </c>
      <c r="G19" s="35">
        <v>190.55879999999999</v>
      </c>
      <c r="H19" s="35">
        <v>171.69839999999999</v>
      </c>
      <c r="I19" s="35">
        <v>174.66749999999999</v>
      </c>
      <c r="J19" s="35">
        <v>98.026499999999999</v>
      </c>
      <c r="K19" s="35">
        <v>101.89579999999999</v>
      </c>
      <c r="L19" s="35">
        <v>85.00703</v>
      </c>
      <c r="M19" s="35">
        <v>76.400599999999997</v>
      </c>
      <c r="N19" s="35">
        <v>110.6985</v>
      </c>
      <c r="O19" s="35">
        <v>147.96090000000001</v>
      </c>
      <c r="P19" s="35">
        <v>178.66249999999999</v>
      </c>
      <c r="Q19" s="35">
        <v>194.50210000000001</v>
      </c>
    </row>
    <row r="20" spans="1:17" x14ac:dyDescent="0.2">
      <c r="A20" s="34"/>
      <c r="B20" s="34"/>
      <c r="C20" s="34"/>
      <c r="D20" s="34"/>
      <c r="E20" s="34" t="s">
        <v>99</v>
      </c>
      <c r="F20" s="35">
        <v>59.838259999999998</v>
      </c>
      <c r="G20" s="35">
        <v>53.690539999999999</v>
      </c>
      <c r="H20" s="35">
        <v>58.59939</v>
      </c>
      <c r="I20" s="35">
        <v>57.166040000000002</v>
      </c>
      <c r="J20" s="35">
        <v>57.26126</v>
      </c>
      <c r="K20" s="35">
        <v>55.661709999999999</v>
      </c>
      <c r="L20" s="35">
        <v>55.958680000000001</v>
      </c>
      <c r="M20" s="35">
        <v>56.060339999999997</v>
      </c>
      <c r="N20" s="35">
        <v>55.843580000000003</v>
      </c>
      <c r="O20" s="35">
        <v>58.400820000000003</v>
      </c>
      <c r="P20" s="35">
        <v>57.249389999999998</v>
      </c>
      <c r="Q20" s="35">
        <v>59.124279999999999</v>
      </c>
    </row>
    <row r="21" spans="1:17" x14ac:dyDescent="0.2">
      <c r="A21" s="34"/>
      <c r="B21" s="34"/>
      <c r="C21" s="34"/>
      <c r="D21" s="34"/>
      <c r="E21" s="34" t="s">
        <v>100</v>
      </c>
      <c r="F21" s="35">
        <v>2.3625769999999998E-3</v>
      </c>
      <c r="G21" s="35">
        <v>2.1321410000000002E-3</v>
      </c>
      <c r="H21" s="35">
        <v>2.2049750000000001E-3</v>
      </c>
      <c r="I21" s="35">
        <v>2.6655569999999998E-3</v>
      </c>
      <c r="J21" s="35">
        <v>2.7589099999999998E-3</v>
      </c>
      <c r="K21" s="35">
        <v>2.660066E-3</v>
      </c>
      <c r="L21" s="35">
        <v>2.7463040000000002E-3</v>
      </c>
      <c r="M21" s="35">
        <v>1.5044349999999999E-3</v>
      </c>
      <c r="N21" s="35">
        <v>2.6608579999999999E-3</v>
      </c>
      <c r="O21" s="35">
        <v>2.732511E-3</v>
      </c>
      <c r="P21" s="35">
        <v>2.6670560000000001E-3</v>
      </c>
      <c r="Q21" s="35">
        <v>2.2073689999999998E-3</v>
      </c>
    </row>
    <row r="22" spans="1:17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2">
      <c r="A24" s="34"/>
      <c r="B24" s="34"/>
      <c r="C24" s="34"/>
      <c r="D24" s="34"/>
      <c r="E24" s="34">
        <v>2018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2">
      <c r="A25" s="34"/>
      <c r="B25" s="34"/>
      <c r="C25" s="34"/>
      <c r="D25" s="34"/>
      <c r="E25" s="34" t="s">
        <v>34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2">
      <c r="A26" s="34"/>
      <c r="B26" s="34"/>
      <c r="C26" s="34"/>
      <c r="D26" s="34"/>
      <c r="E26" s="34"/>
      <c r="F26" s="34" t="s">
        <v>74</v>
      </c>
      <c r="G26" s="34" t="s">
        <v>74</v>
      </c>
      <c r="H26" s="34" t="s">
        <v>74</v>
      </c>
      <c r="I26" s="34" t="s">
        <v>74</v>
      </c>
      <c r="J26" s="34" t="s">
        <v>74</v>
      </c>
      <c r="K26" s="34" t="s">
        <v>74</v>
      </c>
      <c r="L26" s="34" t="s">
        <v>74</v>
      </c>
      <c r="M26" s="34" t="s">
        <v>74</v>
      </c>
      <c r="N26" s="34" t="s">
        <v>74</v>
      </c>
      <c r="O26" s="34" t="s">
        <v>74</v>
      </c>
      <c r="P26" s="34" t="s">
        <v>74</v>
      </c>
      <c r="Q26" s="34" t="s">
        <v>74</v>
      </c>
    </row>
    <row r="27" spans="1:17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2">
      <c r="A28" s="34"/>
      <c r="B28" s="34"/>
      <c r="C28" s="34"/>
      <c r="D28" s="34"/>
      <c r="E28" s="34" t="s">
        <v>35</v>
      </c>
      <c r="F28" s="34" t="s">
        <v>75</v>
      </c>
      <c r="G28" s="34" t="s">
        <v>76</v>
      </c>
      <c r="H28" s="34" t="s">
        <v>77</v>
      </c>
      <c r="I28" s="34" t="s">
        <v>78</v>
      </c>
      <c r="J28" s="34" t="s">
        <v>79</v>
      </c>
      <c r="K28" s="34" t="s">
        <v>80</v>
      </c>
      <c r="L28" s="34" t="s">
        <v>81</v>
      </c>
      <c r="M28" s="34" t="s">
        <v>82</v>
      </c>
      <c r="N28" s="34" t="s">
        <v>83</v>
      </c>
      <c r="O28" s="34" t="s">
        <v>84</v>
      </c>
      <c r="P28" s="34" t="s">
        <v>85</v>
      </c>
      <c r="Q28" s="34" t="s">
        <v>86</v>
      </c>
    </row>
    <row r="29" spans="1:17" x14ac:dyDescent="0.2">
      <c r="A29" s="34"/>
      <c r="B29" s="34"/>
      <c r="C29" s="34"/>
      <c r="D29" s="34"/>
      <c r="E29" s="34" t="s">
        <v>36</v>
      </c>
      <c r="F29" s="33">
        <v>34.265529999999998</v>
      </c>
      <c r="G29" s="33">
        <v>29.057169999999999</v>
      </c>
      <c r="H29" s="33">
        <v>29.331299999999999</v>
      </c>
      <c r="I29" s="33">
        <v>23.026450000000001</v>
      </c>
      <c r="J29" s="33">
        <v>20.01108</v>
      </c>
      <c r="K29" s="33">
        <v>15.6251</v>
      </c>
      <c r="L29" s="33">
        <v>18.366340000000001</v>
      </c>
      <c r="M29" s="33">
        <v>15.62509</v>
      </c>
      <c r="N29" s="33">
        <v>14.528600000000001</v>
      </c>
      <c r="O29" s="33">
        <v>21.381699999999999</v>
      </c>
      <c r="P29" s="33">
        <v>22.752310000000001</v>
      </c>
      <c r="Q29" s="33">
        <v>30.153680000000001</v>
      </c>
    </row>
    <row r="30" spans="1:17" x14ac:dyDescent="0.2">
      <c r="A30" s="34"/>
      <c r="B30" s="34"/>
      <c r="C30" s="34"/>
      <c r="D30" s="34"/>
      <c r="E30" s="34" t="s">
        <v>37</v>
      </c>
      <c r="F30" s="33">
        <v>34.265520000000002</v>
      </c>
      <c r="G30" s="33">
        <v>29.05716</v>
      </c>
      <c r="H30" s="33">
        <v>29.331299999999999</v>
      </c>
      <c r="I30" s="33">
        <v>23.026450000000001</v>
      </c>
      <c r="J30" s="33">
        <v>20.011089999999999</v>
      </c>
      <c r="K30" s="33">
        <v>15.6251</v>
      </c>
      <c r="L30" s="33">
        <v>18.366330000000001</v>
      </c>
      <c r="M30" s="33">
        <v>15.625080000000001</v>
      </c>
      <c r="N30" s="33">
        <v>14.528600000000001</v>
      </c>
      <c r="O30" s="33">
        <v>21.381689999999999</v>
      </c>
      <c r="P30" s="33">
        <v>22.752320000000001</v>
      </c>
      <c r="Q30" s="33">
        <v>30.153670000000002</v>
      </c>
    </row>
    <row r="31" spans="1:17" x14ac:dyDescent="0.2">
      <c r="A31" s="34"/>
      <c r="B31" s="34"/>
      <c r="C31" s="34"/>
      <c r="D31" s="34"/>
      <c r="E31" s="34" t="s">
        <v>38</v>
      </c>
      <c r="F31" s="33">
        <v>34.265560000000001</v>
      </c>
      <c r="G31" s="33">
        <v>29.057130000000001</v>
      </c>
      <c r="H31" s="33">
        <v>29.331299999999999</v>
      </c>
      <c r="I31" s="33">
        <v>23.026450000000001</v>
      </c>
      <c r="J31" s="33">
        <v>20.011099999999999</v>
      </c>
      <c r="K31" s="33">
        <v>15.62509</v>
      </c>
      <c r="L31" s="33">
        <v>18.366340000000001</v>
      </c>
      <c r="M31" s="33">
        <v>15.62509</v>
      </c>
      <c r="N31" s="33">
        <v>14.52861</v>
      </c>
      <c r="O31" s="33">
        <v>21.381720000000001</v>
      </c>
      <c r="P31" s="33">
        <v>22.752310000000001</v>
      </c>
      <c r="Q31" s="33">
        <v>30.153680000000001</v>
      </c>
    </row>
    <row r="32" spans="1:17" x14ac:dyDescent="0.2">
      <c r="A32" s="34"/>
      <c r="B32" s="34"/>
      <c r="C32" s="34"/>
      <c r="D32" s="34"/>
      <c r="E32" s="34" t="s">
        <v>39</v>
      </c>
      <c r="F32" s="33">
        <v>34.265569999999997</v>
      </c>
      <c r="G32" s="33">
        <v>29.057200000000002</v>
      </c>
      <c r="H32" s="33">
        <v>29.33127</v>
      </c>
      <c r="I32" s="33">
        <v>23.026420000000002</v>
      </c>
      <c r="J32" s="33">
        <v>20.011050000000001</v>
      </c>
      <c r="K32" s="33">
        <v>15.62509</v>
      </c>
      <c r="L32" s="33">
        <v>18.366330000000001</v>
      </c>
      <c r="M32" s="33">
        <v>15.62509</v>
      </c>
      <c r="N32" s="33">
        <v>14.528600000000001</v>
      </c>
      <c r="O32" s="33">
        <v>21.381710000000002</v>
      </c>
      <c r="P32" s="33">
        <v>22.752320000000001</v>
      </c>
      <c r="Q32" s="33">
        <v>30.153700000000001</v>
      </c>
    </row>
    <row r="33" spans="1:17" x14ac:dyDescent="0.2">
      <c r="A33" s="34"/>
      <c r="B33" s="34"/>
      <c r="C33" s="34"/>
      <c r="D33" s="34"/>
      <c r="E33" s="34" t="s">
        <v>40</v>
      </c>
      <c r="F33" s="33">
        <v>34.265590000000003</v>
      </c>
      <c r="G33" s="33">
        <v>29.057220000000001</v>
      </c>
      <c r="H33" s="33">
        <v>29.331299999999999</v>
      </c>
      <c r="I33" s="33">
        <v>23.02647</v>
      </c>
      <c r="J33" s="33">
        <v>20.011050000000001</v>
      </c>
      <c r="K33" s="33">
        <v>15.62506</v>
      </c>
      <c r="L33" s="33">
        <v>18.36637</v>
      </c>
      <c r="M33" s="33">
        <v>15.625069999999999</v>
      </c>
      <c r="N33" s="33">
        <v>14.528600000000001</v>
      </c>
      <c r="O33" s="33">
        <v>21.381699999999999</v>
      </c>
      <c r="P33" s="33">
        <v>22.75234</v>
      </c>
      <c r="Q33" s="33">
        <v>30.153670000000002</v>
      </c>
    </row>
    <row r="34" spans="1:17" x14ac:dyDescent="0.2">
      <c r="A34" s="34"/>
      <c r="B34" s="34"/>
      <c r="C34" s="34"/>
      <c r="D34" s="34"/>
      <c r="E34" s="34" t="s">
        <v>41</v>
      </c>
      <c r="F34" s="33">
        <v>34.265509999999999</v>
      </c>
      <c r="G34" s="33">
        <v>29.057089999999999</v>
      </c>
      <c r="H34" s="33">
        <v>29.331309999999998</v>
      </c>
      <c r="I34" s="33">
        <v>23.026489999999999</v>
      </c>
      <c r="J34" s="33">
        <v>20.01108</v>
      </c>
      <c r="K34" s="33">
        <v>15.62509</v>
      </c>
      <c r="L34" s="33">
        <v>18.366330000000001</v>
      </c>
      <c r="M34" s="33">
        <v>15.625080000000001</v>
      </c>
      <c r="N34" s="33">
        <v>14.528560000000001</v>
      </c>
      <c r="O34" s="33">
        <v>21.381710000000002</v>
      </c>
      <c r="P34" s="33">
        <v>22.752320000000001</v>
      </c>
      <c r="Q34" s="33">
        <v>30.153680000000001</v>
      </c>
    </row>
    <row r="35" spans="1:17" x14ac:dyDescent="0.2">
      <c r="A35" s="34"/>
      <c r="B35" s="34"/>
      <c r="C35" s="34"/>
      <c r="D35" s="34"/>
      <c r="E35" s="34" t="s">
        <v>42</v>
      </c>
      <c r="F35" s="33">
        <v>72.902850000000001</v>
      </c>
      <c r="G35" s="33">
        <v>61.821599999999997</v>
      </c>
      <c r="H35" s="33">
        <v>62.404589999999999</v>
      </c>
      <c r="I35" s="33">
        <v>48.990580000000001</v>
      </c>
      <c r="J35" s="33">
        <v>42.575249999999997</v>
      </c>
      <c r="K35" s="33">
        <v>33.243589999999998</v>
      </c>
      <c r="L35" s="33">
        <v>39.075789999999998</v>
      </c>
      <c r="M35" s="33">
        <v>33.243609999999997</v>
      </c>
      <c r="N35" s="33">
        <v>30.91076</v>
      </c>
      <c r="O35" s="33">
        <v>45.491230000000002</v>
      </c>
      <c r="P35" s="33">
        <v>48.407339999999998</v>
      </c>
      <c r="Q35" s="33">
        <v>64.154150000000001</v>
      </c>
    </row>
    <row r="36" spans="1:17" x14ac:dyDescent="0.2">
      <c r="A36" s="34"/>
      <c r="B36" s="34"/>
      <c r="C36" s="34"/>
      <c r="D36" s="34"/>
      <c r="E36" s="34" t="s">
        <v>43</v>
      </c>
      <c r="F36" s="33">
        <v>45.367240000000002</v>
      </c>
      <c r="G36" s="33">
        <v>39.568579999999997</v>
      </c>
      <c r="H36" s="33">
        <v>35.475230000000003</v>
      </c>
      <c r="I36" s="33">
        <v>22.854179999999999</v>
      </c>
      <c r="J36" s="33">
        <v>23.877559999999999</v>
      </c>
      <c r="K36" s="33">
        <v>22.85426</v>
      </c>
      <c r="L36" s="33">
        <v>19.78425</v>
      </c>
      <c r="M36" s="33">
        <v>15.690950000000001</v>
      </c>
      <c r="N36" s="33">
        <v>17.737559999999998</v>
      </c>
      <c r="O36" s="33">
        <v>28.653089999999999</v>
      </c>
      <c r="P36" s="33">
        <v>33.769739999999999</v>
      </c>
      <c r="Q36" s="33">
        <v>35.47533</v>
      </c>
    </row>
    <row r="37" spans="1:17" x14ac:dyDescent="0.2">
      <c r="A37" s="34"/>
      <c r="B37" s="34"/>
      <c r="C37" s="34"/>
      <c r="D37" s="34"/>
      <c r="E37" s="34" t="s">
        <v>44</v>
      </c>
      <c r="F37" s="33">
        <v>60.473129999999998</v>
      </c>
      <c r="G37" s="33">
        <v>53.994</v>
      </c>
      <c r="H37" s="33">
        <v>57.773530000000001</v>
      </c>
      <c r="I37" s="33">
        <v>45.354959999999998</v>
      </c>
      <c r="J37" s="33">
        <v>39.41554</v>
      </c>
      <c r="K37" s="33">
        <v>37.795699999999997</v>
      </c>
      <c r="L37" s="33">
        <v>39.415680000000002</v>
      </c>
      <c r="M37" s="33">
        <v>30.776589999999999</v>
      </c>
      <c r="N37" s="33">
        <v>28.616820000000001</v>
      </c>
      <c r="O37" s="33">
        <v>42.115360000000003</v>
      </c>
      <c r="P37" s="33">
        <v>44.815019999999997</v>
      </c>
      <c r="Q37" s="33">
        <v>59.393540000000002</v>
      </c>
    </row>
    <row r="38" spans="1:17" x14ac:dyDescent="0.2">
      <c r="A38" s="34"/>
      <c r="B38" s="34"/>
      <c r="C38" s="34"/>
      <c r="D38" s="34"/>
      <c r="E38" s="34" t="s">
        <v>45</v>
      </c>
      <c r="F38" s="33">
        <v>25.406949999999998</v>
      </c>
      <c r="G38" s="33">
        <v>27.984570000000001</v>
      </c>
      <c r="H38" s="33">
        <v>39.767440000000001</v>
      </c>
      <c r="I38" s="33">
        <v>28.352820000000001</v>
      </c>
      <c r="J38" s="33">
        <v>39.767400000000002</v>
      </c>
      <c r="K38" s="33">
        <v>38.294539999999998</v>
      </c>
      <c r="L38" s="33">
        <v>25.03877</v>
      </c>
      <c r="M38" s="33">
        <v>27.248059999999999</v>
      </c>
      <c r="N38" s="33">
        <v>32.403129999999997</v>
      </c>
      <c r="O38" s="33">
        <v>27.984490000000001</v>
      </c>
      <c r="P38" s="33">
        <v>29.457429999999999</v>
      </c>
      <c r="Q38" s="33">
        <v>26.51153</v>
      </c>
    </row>
    <row r="39" spans="1:17" x14ac:dyDescent="0.2">
      <c r="A39" s="34"/>
      <c r="B39" s="34"/>
      <c r="C39" s="34"/>
      <c r="D39" s="34"/>
      <c r="E39" s="34" t="s">
        <v>46</v>
      </c>
      <c r="F39" s="33">
        <v>25.406970000000001</v>
      </c>
      <c r="G39" s="33">
        <v>27.984539999999999</v>
      </c>
      <c r="H39" s="33">
        <v>39.76746</v>
      </c>
      <c r="I39" s="33">
        <v>28.352799999999998</v>
      </c>
      <c r="J39" s="33">
        <v>39.767400000000002</v>
      </c>
      <c r="K39" s="33">
        <v>38.294600000000003</v>
      </c>
      <c r="L39" s="33">
        <v>25.03877</v>
      </c>
      <c r="M39" s="33">
        <v>27.248149999999999</v>
      </c>
      <c r="N39" s="33">
        <v>32.402949999999997</v>
      </c>
      <c r="O39" s="33">
        <v>27.984529999999999</v>
      </c>
      <c r="P39" s="33">
        <v>29.457319999999999</v>
      </c>
      <c r="Q39" s="33">
        <v>26.511690000000002</v>
      </c>
    </row>
    <row r="40" spans="1:17" x14ac:dyDescent="0.2">
      <c r="A40" s="34"/>
      <c r="B40" s="34"/>
      <c r="C40" s="34"/>
      <c r="D40" s="34"/>
      <c r="E40" s="34" t="s">
        <v>47</v>
      </c>
      <c r="F40" s="33">
        <v>4.1092440000000003</v>
      </c>
      <c r="G40" s="33">
        <v>3.5613429999999999</v>
      </c>
      <c r="H40" s="33">
        <v>4.4744979999999996</v>
      </c>
      <c r="I40" s="33">
        <v>5.752936</v>
      </c>
      <c r="J40" s="33">
        <v>4.9767380000000001</v>
      </c>
      <c r="K40" s="33">
        <v>2.7851499999999998</v>
      </c>
      <c r="L40" s="33">
        <v>1.963303</v>
      </c>
      <c r="M40" s="33">
        <v>2.0546220000000002</v>
      </c>
      <c r="N40" s="33">
        <v>2.4198879999999998</v>
      </c>
      <c r="O40" s="33">
        <v>3.8809429999999998</v>
      </c>
      <c r="P40" s="33">
        <v>4.8854300000000004</v>
      </c>
      <c r="Q40" s="33">
        <v>4.7941209999999996</v>
      </c>
    </row>
    <row r="41" spans="1:17" x14ac:dyDescent="0.2">
      <c r="A41" s="34"/>
      <c r="B41" s="34"/>
      <c r="C41" s="34"/>
      <c r="D41" s="34"/>
      <c r="E41" s="34" t="s">
        <v>48</v>
      </c>
      <c r="F41" s="33">
        <v>6.7344840000000001</v>
      </c>
      <c r="G41" s="33">
        <v>5.8225179999999996</v>
      </c>
      <c r="H41" s="33">
        <v>6.804627</v>
      </c>
      <c r="I41" s="33">
        <v>7.9270360000000002</v>
      </c>
      <c r="J41" s="33">
        <v>7.8568860000000003</v>
      </c>
      <c r="K41" s="33">
        <v>5.6120729999999996</v>
      </c>
      <c r="L41" s="33">
        <v>3.9985940000000002</v>
      </c>
      <c r="M41" s="33">
        <v>3.437398</v>
      </c>
      <c r="N41" s="33">
        <v>3.6478459999999999</v>
      </c>
      <c r="O41" s="33">
        <v>5.1911610000000001</v>
      </c>
      <c r="P41" s="33">
        <v>6.1732670000000001</v>
      </c>
      <c r="Q41" s="33">
        <v>6.9449379999999996</v>
      </c>
    </row>
    <row r="42" spans="1:17" x14ac:dyDescent="0.2">
      <c r="A42" s="34"/>
      <c r="B42" s="34"/>
      <c r="C42" s="34"/>
      <c r="D42" s="34"/>
      <c r="E42" s="34" t="s">
        <v>49</v>
      </c>
      <c r="F42" s="33">
        <v>7.7813280000000002</v>
      </c>
      <c r="G42" s="33">
        <v>6.727627</v>
      </c>
      <c r="H42" s="33">
        <v>7.8624039999999997</v>
      </c>
      <c r="I42" s="33">
        <v>9.1592769999999994</v>
      </c>
      <c r="J42" s="33">
        <v>9.0782209999999992</v>
      </c>
      <c r="K42" s="33">
        <v>6.4844580000000001</v>
      </c>
      <c r="L42" s="33">
        <v>4.6201689999999997</v>
      </c>
      <c r="M42" s="33">
        <v>3.9717210000000001</v>
      </c>
      <c r="N42" s="33">
        <v>4.2148909999999997</v>
      </c>
      <c r="O42" s="33">
        <v>5.9981289999999996</v>
      </c>
      <c r="P42" s="33">
        <v>7.1329130000000003</v>
      </c>
      <c r="Q42" s="33">
        <v>8.0245180000000005</v>
      </c>
    </row>
    <row r="43" spans="1:17" x14ac:dyDescent="0.2">
      <c r="A43" s="34"/>
      <c r="B43" s="34"/>
      <c r="C43" s="34"/>
      <c r="D43" s="34"/>
      <c r="E43" s="34" t="s">
        <v>50</v>
      </c>
      <c r="F43" s="33">
        <v>7.4172950000000002</v>
      </c>
      <c r="G43" s="33">
        <v>6.4128740000000004</v>
      </c>
      <c r="H43" s="33">
        <v>7.4945620000000002</v>
      </c>
      <c r="I43" s="33">
        <v>8.7307849999999991</v>
      </c>
      <c r="J43" s="33">
        <v>8.6535220000000006</v>
      </c>
      <c r="K43" s="33">
        <v>6.1810840000000002</v>
      </c>
      <c r="L43" s="33">
        <v>4.4040160000000004</v>
      </c>
      <c r="M43" s="33">
        <v>3.7859029999999998</v>
      </c>
      <c r="N43" s="33">
        <v>4.0177009999999997</v>
      </c>
      <c r="O43" s="33">
        <v>5.7175010000000004</v>
      </c>
      <c r="P43" s="33">
        <v>6.7991950000000001</v>
      </c>
      <c r="Q43" s="33">
        <v>7.6490749999999998</v>
      </c>
    </row>
    <row r="44" spans="1:17" x14ac:dyDescent="0.2">
      <c r="A44" s="34"/>
      <c r="B44" s="34"/>
      <c r="C44" s="34"/>
      <c r="D44" s="34"/>
      <c r="E44" s="34" t="s">
        <v>51</v>
      </c>
      <c r="F44" s="33">
        <v>6.4161580000000002</v>
      </c>
      <c r="G44" s="33">
        <v>5.5473039999999996</v>
      </c>
      <c r="H44" s="33">
        <v>6.4829999999999997</v>
      </c>
      <c r="I44" s="33">
        <v>7.552352</v>
      </c>
      <c r="J44" s="33">
        <v>7.485506</v>
      </c>
      <c r="K44" s="33">
        <v>5.3467969999999996</v>
      </c>
      <c r="L44" s="33">
        <v>3.8095940000000001</v>
      </c>
      <c r="M44" s="33">
        <v>3.2749190000000001</v>
      </c>
      <c r="N44" s="33">
        <v>3.4754160000000001</v>
      </c>
      <c r="O44" s="33">
        <v>4.9457940000000002</v>
      </c>
      <c r="P44" s="33">
        <v>5.8814710000000003</v>
      </c>
      <c r="Q44" s="33">
        <v>6.6166530000000003</v>
      </c>
    </row>
    <row r="45" spans="1:17" x14ac:dyDescent="0.2">
      <c r="A45" s="34"/>
      <c r="B45" s="34"/>
      <c r="C45" s="34"/>
      <c r="D45" s="34"/>
      <c r="E45" s="34" t="s">
        <v>52</v>
      </c>
      <c r="F45" s="33">
        <v>7.0075139999999996</v>
      </c>
      <c r="G45" s="33">
        <v>6.0585820000000004</v>
      </c>
      <c r="H45" s="33">
        <v>7.0805259999999999</v>
      </c>
      <c r="I45" s="33">
        <v>8.248443</v>
      </c>
      <c r="J45" s="33">
        <v>8.1754440000000006</v>
      </c>
      <c r="K45" s="33">
        <v>5.8396020000000002</v>
      </c>
      <c r="L45" s="33">
        <v>4.1607079999999996</v>
      </c>
      <c r="M45" s="33">
        <v>3.576762</v>
      </c>
      <c r="N45" s="33">
        <v>3.7957350000000001</v>
      </c>
      <c r="O45" s="33">
        <v>5.4016289999999998</v>
      </c>
      <c r="P45" s="33">
        <v>6.4235680000000004</v>
      </c>
      <c r="Q45" s="33">
        <v>7.2264879999999998</v>
      </c>
    </row>
    <row r="46" spans="1:17" x14ac:dyDescent="0.2">
      <c r="A46" s="34"/>
      <c r="B46" s="34"/>
      <c r="C46" s="34"/>
      <c r="D46" s="34"/>
      <c r="E46" s="34" t="s">
        <v>53</v>
      </c>
      <c r="F46" s="33">
        <v>3.9455979999999999</v>
      </c>
      <c r="G46" s="33">
        <v>3.4113009999999999</v>
      </c>
      <c r="H46" s="33">
        <v>3.9866959999999998</v>
      </c>
      <c r="I46" s="33">
        <v>4.6443060000000003</v>
      </c>
      <c r="J46" s="33">
        <v>4.6031930000000001</v>
      </c>
      <c r="K46" s="33">
        <v>3.2879990000000001</v>
      </c>
      <c r="L46" s="33">
        <v>2.3427039999999999</v>
      </c>
      <c r="M46" s="33">
        <v>2.013897</v>
      </c>
      <c r="N46" s="33">
        <v>2.137197</v>
      </c>
      <c r="O46" s="33">
        <v>3.0413939999999999</v>
      </c>
      <c r="P46" s="33">
        <v>3.616797</v>
      </c>
      <c r="Q46" s="33">
        <v>4.0688959999999996</v>
      </c>
    </row>
    <row r="47" spans="1:17" x14ac:dyDescent="0.2">
      <c r="A47" s="34"/>
      <c r="B47" s="34"/>
      <c r="C47" s="34"/>
      <c r="D47" s="34"/>
      <c r="E47" s="34" t="s">
        <v>54</v>
      </c>
      <c r="F47" s="33">
        <v>10.94014</v>
      </c>
      <c r="G47" s="33">
        <v>9.9104720000000004</v>
      </c>
      <c r="H47" s="33">
        <v>10.94014</v>
      </c>
      <c r="I47" s="33">
        <v>10.55401</v>
      </c>
      <c r="J47" s="33">
        <v>10.94014</v>
      </c>
      <c r="K47" s="33">
        <v>10.16789</v>
      </c>
      <c r="L47" s="33">
        <v>10.94014</v>
      </c>
      <c r="M47" s="33">
        <v>10.94014</v>
      </c>
      <c r="N47" s="33">
        <v>10.55401</v>
      </c>
      <c r="O47" s="33">
        <v>12.2272</v>
      </c>
      <c r="P47" s="33">
        <v>10.55401</v>
      </c>
      <c r="Q47" s="33">
        <v>10.03918</v>
      </c>
    </row>
    <row r="48" spans="1:17" x14ac:dyDescent="0.2">
      <c r="A48" s="34"/>
      <c r="B48" s="34"/>
      <c r="C48" s="34"/>
      <c r="D48" s="34"/>
      <c r="E48" s="34" t="s">
        <v>55</v>
      </c>
      <c r="F48" s="33">
        <v>10.94014</v>
      </c>
      <c r="G48" s="33">
        <v>9.9104720000000004</v>
      </c>
      <c r="H48" s="33">
        <v>10.94014</v>
      </c>
      <c r="I48" s="33">
        <v>10.55401</v>
      </c>
      <c r="J48" s="33">
        <v>10.94014</v>
      </c>
      <c r="K48" s="33">
        <v>10.16789</v>
      </c>
      <c r="L48" s="33">
        <v>10.94014</v>
      </c>
      <c r="M48" s="33">
        <v>10.94014</v>
      </c>
      <c r="N48" s="33">
        <v>10.55401</v>
      </c>
      <c r="O48" s="33">
        <v>12.2272</v>
      </c>
      <c r="P48" s="33">
        <v>10.55401</v>
      </c>
      <c r="Q48" s="33">
        <v>10.03918</v>
      </c>
    </row>
    <row r="49" spans="1:17" x14ac:dyDescent="0.2">
      <c r="A49" s="34"/>
      <c r="B49" s="34"/>
      <c r="C49" s="34"/>
      <c r="D49" s="34"/>
      <c r="E49" s="34" t="s">
        <v>56</v>
      </c>
      <c r="F49" s="33">
        <v>7.2119429999999998</v>
      </c>
      <c r="G49" s="33">
        <v>6.5331539999999997</v>
      </c>
      <c r="H49" s="33">
        <v>7.2119429999999998</v>
      </c>
      <c r="I49" s="33">
        <v>6.9573999999999998</v>
      </c>
      <c r="J49" s="33">
        <v>7.2119429999999998</v>
      </c>
      <c r="K49" s="33">
        <v>6.7028629999999998</v>
      </c>
      <c r="L49" s="33">
        <v>7.2119429999999998</v>
      </c>
      <c r="M49" s="33">
        <v>7.2119429999999998</v>
      </c>
      <c r="N49" s="33">
        <v>6.9573999999999998</v>
      </c>
      <c r="O49" s="33">
        <v>8.0603929999999995</v>
      </c>
      <c r="P49" s="33">
        <v>6.9573999999999998</v>
      </c>
      <c r="Q49" s="33">
        <v>6.6179930000000002</v>
      </c>
    </row>
    <row r="50" spans="1:17" x14ac:dyDescent="0.2">
      <c r="A50" s="34"/>
      <c r="B50" s="34"/>
      <c r="C50" s="34"/>
      <c r="D50" s="34"/>
      <c r="E50" s="34" t="s">
        <v>57</v>
      </c>
      <c r="F50" s="33">
        <v>7.2119429999999998</v>
      </c>
      <c r="G50" s="33">
        <v>6.5331539999999997</v>
      </c>
      <c r="H50" s="33">
        <v>7.2119429999999998</v>
      </c>
      <c r="I50" s="33">
        <v>6.9573999999999998</v>
      </c>
      <c r="J50" s="33">
        <v>7.2119429999999998</v>
      </c>
      <c r="K50" s="33">
        <v>6.7028629999999998</v>
      </c>
      <c r="L50" s="33">
        <v>7.2119429999999998</v>
      </c>
      <c r="M50" s="33">
        <v>7.2119429999999998</v>
      </c>
      <c r="N50" s="33">
        <v>6.9573999999999998</v>
      </c>
      <c r="O50" s="33">
        <v>8.0603929999999995</v>
      </c>
      <c r="P50" s="33">
        <v>6.9573999999999998</v>
      </c>
      <c r="Q50" s="33">
        <v>6.6179930000000002</v>
      </c>
    </row>
    <row r="51" spans="1:17" x14ac:dyDescent="0.2">
      <c r="A51" s="34"/>
      <c r="B51" s="34"/>
      <c r="C51" s="34"/>
      <c r="D51" s="34"/>
      <c r="E51" s="34" t="s">
        <v>58</v>
      </c>
      <c r="F51" s="33">
        <v>7.2119429999999998</v>
      </c>
      <c r="G51" s="33">
        <v>6.5331539999999997</v>
      </c>
      <c r="H51" s="33">
        <v>7.2119429999999998</v>
      </c>
      <c r="I51" s="33">
        <v>6.9573999999999998</v>
      </c>
      <c r="J51" s="33">
        <v>7.2119429999999998</v>
      </c>
      <c r="K51" s="33">
        <v>6.7028629999999998</v>
      </c>
      <c r="L51" s="33">
        <v>7.2119429999999998</v>
      </c>
      <c r="M51" s="33">
        <v>7.2119429999999998</v>
      </c>
      <c r="N51" s="33">
        <v>6.9573999999999998</v>
      </c>
      <c r="O51" s="33">
        <v>8.0603929999999995</v>
      </c>
      <c r="P51" s="33">
        <v>6.9573999999999998</v>
      </c>
      <c r="Q51" s="33">
        <v>6.6179930000000002</v>
      </c>
    </row>
    <row r="52" spans="1:17" x14ac:dyDescent="0.2">
      <c r="A52" s="34"/>
      <c r="B52" s="34"/>
      <c r="C52" s="34"/>
      <c r="D52" s="34"/>
      <c r="E52" s="34" t="s">
        <v>59</v>
      </c>
      <c r="F52" s="33">
        <v>7.2119429999999998</v>
      </c>
      <c r="G52" s="33">
        <v>6.5331539999999997</v>
      </c>
      <c r="H52" s="33">
        <v>7.2119429999999998</v>
      </c>
      <c r="I52" s="33">
        <v>6.9573999999999998</v>
      </c>
      <c r="J52" s="33">
        <v>7.2119429999999998</v>
      </c>
      <c r="K52" s="33">
        <v>6.7028629999999998</v>
      </c>
      <c r="L52" s="33">
        <v>7.2119429999999998</v>
      </c>
      <c r="M52" s="33">
        <v>7.2119429999999998</v>
      </c>
      <c r="N52" s="33">
        <v>6.9573999999999998</v>
      </c>
      <c r="O52" s="33">
        <v>8.0603929999999995</v>
      </c>
      <c r="P52" s="33">
        <v>6.9573999999999998</v>
      </c>
      <c r="Q52" s="33">
        <v>6.6179930000000002</v>
      </c>
    </row>
    <row r="53" spans="1:17" x14ac:dyDescent="0.2">
      <c r="A53" s="34"/>
      <c r="B53" s="34"/>
      <c r="C53" s="34"/>
      <c r="D53" s="34"/>
      <c r="E53" s="34" t="s">
        <v>60</v>
      </c>
      <c r="F53" s="33">
        <v>7.2119429999999998</v>
      </c>
      <c r="G53" s="33">
        <v>6.5331539999999997</v>
      </c>
      <c r="H53" s="33">
        <v>7.2119429999999998</v>
      </c>
      <c r="I53" s="33">
        <v>6.9573999999999998</v>
      </c>
      <c r="J53" s="33">
        <v>7.2119429999999998</v>
      </c>
      <c r="K53" s="33">
        <v>6.7028629999999998</v>
      </c>
      <c r="L53" s="33">
        <v>7.2119429999999998</v>
      </c>
      <c r="M53" s="33">
        <v>7.2119429999999998</v>
      </c>
      <c r="N53" s="33">
        <v>6.9573999999999998</v>
      </c>
      <c r="O53" s="33">
        <v>8.0603929999999995</v>
      </c>
      <c r="P53" s="33">
        <v>6.9573999999999998</v>
      </c>
      <c r="Q53" s="33">
        <v>6.6179930000000002</v>
      </c>
    </row>
    <row r="54" spans="1:17" x14ac:dyDescent="0.2">
      <c r="A54" s="34"/>
      <c r="B54" s="34"/>
      <c r="C54" s="34"/>
      <c r="D54" s="34"/>
      <c r="E54" s="34" t="s">
        <v>61</v>
      </c>
      <c r="F54" s="33">
        <v>7.2119429999999998</v>
      </c>
      <c r="G54" s="33">
        <v>6.5331539999999997</v>
      </c>
      <c r="H54" s="33">
        <v>7.2119429999999998</v>
      </c>
      <c r="I54" s="33">
        <v>6.9573999999999998</v>
      </c>
      <c r="J54" s="33">
        <v>7.2119429999999998</v>
      </c>
      <c r="K54" s="33">
        <v>6.7028629999999998</v>
      </c>
      <c r="L54" s="33">
        <v>7.2119429999999998</v>
      </c>
      <c r="M54" s="33">
        <v>7.2119429999999998</v>
      </c>
      <c r="N54" s="33">
        <v>6.9573999999999998</v>
      </c>
      <c r="O54" s="33">
        <v>8.0603929999999995</v>
      </c>
      <c r="P54" s="33">
        <v>6.9573999999999998</v>
      </c>
      <c r="Q54" s="33">
        <v>6.6179930000000002</v>
      </c>
    </row>
    <row r="55" spans="1:17" x14ac:dyDescent="0.2">
      <c r="A55" s="34"/>
      <c r="B55" s="34"/>
      <c r="C55" s="34"/>
      <c r="D55" s="34"/>
      <c r="E55" s="34" t="s">
        <v>62</v>
      </c>
      <c r="F55" s="33">
        <v>7.2119429999999998</v>
      </c>
      <c r="G55" s="33">
        <v>6.5331539999999997</v>
      </c>
      <c r="H55" s="33">
        <v>7.2119429999999998</v>
      </c>
      <c r="I55" s="33">
        <v>6.9573999999999998</v>
      </c>
      <c r="J55" s="33">
        <v>7.2119429999999998</v>
      </c>
      <c r="K55" s="33">
        <v>6.7028629999999998</v>
      </c>
      <c r="L55" s="33">
        <v>7.2119429999999998</v>
      </c>
      <c r="M55" s="33">
        <v>7.2119429999999998</v>
      </c>
      <c r="N55" s="33">
        <v>6.9573999999999998</v>
      </c>
      <c r="O55" s="33">
        <v>8.0603929999999995</v>
      </c>
      <c r="P55" s="33">
        <v>6.9573999999999998</v>
      </c>
      <c r="Q55" s="33">
        <v>6.6179930000000002</v>
      </c>
    </row>
    <row r="56" spans="1:17" x14ac:dyDescent="0.2">
      <c r="A56" s="34"/>
      <c r="B56" s="34"/>
      <c r="C56" s="34"/>
      <c r="D56" s="34"/>
      <c r="E56" s="34" t="s">
        <v>63</v>
      </c>
      <c r="F56" s="33">
        <v>2.4447220000000001</v>
      </c>
      <c r="G56" s="33">
        <v>2.2146340000000002</v>
      </c>
      <c r="H56" s="33">
        <v>2.4447220000000001</v>
      </c>
      <c r="I56" s="33">
        <v>2.358438</v>
      </c>
      <c r="J56" s="33">
        <v>2.4447220000000001</v>
      </c>
      <c r="K56" s="33">
        <v>2.2721499999999999</v>
      </c>
      <c r="L56" s="33">
        <v>2.4447220000000001</v>
      </c>
      <c r="M56" s="33">
        <v>2.4447220000000001</v>
      </c>
      <c r="N56" s="33">
        <v>2.358438</v>
      </c>
      <c r="O56" s="33">
        <v>2.7323330000000001</v>
      </c>
      <c r="P56" s="33">
        <v>2.358438</v>
      </c>
      <c r="Q56" s="33">
        <v>2.2433960000000002</v>
      </c>
    </row>
    <row r="57" spans="1:17" x14ac:dyDescent="0.2">
      <c r="A57" s="34"/>
      <c r="B57" s="34"/>
      <c r="C57" s="34"/>
      <c r="D57" s="34"/>
      <c r="E57" s="34" t="s">
        <v>64</v>
      </c>
      <c r="F57" s="33">
        <v>9.2782599999999995</v>
      </c>
      <c r="G57" s="33">
        <v>8.3946120000000004</v>
      </c>
      <c r="H57" s="33">
        <v>9.2782739999999997</v>
      </c>
      <c r="I57" s="33">
        <v>9.1678519999999999</v>
      </c>
      <c r="J57" s="33">
        <v>9.609629</v>
      </c>
      <c r="K57" s="33">
        <v>9.1678519999999999</v>
      </c>
      <c r="L57" s="33">
        <v>9.3887549999999997</v>
      </c>
      <c r="M57" s="33">
        <v>9.2782959999999992</v>
      </c>
      <c r="N57" s="33">
        <v>8.94693</v>
      </c>
      <c r="O57" s="33">
        <v>9.1678370000000005</v>
      </c>
      <c r="P57" s="33">
        <v>9.2782889999999991</v>
      </c>
      <c r="Q57" s="33">
        <v>9.4992160000000005</v>
      </c>
    </row>
    <row r="58" spans="1:17" x14ac:dyDescent="0.2">
      <c r="A58" s="34"/>
      <c r="B58" s="34"/>
      <c r="C58" s="34"/>
      <c r="D58" s="34"/>
      <c r="E58" s="34" t="s">
        <v>65</v>
      </c>
      <c r="F58" s="33">
        <v>31.53238</v>
      </c>
      <c r="G58" s="33">
        <v>28.529129999999999</v>
      </c>
      <c r="H58" s="33">
        <v>31.53237</v>
      </c>
      <c r="I58" s="33">
        <v>31.156870000000001</v>
      </c>
      <c r="J58" s="33">
        <v>32.658520000000003</v>
      </c>
      <c r="K58" s="33">
        <v>31.156870000000001</v>
      </c>
      <c r="L58" s="33">
        <v>31.907640000000001</v>
      </c>
      <c r="M58" s="33">
        <v>31.532350000000001</v>
      </c>
      <c r="N58" s="33">
        <v>30.40616</v>
      </c>
      <c r="O58" s="33">
        <v>31.15682</v>
      </c>
      <c r="P58" s="33">
        <v>31.532240000000002</v>
      </c>
      <c r="Q58" s="33">
        <v>32.283099999999997</v>
      </c>
    </row>
    <row r="59" spans="1:17" x14ac:dyDescent="0.2">
      <c r="A59" s="34"/>
      <c r="B59" s="34"/>
      <c r="C59" s="34"/>
      <c r="D59" s="34"/>
      <c r="E59" s="34" t="s">
        <v>66</v>
      </c>
      <c r="F59" s="33">
        <v>16.885259999999999</v>
      </c>
      <c r="G59" s="33">
        <v>15.972659999999999</v>
      </c>
      <c r="H59" s="33">
        <v>16.733250000000002</v>
      </c>
      <c r="I59" s="33">
        <v>15.36415</v>
      </c>
      <c r="J59" s="33">
        <v>16.733149999999998</v>
      </c>
      <c r="K59" s="33">
        <v>8.2144519999999996</v>
      </c>
      <c r="L59" s="33">
        <v>11.865320000000001</v>
      </c>
      <c r="M59" s="33">
        <v>14.6035</v>
      </c>
      <c r="N59" s="33">
        <v>13.234400000000001</v>
      </c>
      <c r="O59" s="33">
        <v>0</v>
      </c>
      <c r="P59" s="33">
        <v>8.8229670000000002</v>
      </c>
      <c r="Q59" s="33">
        <v>13.690759999999999</v>
      </c>
    </row>
    <row r="60" spans="1:17" x14ac:dyDescent="0.2">
      <c r="A60" s="34"/>
      <c r="B60" s="34"/>
      <c r="C60" s="34"/>
      <c r="D60" s="34"/>
      <c r="E60" s="34" t="s">
        <v>67</v>
      </c>
      <c r="F60" s="33">
        <v>12.35346</v>
      </c>
      <c r="G60" s="33">
        <v>10.809240000000001</v>
      </c>
      <c r="H60" s="33">
        <v>11.65156</v>
      </c>
      <c r="I60" s="33">
        <v>12.072710000000001</v>
      </c>
      <c r="J60" s="33">
        <v>12.4938</v>
      </c>
      <c r="K60" s="33">
        <v>12.072710000000001</v>
      </c>
      <c r="L60" s="33">
        <v>12.6342</v>
      </c>
      <c r="M60" s="33">
        <v>12.4938</v>
      </c>
      <c r="N60" s="33">
        <v>6.5978599999999998</v>
      </c>
      <c r="O60" s="33">
        <v>12.4938</v>
      </c>
      <c r="P60" s="33">
        <v>12.072649999999999</v>
      </c>
      <c r="Q60" s="33">
        <v>12.634180000000001</v>
      </c>
    </row>
    <row r="61" spans="1:17" x14ac:dyDescent="0.2">
      <c r="A61" s="34"/>
      <c r="B61" s="34"/>
      <c r="C61" s="34"/>
      <c r="D61" s="34"/>
      <c r="E61" s="34" t="s">
        <v>68</v>
      </c>
      <c r="F61" s="33">
        <v>2.3616000000000001</v>
      </c>
      <c r="G61" s="33">
        <v>2.0417990000000001</v>
      </c>
      <c r="H61" s="33">
        <v>2.3861970000000001</v>
      </c>
      <c r="I61" s="33">
        <v>2.7551960000000002</v>
      </c>
      <c r="J61" s="33">
        <v>2.7306020000000002</v>
      </c>
      <c r="K61" s="33">
        <v>1.943398</v>
      </c>
      <c r="L61" s="33">
        <v>1.4759979999999999</v>
      </c>
      <c r="M61" s="33">
        <v>1.2054</v>
      </c>
      <c r="N61" s="33">
        <v>1.279202</v>
      </c>
      <c r="O61" s="33">
        <v>1.8449979999999999</v>
      </c>
      <c r="P61" s="33">
        <v>2.1647949999999998</v>
      </c>
      <c r="Q61" s="33">
        <v>2.4108010000000002</v>
      </c>
    </row>
    <row r="62" spans="1:17" x14ac:dyDescent="0.2">
      <c r="A62" s="34"/>
      <c r="B62" s="34"/>
      <c r="C62" s="34"/>
      <c r="D62" s="34"/>
      <c r="E62" s="34" t="s">
        <v>69</v>
      </c>
      <c r="F62" s="33">
        <v>22.375389999999999</v>
      </c>
      <c r="G62" s="33">
        <v>20.947130000000001</v>
      </c>
      <c r="H62" s="33">
        <v>21.899319999999999</v>
      </c>
      <c r="I62" s="33">
        <v>23.80359</v>
      </c>
      <c r="J62" s="33">
        <v>21.899319999999999</v>
      </c>
      <c r="K62" s="33">
        <v>15.948449999999999</v>
      </c>
      <c r="L62" s="33">
        <v>13.80608</v>
      </c>
      <c r="M62" s="33">
        <v>16.186499999999999</v>
      </c>
      <c r="N62" s="33">
        <v>12.615880000000001</v>
      </c>
      <c r="O62" s="33">
        <v>18.566800000000001</v>
      </c>
      <c r="P62" s="33">
        <v>24.993780000000001</v>
      </c>
      <c r="Q62" s="33">
        <v>24.99372</v>
      </c>
    </row>
    <row r="63" spans="1:17" x14ac:dyDescent="0.2">
      <c r="A63" s="34"/>
      <c r="B63" s="34"/>
      <c r="C63" s="34"/>
      <c r="D63" s="34"/>
      <c r="E63" s="34" t="s">
        <v>70</v>
      </c>
      <c r="F63" s="33">
        <v>11.21359</v>
      </c>
      <c r="G63" s="33">
        <v>11.213609999999999</v>
      </c>
      <c r="H63" s="33">
        <v>10.5848</v>
      </c>
      <c r="I63" s="33">
        <v>9.4319930000000003</v>
      </c>
      <c r="J63" s="33">
        <v>7.8600180000000002</v>
      </c>
      <c r="K63" s="33">
        <v>6.0784029999999998</v>
      </c>
      <c r="L63" s="33">
        <v>5.6591959999999997</v>
      </c>
      <c r="M63" s="33">
        <v>5.9736079999999996</v>
      </c>
      <c r="N63" s="33">
        <v>7.755204</v>
      </c>
      <c r="O63" s="33">
        <v>8.4887940000000004</v>
      </c>
      <c r="P63" s="33">
        <v>9.7463859999999993</v>
      </c>
      <c r="Q63" s="33">
        <v>10.79438</v>
      </c>
    </row>
    <row r="64" spans="1:17" x14ac:dyDescent="0.2">
      <c r="A64" s="34"/>
      <c r="B64" s="34"/>
      <c r="C64" s="34"/>
      <c r="D64" s="34"/>
      <c r="E64" s="34" t="s">
        <v>71</v>
      </c>
      <c r="F64" s="33">
        <v>9.0318810000000003</v>
      </c>
      <c r="G64" s="33">
        <v>9.0318749999999994</v>
      </c>
      <c r="H64" s="33">
        <v>8.5253990000000002</v>
      </c>
      <c r="I64" s="33">
        <v>7.5969090000000001</v>
      </c>
      <c r="J64" s="33">
        <v>6.3307469999999997</v>
      </c>
      <c r="K64" s="33">
        <v>4.8957740000000003</v>
      </c>
      <c r="L64" s="33">
        <v>4.5581360000000002</v>
      </c>
      <c r="M64" s="33">
        <v>4.8113780000000004</v>
      </c>
      <c r="N64" s="33">
        <v>6.2463300000000004</v>
      </c>
      <c r="O64" s="33">
        <v>6.8372190000000002</v>
      </c>
      <c r="P64" s="33">
        <v>7.8501269999999996</v>
      </c>
      <c r="Q64" s="33">
        <v>8.6942280000000007</v>
      </c>
    </row>
    <row r="65" spans="1:17" x14ac:dyDescent="0.2">
      <c r="A65" s="34"/>
      <c r="B65" s="34"/>
      <c r="C65" s="34"/>
      <c r="D65" s="34"/>
      <c r="E65" s="34" t="s">
        <v>72</v>
      </c>
      <c r="F65" s="33">
        <v>0.78312059999999994</v>
      </c>
      <c r="G65" s="33">
        <v>0.45180110000000001</v>
      </c>
      <c r="H65" s="33">
        <v>0.6325191</v>
      </c>
      <c r="I65" s="33">
        <v>1.716839</v>
      </c>
      <c r="J65" s="33">
        <v>2.5903260000000001</v>
      </c>
      <c r="K65" s="33">
        <v>1.6867239999999999</v>
      </c>
      <c r="L65" s="33">
        <v>0.85842130000000005</v>
      </c>
      <c r="M65" s="33">
        <v>0.76805939999999995</v>
      </c>
      <c r="N65" s="33">
        <v>1.0542020000000001</v>
      </c>
      <c r="O65" s="33">
        <v>1.596357</v>
      </c>
      <c r="P65" s="33">
        <v>1.746958</v>
      </c>
      <c r="Q65" s="33">
        <v>1.1746810000000001</v>
      </c>
    </row>
    <row r="66" spans="1:17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 x14ac:dyDescent="0.2">
      <c r="A68" s="34"/>
      <c r="B68" s="34"/>
      <c r="C68" s="34"/>
      <c r="D68" s="34"/>
      <c r="E68" s="34"/>
      <c r="F68" s="36">
        <v>837.71527103679978</v>
      </c>
      <c r="G68" s="36">
        <v>742.84870704460002</v>
      </c>
      <c r="H68" s="36">
        <v>761.19921339780012</v>
      </c>
      <c r="I68" s="36">
        <v>664.2393145783999</v>
      </c>
      <c r="J68" s="36">
        <v>580.32326480640006</v>
      </c>
      <c r="K68" s="36">
        <v>518.06669087689988</v>
      </c>
      <c r="L68" s="36">
        <v>496.5710110064</v>
      </c>
      <c r="M68" s="36">
        <v>462.52840030600009</v>
      </c>
      <c r="N68" s="36">
        <v>489.33228298450001</v>
      </c>
      <c r="O68" s="36">
        <v>603.48341871860009</v>
      </c>
      <c r="P68" s="36">
        <v>673.53939307320002</v>
      </c>
      <c r="Q68" s="36">
        <v>769.57250309820006</v>
      </c>
    </row>
  </sheetData>
  <sheetProtection password="EED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2017 Strategist Output</vt:lpstr>
      <vt:lpstr>2018 Strategist Output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Goulding</dc:creator>
  <cp:lastModifiedBy>Blackmore, Diane (MFI)</cp:lastModifiedBy>
  <cp:lastPrinted>2013-10-07T22:54:44Z</cp:lastPrinted>
  <dcterms:created xsi:type="dcterms:W3CDTF">2013-10-07T18:24:47Z</dcterms:created>
  <dcterms:modified xsi:type="dcterms:W3CDTF">2019-05-31T16:31:33Z</dcterms:modified>
</cp:coreProperties>
</file>