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hared\Operations\Hearings\Exhibits\PHASE 2\Auburn Warren\"/>
    </mc:Choice>
  </mc:AlternateContent>
  <bookViews>
    <workbookView xWindow="0" yWindow="0" windowWidth="13095" windowHeight="8295" activeTab="2"/>
  </bookViews>
  <sheets>
    <sheet name="Energy By Source" sheetId="4" r:id="rId1"/>
    <sheet name="Price By Source" sheetId="5" r:id="rId2"/>
    <sheet name="Pwr Purchase Expense by Source" sheetId="6" r:id="rId3"/>
  </sheets>
  <calcPr calcId="162913"/>
</workbook>
</file>

<file path=xl/calcChain.xml><?xml version="1.0" encoding="utf-8"?>
<calcChain xmlns="http://schemas.openxmlformats.org/spreadsheetml/2006/main">
  <c r="O11" i="4" l="1"/>
  <c r="N11" i="4"/>
  <c r="N29" i="4"/>
  <c r="O29" i="4"/>
  <c r="N6" i="4"/>
  <c r="O6" i="4"/>
  <c r="N45" i="5"/>
  <c r="N44" i="5"/>
  <c r="N47" i="5" s="1"/>
  <c r="M46" i="5"/>
  <c r="M45" i="5"/>
  <c r="M44" i="5"/>
  <c r="M47" i="5" s="1"/>
  <c r="M23" i="5"/>
  <c r="N37" i="5"/>
  <c r="F32" i="5"/>
  <c r="F39" i="5" s="1"/>
  <c r="F17" i="5"/>
  <c r="F24" i="5"/>
  <c r="O37" i="5"/>
  <c r="O36" i="5" s="1"/>
  <c r="O35" i="5" s="1"/>
  <c r="O38" i="5" s="1"/>
  <c r="Q37" i="5"/>
  <c r="Q36" i="5"/>
  <c r="Q35" i="5"/>
  <c r="Q38" i="5"/>
  <c r="R37" i="5"/>
  <c r="R36" i="5"/>
  <c r="R35" i="5"/>
  <c r="R38" i="5"/>
  <c r="S37" i="5"/>
  <c r="T37" i="5"/>
  <c r="U37" i="5"/>
  <c r="U36" i="5"/>
  <c r="U35" i="5" s="1"/>
  <c r="U38" i="5" s="1"/>
  <c r="V37" i="5"/>
  <c r="V36" i="5"/>
  <c r="V35" i="5" s="1"/>
  <c r="V38" i="5" s="1"/>
  <c r="P37" i="5"/>
  <c r="P36" i="5"/>
  <c r="P35" i="5" s="1"/>
  <c r="P38" i="5" s="1"/>
  <c r="W37" i="5"/>
  <c r="W36" i="5"/>
  <c r="W35" i="5" s="1"/>
  <c r="W38" i="5" s="1"/>
  <c r="N23" i="5"/>
  <c r="N22" i="5"/>
  <c r="N21" i="5" s="1"/>
  <c r="N24" i="5" s="1"/>
  <c r="O23" i="5"/>
  <c r="O22" i="5"/>
  <c r="O21" i="5" s="1"/>
  <c r="O24" i="5" s="1"/>
  <c r="P23" i="5"/>
  <c r="P22" i="5"/>
  <c r="P21" i="5" s="1"/>
  <c r="Q23" i="5"/>
  <c r="Q22" i="5"/>
  <c r="Q21" i="5"/>
  <c r="R23" i="5"/>
  <c r="R22" i="5" s="1"/>
  <c r="S23" i="5"/>
  <c r="S22" i="5"/>
  <c r="S21" i="5"/>
  <c r="T23" i="5"/>
  <c r="T22" i="5" s="1"/>
  <c r="T21" i="5" s="1"/>
  <c r="U23" i="5"/>
  <c r="V23" i="5"/>
  <c r="V22" i="5" s="1"/>
  <c r="F36" i="5"/>
  <c r="F34" i="5"/>
  <c r="F35" i="5"/>
  <c r="F21" i="5"/>
  <c r="E2" i="5"/>
  <c r="E3" i="6" s="1"/>
  <c r="F4" i="5"/>
  <c r="F5" i="6"/>
  <c r="E4" i="5"/>
  <c r="E5" i="6" s="1"/>
  <c r="E6" i="6"/>
  <c r="F6" i="6"/>
  <c r="G6" i="6"/>
  <c r="E7" i="6"/>
  <c r="F7" i="6"/>
  <c r="E4" i="6"/>
  <c r="H3" i="5"/>
  <c r="F4" i="6"/>
  <c r="F9" i="6"/>
  <c r="O10" i="4"/>
  <c r="O9" i="4" s="1"/>
  <c r="O12" i="4" s="1"/>
  <c r="O14" i="4" s="1"/>
  <c r="W23" i="5"/>
  <c r="W22" i="5" s="1"/>
  <c r="W21" i="5" s="1"/>
  <c r="H5" i="5"/>
  <c r="H6" i="6"/>
  <c r="F12" i="4"/>
  <c r="F14" i="4" s="1"/>
  <c r="G12" i="4"/>
  <c r="H12" i="4"/>
  <c r="I12" i="4"/>
  <c r="J12" i="4"/>
  <c r="J14" i="4" s="1"/>
  <c r="K12" i="4"/>
  <c r="K14" i="4"/>
  <c r="K16" i="4"/>
  <c r="K18" i="4" s="1"/>
  <c r="L12" i="4"/>
  <c r="M12" i="4"/>
  <c r="E12" i="4"/>
  <c r="G6" i="5"/>
  <c r="G7" i="6" s="1"/>
  <c r="F4" i="4"/>
  <c r="F2" i="5"/>
  <c r="F3" i="6"/>
  <c r="M13" i="4"/>
  <c r="K13" i="4"/>
  <c r="M14" i="4"/>
  <c r="M17" i="5" s="1"/>
  <c r="M18" i="5" s="1"/>
  <c r="M19" i="5" s="1"/>
  <c r="M27" i="5" s="1"/>
  <c r="M15" i="4"/>
  <c r="M23" i="4" s="1"/>
  <c r="G4" i="5"/>
  <c r="G5" i="6" s="1"/>
  <c r="H4" i="5"/>
  <c r="H5" i="6" s="1"/>
  <c r="G4" i="6"/>
  <c r="F19" i="5"/>
  <c r="F20" i="5"/>
  <c r="F28" i="5" s="1"/>
  <c r="X23" i="5"/>
  <c r="X22" i="5"/>
  <c r="V21" i="5"/>
  <c r="Y23" i="5"/>
  <c r="Y22" i="5"/>
  <c r="Y21" i="5" s="1"/>
  <c r="Y24" i="5" s="1"/>
  <c r="Z23" i="5"/>
  <c r="Z22" i="5" s="1"/>
  <c r="Z21" i="5" s="1"/>
  <c r="AA23" i="5"/>
  <c r="AA22" i="5" s="1"/>
  <c r="AB23" i="5"/>
  <c r="AB22" i="5" s="1"/>
  <c r="AC23" i="5"/>
  <c r="AC22" i="5"/>
  <c r="AC21" i="5"/>
  <c r="AC24" i="5" s="1"/>
  <c r="AD23" i="5"/>
  <c r="AE23" i="5"/>
  <c r="AE22" i="5"/>
  <c r="AF23" i="5"/>
  <c r="AF22" i="5" s="1"/>
  <c r="AF21" i="5" s="1"/>
  <c r="AG23" i="5"/>
  <c r="AG22" i="5" s="1"/>
  <c r="AH23" i="5"/>
  <c r="AI23" i="5"/>
  <c r="AH22" i="5"/>
  <c r="AH21" i="5" s="1"/>
  <c r="AH24" i="5" s="1"/>
  <c r="AJ23" i="5"/>
  <c r="AJ22" i="5"/>
  <c r="AJ21" i="5" s="1"/>
  <c r="AK23" i="5"/>
  <c r="AK22" i="5"/>
  <c r="AK21" i="5"/>
  <c r="AK24" i="5" s="1"/>
  <c r="AL23" i="5"/>
  <c r="AL22" i="5" s="1"/>
  <c r="AL21" i="5" s="1"/>
  <c r="AL24" i="5" s="1"/>
  <c r="AM23" i="5"/>
  <c r="AM22" i="5" s="1"/>
  <c r="AM21" i="5" s="1"/>
  <c r="AM24" i="5" s="1"/>
  <c r="AN23" i="5"/>
  <c r="AN22" i="5" s="1"/>
  <c r="AN21" i="5" s="1"/>
  <c r="AN24" i="5" s="1"/>
  <c r="AO23" i="5"/>
  <c r="AO22" i="5" s="1"/>
  <c r="AO21" i="5" s="1"/>
  <c r="AO24" i="5" s="1"/>
  <c r="AP23" i="5"/>
  <c r="AQ23" i="5"/>
  <c r="AQ22" i="5"/>
  <c r="AQ21" i="5"/>
  <c r="AR23" i="5"/>
  <c r="AR22" i="5" s="1"/>
  <c r="AR21" i="5" s="1"/>
  <c r="AR24" i="5" s="1"/>
  <c r="AS23" i="5"/>
  <c r="AS22" i="5" s="1"/>
  <c r="AS21" i="5" s="1"/>
  <c r="AS24" i="5" s="1"/>
  <c r="AT23" i="5"/>
  <c r="AT22" i="5" s="1"/>
  <c r="AT21" i="5" s="1"/>
  <c r="AU23" i="5"/>
  <c r="AU22" i="5"/>
  <c r="AU21" i="5"/>
  <c r="AU24" i="5"/>
  <c r="AV23" i="5"/>
  <c r="AV22" i="5"/>
  <c r="AV21" i="5"/>
  <c r="AV24" i="5"/>
  <c r="AW23" i="5"/>
  <c r="AW22" i="5"/>
  <c r="AX23" i="5"/>
  <c r="AY23" i="5"/>
  <c r="AZ23" i="5"/>
  <c r="BA23" i="5"/>
  <c r="BA22" i="5"/>
  <c r="BA21" i="5"/>
  <c r="BB23" i="5"/>
  <c r="BB22" i="5"/>
  <c r="BC23" i="5"/>
  <c r="BC22" i="5" s="1"/>
  <c r="BD23" i="5"/>
  <c r="BD22" i="5"/>
  <c r="BD21" i="5"/>
  <c r="BD24" i="5" s="1"/>
  <c r="BE23" i="5"/>
  <c r="BE22" i="5"/>
  <c r="BF23" i="5"/>
  <c r="BF22" i="5" s="1"/>
  <c r="BF21" i="5" s="1"/>
  <c r="BF24" i="5" s="1"/>
  <c r="BG23" i="5"/>
  <c r="BH23" i="5"/>
  <c r="BI23" i="5"/>
  <c r="BI22" i="5"/>
  <c r="BI21" i="5"/>
  <c r="BI24" i="5" s="1"/>
  <c r="BJ23" i="5"/>
  <c r="BJ22" i="5"/>
  <c r="BJ21" i="5"/>
  <c r="BL23" i="5"/>
  <c r="BK23" i="5"/>
  <c r="Y37" i="5"/>
  <c r="BG22" i="5"/>
  <c r="BG21" i="5" s="1"/>
  <c r="AI22" i="5"/>
  <c r="AI21" i="5"/>
  <c r="AI24" i="5"/>
  <c r="X37" i="5"/>
  <c r="X36" i="5"/>
  <c r="Z37" i="5"/>
  <c r="Z36" i="5" s="1"/>
  <c r="Z35" i="5" s="1"/>
  <c r="Z38" i="5" s="1"/>
  <c r="AA37" i="5"/>
  <c r="AA36" i="5"/>
  <c r="AA35" i="5" s="1"/>
  <c r="AA38" i="5" s="1"/>
  <c r="AB37" i="5"/>
  <c r="AB36" i="5" s="1"/>
  <c r="AB35" i="5" s="1"/>
  <c r="AB38" i="5" s="1"/>
  <c r="AC37" i="5"/>
  <c r="AC36" i="5"/>
  <c r="AC35" i="5" s="1"/>
  <c r="AC38" i="5" s="1"/>
  <c r="AD37" i="5"/>
  <c r="AD36" i="5" s="1"/>
  <c r="AD35" i="5" s="1"/>
  <c r="AD38" i="5" s="1"/>
  <c r="AE37" i="5"/>
  <c r="AF37" i="5"/>
  <c r="AF36" i="5" s="1"/>
  <c r="AF35" i="5" s="1"/>
  <c r="AE36" i="5"/>
  <c r="AG37" i="5"/>
  <c r="AF38" i="5"/>
  <c r="AH37" i="5"/>
  <c r="AG36" i="5"/>
  <c r="AG35" i="5"/>
  <c r="AG38" i="5"/>
  <c r="AH36" i="5"/>
  <c r="AI37" i="5"/>
  <c r="AJ37" i="5"/>
  <c r="AI36" i="5"/>
  <c r="AI35" i="5" s="1"/>
  <c r="AI38" i="5" s="1"/>
  <c r="AK37" i="5"/>
  <c r="AL37" i="5"/>
  <c r="AL36" i="5" s="1"/>
  <c r="AL35" i="5" s="1"/>
  <c r="AL38" i="5" s="1"/>
  <c r="AM37" i="5"/>
  <c r="AN37" i="5"/>
  <c r="AN36" i="5"/>
  <c r="AO37" i="5"/>
  <c r="AP37" i="5"/>
  <c r="AQ37" i="5"/>
  <c r="AQ36" i="5"/>
  <c r="AQ35" i="5"/>
  <c r="AQ38" i="5"/>
  <c r="AR37" i="5"/>
  <c r="AS37" i="5"/>
  <c r="AR36" i="5"/>
  <c r="AR35" i="5"/>
  <c r="AR38" i="5" s="1"/>
  <c r="AT37" i="5"/>
  <c r="AS36" i="5"/>
  <c r="AS35" i="5" s="1"/>
  <c r="AT36" i="5"/>
  <c r="AT35" i="5" s="1"/>
  <c r="AT38" i="5" s="1"/>
  <c r="AU37" i="5"/>
  <c r="AU36" i="5" s="1"/>
  <c r="AU35" i="5" s="1"/>
  <c r="AV37" i="5"/>
  <c r="AW37" i="5"/>
  <c r="AX37" i="5"/>
  <c r="AX36" i="5" s="1"/>
  <c r="AX35" i="5" s="1"/>
  <c r="AY37" i="5"/>
  <c r="AY36" i="5"/>
  <c r="AY35" i="5"/>
  <c r="AY38" i="5" s="1"/>
  <c r="AZ37" i="5"/>
  <c r="AZ36" i="5"/>
  <c r="AZ35" i="5"/>
  <c r="AZ38" i="5" s="1"/>
  <c r="BA37" i="5"/>
  <c r="BB37" i="5"/>
  <c r="BB36" i="5" s="1"/>
  <c r="BB35" i="5" s="1"/>
  <c r="BC37" i="5"/>
  <c r="BC36" i="5" s="1"/>
  <c r="BC35" i="5" s="1"/>
  <c r="BC38" i="5" s="1"/>
  <c r="BD37" i="5"/>
  <c r="BD36" i="5"/>
  <c r="BD35" i="5" s="1"/>
  <c r="BD38" i="5" s="1"/>
  <c r="BE37" i="5"/>
  <c r="BE36" i="5"/>
  <c r="BE35" i="5" s="1"/>
  <c r="BE38" i="5" s="1"/>
  <c r="BF37" i="5"/>
  <c r="BG37" i="5"/>
  <c r="BG36" i="5" s="1"/>
  <c r="BG35" i="5" s="1"/>
  <c r="BF36" i="5"/>
  <c r="BF35" i="5" s="1"/>
  <c r="BF38" i="5" s="1"/>
  <c r="BH37" i="5"/>
  <c r="BH36" i="5" s="1"/>
  <c r="BH35" i="5" s="1"/>
  <c r="BH38" i="5" s="1"/>
  <c r="BI37" i="5"/>
  <c r="BI36" i="5" s="1"/>
  <c r="BI35" i="5" s="1"/>
  <c r="BI38" i="5" s="1"/>
  <c r="BJ37" i="5"/>
  <c r="BK37" i="5"/>
  <c r="BK36" i="5" s="1"/>
  <c r="BL37" i="5"/>
  <c r="BL36" i="5" s="1"/>
  <c r="BL35" i="5" s="1"/>
  <c r="BL38" i="5"/>
  <c r="BJ36" i="5"/>
  <c r="BJ35" i="5" s="1"/>
  <c r="BK35" i="5"/>
  <c r="BK38" i="5" s="1"/>
  <c r="BD5" i="4"/>
  <c r="BD10" i="4"/>
  <c r="BD9" i="4" s="1"/>
  <c r="BD12" i="4" s="1"/>
  <c r="BI5" i="4"/>
  <c r="BI10" i="4"/>
  <c r="BI9" i="4"/>
  <c r="BI12" i="4" s="1"/>
  <c r="AW10" i="4"/>
  <c r="AW9" i="4"/>
  <c r="AW12" i="4"/>
  <c r="AW5" i="4"/>
  <c r="BA5" i="4"/>
  <c r="BA10" i="4"/>
  <c r="BA9" i="4"/>
  <c r="BA12" i="4"/>
  <c r="AX10" i="4"/>
  <c r="AX9" i="4" s="1"/>
  <c r="AX12" i="4" s="1"/>
  <c r="AX13" i="4" s="1"/>
  <c r="AX5" i="4"/>
  <c r="BC5" i="4"/>
  <c r="BC10" i="4"/>
  <c r="BC9" i="4"/>
  <c r="BC12" i="4" s="1"/>
  <c r="BL5" i="4"/>
  <c r="BL10" i="4"/>
  <c r="BL9" i="4" s="1"/>
  <c r="BL12" i="4" s="1"/>
  <c r="BH5" i="4"/>
  <c r="BH10" i="4"/>
  <c r="BH9" i="4"/>
  <c r="BH12" i="4" s="1"/>
  <c r="AK5" i="4"/>
  <c r="BJ10" i="4"/>
  <c r="BJ9" i="4"/>
  <c r="BJ12" i="4" s="1"/>
  <c r="BJ14" i="4" s="1"/>
  <c r="BJ5" i="4"/>
  <c r="BG5" i="4"/>
  <c r="BG10" i="4"/>
  <c r="BG9" i="4" s="1"/>
  <c r="BG12" i="4" s="1"/>
  <c r="BK5" i="4"/>
  <c r="BK10" i="4"/>
  <c r="BK9" i="4" s="1"/>
  <c r="BK12" i="4" s="1"/>
  <c r="AM5" i="4"/>
  <c r="AE5" i="4"/>
  <c r="AT5" i="4"/>
  <c r="BB5" i="4"/>
  <c r="BB10" i="4"/>
  <c r="BB9" i="4" s="1"/>
  <c r="BB12" i="4" s="1"/>
  <c r="O5" i="4"/>
  <c r="AF5" i="4"/>
  <c r="P5" i="4"/>
  <c r="U5" i="4"/>
  <c r="Y5" i="4"/>
  <c r="X5" i="4"/>
  <c r="BF5" i="4"/>
  <c r="BF10" i="4"/>
  <c r="BF9" i="4"/>
  <c r="BF12" i="4"/>
  <c r="BE5" i="4"/>
  <c r="BE10" i="4"/>
  <c r="BE9" i="4"/>
  <c r="BE12" i="4"/>
  <c r="BE14" i="4" s="1"/>
  <c r="BE31" i="5" s="1"/>
  <c r="S5" i="4"/>
  <c r="AJ5" i="4"/>
  <c r="Q5" i="4"/>
  <c r="AQ5" i="4"/>
  <c r="W5" i="4"/>
  <c r="AR5" i="4"/>
  <c r="AZ5" i="4"/>
  <c r="AZ10" i="4"/>
  <c r="AZ9" i="4" s="1"/>
  <c r="AZ12" i="4" s="1"/>
  <c r="AC5" i="4"/>
  <c r="AH5" i="4"/>
  <c r="AD5" i="4"/>
  <c r="AB5" i="4"/>
  <c r="AY5" i="4"/>
  <c r="AY10" i="4"/>
  <c r="AY9" i="4" s="1"/>
  <c r="AY12" i="4" s="1"/>
  <c r="AY14" i="4"/>
  <c r="AN5" i="4"/>
  <c r="AU5" i="4"/>
  <c r="AO5" i="4"/>
  <c r="AL5" i="4"/>
  <c r="AP5" i="4"/>
  <c r="AI5" i="4"/>
  <c r="AG5" i="4"/>
  <c r="V5" i="4"/>
  <c r="AS5" i="4"/>
  <c r="AV5" i="4"/>
  <c r="AA5" i="4"/>
  <c r="N5" i="4"/>
  <c r="N10" i="4"/>
  <c r="N9" i="4" s="1"/>
  <c r="R5" i="4"/>
  <c r="Z5" i="4"/>
  <c r="T5" i="4"/>
  <c r="AO36" i="5"/>
  <c r="X35" i="5"/>
  <c r="X38" i="5" s="1"/>
  <c r="AD22" i="5"/>
  <c r="AD21" i="5" s="1"/>
  <c r="AD24" i="5"/>
  <c r="AM36" i="5"/>
  <c r="AM35" i="5" s="1"/>
  <c r="AM38" i="5" s="1"/>
  <c r="AH35" i="5"/>
  <c r="AH38" i="5"/>
  <c r="AE35" i="5"/>
  <c r="AE38" i="5" s="1"/>
  <c r="AX22" i="5"/>
  <c r="AP22" i="5"/>
  <c r="AP21" i="5"/>
  <c r="AP24" i="5" s="1"/>
  <c r="AP36" i="5"/>
  <c r="AP35" i="5"/>
  <c r="AP38" i="5" s="1"/>
  <c r="AJ36" i="5"/>
  <c r="BK22" i="5"/>
  <c r="BH22" i="5"/>
  <c r="AZ22" i="5"/>
  <c r="AZ21" i="5" s="1"/>
  <c r="AZ24" i="5" s="1"/>
  <c r="U22" i="5"/>
  <c r="U21" i="5" s="1"/>
  <c r="U24" i="5" s="1"/>
  <c r="T36" i="5"/>
  <c r="T35" i="5"/>
  <c r="T38" i="5"/>
  <c r="AT24" i="5"/>
  <c r="S36" i="5"/>
  <c r="BA36" i="5"/>
  <c r="BA35" i="5"/>
  <c r="BA38" i="5" s="1"/>
  <c r="AW36" i="5"/>
  <c r="AW35" i="5" s="1"/>
  <c r="AW38" i="5" s="1"/>
  <c r="AN35" i="5"/>
  <c r="AK36" i="5"/>
  <c r="AK35" i="5" s="1"/>
  <c r="AK38" i="5" s="1"/>
  <c r="AE21" i="5"/>
  <c r="AE24" i="5"/>
  <c r="AV36" i="5"/>
  <c r="AV35" i="5" s="1"/>
  <c r="AV38" i="5" s="1"/>
  <c r="Y36" i="5"/>
  <c r="N36" i="5"/>
  <c r="N35" i="5" s="1"/>
  <c r="N38" i="5" s="1"/>
  <c r="Y35" i="5"/>
  <c r="S35" i="5"/>
  <c r="S38" i="5" s="1"/>
  <c r="AO35" i="5"/>
  <c r="AO38" i="5"/>
  <c r="BH21" i="5"/>
  <c r="BH24" i="5" s="1"/>
  <c r="BE13" i="4"/>
  <c r="F16" i="4"/>
  <c r="F17" i="4" s="1"/>
  <c r="F15" i="4"/>
  <c r="F23" i="4" s="1"/>
  <c r="J15" i="4"/>
  <c r="F13" i="4"/>
  <c r="K22" i="4"/>
  <c r="K15" i="4"/>
  <c r="K23" i="4" s="1"/>
  <c r="J13" i="4"/>
  <c r="F18" i="4"/>
  <c r="H6" i="5"/>
  <c r="H7" i="6"/>
  <c r="AJ35" i="5"/>
  <c r="AJ38" i="5" s="1"/>
  <c r="F22" i="4"/>
  <c r="M16" i="4"/>
  <c r="BB14" i="4"/>
  <c r="F38" i="5"/>
  <c r="F42" i="5" s="1"/>
  <c r="G4" i="4"/>
  <c r="H4" i="4"/>
  <c r="I4" i="4"/>
  <c r="I2" i="5" s="1"/>
  <c r="I3" i="6" s="1"/>
  <c r="H2" i="5"/>
  <c r="H3" i="6" s="1"/>
  <c r="K17" i="4"/>
  <c r="G2" i="5"/>
  <c r="G3" i="6" s="1"/>
  <c r="I13" i="4"/>
  <c r="I14" i="4"/>
  <c r="M17" i="4"/>
  <c r="M18" i="4"/>
  <c r="E14" i="4"/>
  <c r="E13" i="4"/>
  <c r="E23" i="4" s="1"/>
  <c r="M22" i="4"/>
  <c r="J16" i="4"/>
  <c r="J18" i="4" s="1"/>
  <c r="L13" i="4"/>
  <c r="L14" i="4"/>
  <c r="G14" i="4"/>
  <c r="G13" i="4"/>
  <c r="BF13" i="4"/>
  <c r="BB13" i="4"/>
  <c r="P10" i="4"/>
  <c r="P9" i="4"/>
  <c r="P12" i="4" s="1"/>
  <c r="P14" i="4" s="1"/>
  <c r="F37" i="5"/>
  <c r="F41" i="5"/>
  <c r="J4" i="4"/>
  <c r="G15" i="4"/>
  <c r="L16" i="4"/>
  <c r="E15" i="4"/>
  <c r="E16" i="4"/>
  <c r="E17" i="4" s="1"/>
  <c r="J17" i="4"/>
  <c r="J22" i="4"/>
  <c r="I15" i="4"/>
  <c r="I16" i="4"/>
  <c r="I17" i="4" s="1"/>
  <c r="E22" i="4"/>
  <c r="R7" i="4"/>
  <c r="S7" i="4" s="1"/>
  <c r="E18" i="4"/>
  <c r="L17" i="4"/>
  <c r="L22" i="4"/>
  <c r="I18" i="4"/>
  <c r="I22" i="4"/>
  <c r="Q10" i="4"/>
  <c r="Q9" i="4" s="1"/>
  <c r="Q12" i="4" s="1"/>
  <c r="R8" i="4"/>
  <c r="R10" i="4" s="1"/>
  <c r="R9" i="4" s="1"/>
  <c r="R12" i="4" s="1"/>
  <c r="T7" i="4"/>
  <c r="M20" i="5"/>
  <c r="R13" i="4"/>
  <c r="Q13" i="4"/>
  <c r="S8" i="4"/>
  <c r="S10" i="4"/>
  <c r="S9" i="4" s="1"/>
  <c r="S12" i="4" s="1"/>
  <c r="S14" i="4" s="1"/>
  <c r="P17" i="5"/>
  <c r="P18" i="5" s="1"/>
  <c r="I5" i="5"/>
  <c r="I6" i="5" s="1"/>
  <c r="I7" i="6" s="1"/>
  <c r="J5" i="5"/>
  <c r="J6" i="6" s="1"/>
  <c r="BK21" i="5"/>
  <c r="BL22" i="5"/>
  <c r="AY22" i="5"/>
  <c r="AG21" i="5"/>
  <c r="AB21" i="5"/>
  <c r="BJ24" i="5"/>
  <c r="X21" i="5"/>
  <c r="X24" i="5" s="1"/>
  <c r="S24" i="5"/>
  <c r="AA21" i="5"/>
  <c r="AA24" i="5" s="1"/>
  <c r="P24" i="5"/>
  <c r="BB21" i="5"/>
  <c r="BB24" i="5" s="1"/>
  <c r="AJ24" i="5"/>
  <c r="R21" i="5"/>
  <c r="R24" i="5"/>
  <c r="AX21" i="5"/>
  <c r="BE21" i="5"/>
  <c r="BE24" i="5"/>
  <c r="BC21" i="5"/>
  <c r="BC24" i="5"/>
  <c r="BA24" i="5"/>
  <c r="W24" i="5"/>
  <c r="T24" i="5"/>
  <c r="AW21" i="5"/>
  <c r="AW24" i="5" s="1"/>
  <c r="M22" i="5"/>
  <c r="O13" i="4"/>
  <c r="N12" i="4"/>
  <c r="BL21" i="5"/>
  <c r="AX24" i="5"/>
  <c r="BK24" i="5"/>
  <c r="AB24" i="5"/>
  <c r="AY21" i="5"/>
  <c r="O15" i="4"/>
  <c r="AY24" i="5"/>
  <c r="AS38" i="5"/>
  <c r="Q24" i="5"/>
  <c r="F40" i="5"/>
  <c r="F44" i="5" s="1"/>
  <c r="BJ38" i="5"/>
  <c r="AU38" i="5"/>
  <c r="V24" i="5"/>
  <c r="F23" i="5"/>
  <c r="F27" i="5" s="1"/>
  <c r="K5" i="5"/>
  <c r="J6" i="5"/>
  <c r="J7" i="6" s="1"/>
  <c r="I6" i="6"/>
  <c r="G9" i="6"/>
  <c r="E9" i="6"/>
  <c r="P20" i="5"/>
  <c r="P28" i="5"/>
  <c r="AY31" i="5"/>
  <c r="AY17" i="5"/>
  <c r="AY18" i="5" s="1"/>
  <c r="AY26" i="5" s="1"/>
  <c r="O17" i="5"/>
  <c r="P31" i="5"/>
  <c r="P25" i="5"/>
  <c r="P15" i="4"/>
  <c r="AY13" i="4"/>
  <c r="BJ31" i="5"/>
  <c r="O16" i="4"/>
  <c r="S16" i="4"/>
  <c r="S22" i="4" s="1"/>
  <c r="O31" i="5"/>
  <c r="O22" i="4"/>
  <c r="O24" i="4" s="1"/>
  <c r="R14" i="4"/>
  <c r="R17" i="5" s="1"/>
  <c r="R20" i="5" s="1"/>
  <c r="R28" i="5" s="1"/>
  <c r="S13" i="4"/>
  <c r="S18" i="4"/>
  <c r="BH13" i="4"/>
  <c r="BH14" i="4"/>
  <c r="BI13" i="4"/>
  <c r="BI14" i="4"/>
  <c r="P34" i="5"/>
  <c r="P42" i="5"/>
  <c r="Q14" i="4"/>
  <c r="BE39" i="5"/>
  <c r="AY20" i="5"/>
  <c r="AY28" i="5"/>
  <c r="BE17" i="5"/>
  <c r="BJ34" i="5"/>
  <c r="BJ42" i="5" s="1"/>
  <c r="BJ13" i="4"/>
  <c r="AW14" i="4"/>
  <c r="AW13" i="4"/>
  <c r="AX14" i="4"/>
  <c r="AX16" i="4" s="1"/>
  <c r="AX22" i="4" s="1"/>
  <c r="BE16" i="4"/>
  <c r="BE18" i="4"/>
  <c r="BE15" i="4"/>
  <c r="BB31" i="5"/>
  <c r="BB16" i="4"/>
  <c r="BB15" i="4"/>
  <c r="BB17" i="5"/>
  <c r="BB18" i="4"/>
  <c r="BB22" i="4"/>
  <c r="BB31" i="4" s="1"/>
  <c r="BB24" i="4"/>
  <c r="AY34" i="5"/>
  <c r="AY42" i="5" s="1"/>
  <c r="BD13" i="4"/>
  <c r="BD14" i="4"/>
  <c r="AY15" i="4"/>
  <c r="K6" i="6"/>
  <c r="K6" i="5"/>
  <c r="K7" i="6" s="1"/>
  <c r="L5" i="5"/>
  <c r="L6" i="6" s="1"/>
  <c r="F22" i="5"/>
  <c r="P32" i="5"/>
  <c r="P39" i="5"/>
  <c r="P26" i="5"/>
  <c r="P19" i="5"/>
  <c r="P27" i="5" s="1"/>
  <c r="BD15" i="4"/>
  <c r="BD31" i="5"/>
  <c r="AX17" i="5"/>
  <c r="AX31" i="5"/>
  <c r="AX15" i="4"/>
  <c r="BB25" i="5"/>
  <c r="R31" i="5"/>
  <c r="R15" i="4"/>
  <c r="R16" i="4"/>
  <c r="R22" i="4" s="1"/>
  <c r="O32" i="5"/>
  <c r="O39" i="5"/>
  <c r="O34" i="5"/>
  <c r="Q15" i="4"/>
  <c r="Q17" i="5"/>
  <c r="Q31" i="5"/>
  <c r="Q16" i="4"/>
  <c r="O17" i="4"/>
  <c r="O23" i="4" s="1"/>
  <c r="BE17" i="4"/>
  <c r="BE22" i="4"/>
  <c r="BE25" i="5"/>
  <c r="BI31" i="5"/>
  <c r="BI16" i="4"/>
  <c r="BI22" i="4"/>
  <c r="BI17" i="5"/>
  <c r="BI15" i="4"/>
  <c r="BB17" i="4"/>
  <c r="BB23" i="4"/>
  <c r="O18" i="4"/>
  <c r="AY19" i="5"/>
  <c r="AY27" i="5" s="1"/>
  <c r="BI18" i="4"/>
  <c r="BH17" i="5"/>
  <c r="BH16" i="4"/>
  <c r="BH31" i="5"/>
  <c r="BH39" i="5" s="1"/>
  <c r="S17" i="4"/>
  <c r="M5" i="5"/>
  <c r="N5" i="5" s="1"/>
  <c r="L6" i="5"/>
  <c r="L7" i="6" s="1"/>
  <c r="P33" i="5"/>
  <c r="P41" i="5"/>
  <c r="P40" i="5"/>
  <c r="BI25" i="5"/>
  <c r="Q18" i="5"/>
  <c r="Q19" i="5"/>
  <c r="Q27" i="5"/>
  <c r="Q25" i="5"/>
  <c r="Q20" i="5"/>
  <c r="Q28" i="5"/>
  <c r="BH22" i="4"/>
  <c r="AX17" i="4"/>
  <c r="AX23" i="4" s="1"/>
  <c r="BH18" i="4"/>
  <c r="BI17" i="4"/>
  <c r="BI23" i="4" s="1"/>
  <c r="Q17" i="4"/>
  <c r="AX20" i="5"/>
  <c r="AX28" i="5"/>
  <c r="AX18" i="5"/>
  <c r="AX25" i="5"/>
  <c r="BI32" i="5"/>
  <c r="BI33" i="5"/>
  <c r="BI41" i="5" s="1"/>
  <c r="BI34" i="5"/>
  <c r="BI42" i="5" s="1"/>
  <c r="BI39" i="5"/>
  <c r="Q18" i="4"/>
  <c r="O33" i="5"/>
  <c r="O41" i="5" s="1"/>
  <c r="O40" i="5"/>
  <c r="R18" i="5"/>
  <c r="R19" i="5" s="1"/>
  <c r="R27" i="5" s="1"/>
  <c r="R25" i="5"/>
  <c r="AX18" i="4"/>
  <c r="BD34" i="5"/>
  <c r="BD42" i="5"/>
  <c r="BH32" i="5"/>
  <c r="BH34" i="5"/>
  <c r="BH42" i="5" s="1"/>
  <c r="BH25" i="5"/>
  <c r="BH18" i="5"/>
  <c r="BH19" i="5" s="1"/>
  <c r="BH27" i="5" s="1"/>
  <c r="BH20" i="5"/>
  <c r="BH28" i="5" s="1"/>
  <c r="Q22" i="4"/>
  <c r="Q39" i="5"/>
  <c r="Q34" i="5"/>
  <c r="Q42" i="5"/>
  <c r="Q32" i="5"/>
  <c r="R17" i="4"/>
  <c r="R23" i="4"/>
  <c r="R18" i="4"/>
  <c r="R34" i="5"/>
  <c r="R42" i="5"/>
  <c r="R32" i="5"/>
  <c r="R33" i="5" s="1"/>
  <c r="R39" i="5"/>
  <c r="AX32" i="5"/>
  <c r="AX40" i="5" s="1"/>
  <c r="M6" i="6"/>
  <c r="Q33" i="5"/>
  <c r="Q41" i="5"/>
  <c r="Q40" i="5"/>
  <c r="BI40" i="5"/>
  <c r="M26" i="5"/>
  <c r="M21" i="5"/>
  <c r="Q26" i="5"/>
  <c r="Y38" i="5"/>
  <c r="BG24" i="5"/>
  <c r="AQ24" i="5"/>
  <c r="AF24" i="5"/>
  <c r="R41" i="5"/>
  <c r="R40" i="5"/>
  <c r="AX19" i="5"/>
  <c r="AX27" i="5"/>
  <c r="AX26" i="5"/>
  <c r="O25" i="5"/>
  <c r="O20" i="5"/>
  <c r="O28" i="5"/>
  <c r="O18" i="5"/>
  <c r="O19" i="5" s="1"/>
  <c r="O27" i="5" s="1"/>
  <c r="BH40" i="5"/>
  <c r="BH33" i="5"/>
  <c r="BH41" i="5" s="1"/>
  <c r="BB32" i="5"/>
  <c r="BB34" i="5"/>
  <c r="AG24" i="5"/>
  <c r="BI18" i="5"/>
  <c r="BI26" i="5" s="1"/>
  <c r="BI20" i="5"/>
  <c r="BI28" i="5"/>
  <c r="AN38" i="5"/>
  <c r="Z24" i="5"/>
  <c r="F26" i="5"/>
  <c r="F25" i="5"/>
  <c r="F29" i="5"/>
  <c r="AY32" i="5"/>
  <c r="AY40" i="5" s="1"/>
  <c r="AY39" i="5"/>
  <c r="BB38" i="5"/>
  <c r="BB42" i="5"/>
  <c r="BB39" i="5"/>
  <c r="AX38" i="5"/>
  <c r="BG38" i="5"/>
  <c r="BL24" i="5"/>
  <c r="M24" i="5"/>
  <c r="M28" i="5" s="1"/>
  <c r="M25" i="5"/>
  <c r="BB33" i="5"/>
  <c r="BB41" i="5"/>
  <c r="BB40" i="5"/>
  <c r="AY33" i="5"/>
  <c r="AY41" i="5" s="1"/>
  <c r="BI19" i="5"/>
  <c r="BI27" i="5" s="1"/>
  <c r="N6" i="5" l="1"/>
  <c r="O5" i="5"/>
  <c r="BH31" i="4"/>
  <c r="BH24" i="4"/>
  <c r="AW16" i="4"/>
  <c r="AW31" i="5"/>
  <c r="AW17" i="5"/>
  <c r="AW22" i="4"/>
  <c r="O26" i="5"/>
  <c r="BI31" i="4"/>
  <c r="BI24" i="4"/>
  <c r="Q23" i="4"/>
  <c r="BD32" i="5"/>
  <c r="BD39" i="5"/>
  <c r="BH26" i="5"/>
  <c r="AX33" i="5"/>
  <c r="AX41" i="5" s="1"/>
  <c r="M6" i="5"/>
  <c r="M7" i="6" s="1"/>
  <c r="AW15" i="4"/>
  <c r="BE31" i="4"/>
  <c r="BE24" i="4"/>
  <c r="N13" i="4"/>
  <c r="N14" i="4"/>
  <c r="N5" i="6"/>
  <c r="R26" i="5"/>
  <c r="Q31" i="4"/>
  <c r="Q24" i="4"/>
  <c r="AX34" i="5"/>
  <c r="AX42" i="5" s="1"/>
  <c r="AX39" i="5"/>
  <c r="BB18" i="5"/>
  <c r="BB20" i="5"/>
  <c r="BB28" i="5" s="1"/>
  <c r="BE20" i="5"/>
  <c r="BE28" i="5" s="1"/>
  <c r="BE18" i="5"/>
  <c r="S31" i="4"/>
  <c r="S24" i="4"/>
  <c r="BE23" i="4"/>
  <c r="BH17" i="4"/>
  <c r="R31" i="4"/>
  <c r="R24" i="4"/>
  <c r="BD16" i="4"/>
  <c r="BD17" i="5"/>
  <c r="BH15" i="4"/>
  <c r="BH23" i="4" s="1"/>
  <c r="S31" i="5"/>
  <c r="S17" i="5"/>
  <c r="S15" i="4"/>
  <c r="S23" i="4" s="1"/>
  <c r="AX31" i="4"/>
  <c r="AX24" i="4"/>
  <c r="BJ32" i="5"/>
  <c r="BJ39" i="5"/>
  <c r="K4" i="4"/>
  <c r="J2" i="5"/>
  <c r="J3" i="6" s="1"/>
  <c r="AZ13" i="4"/>
  <c r="AZ14" i="4"/>
  <c r="BE32" i="5"/>
  <c r="BE34" i="5"/>
  <c r="BE42" i="5" s="1"/>
  <c r="BF14" i="4"/>
  <c r="BJ15" i="4"/>
  <c r="BJ17" i="5"/>
  <c r="BJ16" i="4"/>
  <c r="BC14" i="4"/>
  <c r="BC13" i="4"/>
  <c r="T8" i="4"/>
  <c r="U7" i="4"/>
  <c r="P16" i="4"/>
  <c r="AY18" i="4"/>
  <c r="AY16" i="4"/>
  <c r="BG13" i="4"/>
  <c r="BG14" i="4"/>
  <c r="BA14" i="4"/>
  <c r="BA13" i="4"/>
  <c r="O42" i="5"/>
  <c r="BL14" i="4"/>
  <c r="BL13" i="4"/>
  <c r="AY25" i="5"/>
  <c r="P13" i="4"/>
  <c r="BK14" i="4"/>
  <c r="BK13" i="4"/>
  <c r="G16" i="4"/>
  <c r="L18" i="4"/>
  <c r="L15" i="4"/>
  <c r="L23" i="4" s="1"/>
  <c r="I23" i="4"/>
  <c r="J23" i="4"/>
  <c r="H13" i="4"/>
  <c r="H14" i="4"/>
  <c r="H4" i="6"/>
  <c r="H9" i="6" s="1"/>
  <c r="I3" i="5"/>
  <c r="F43" i="5"/>
  <c r="H16" i="4" l="1"/>
  <c r="H17" i="4" s="1"/>
  <c r="H15" i="4"/>
  <c r="H18" i="4"/>
  <c r="G17" i="4"/>
  <c r="G23" i="4" s="1"/>
  <c r="G18" i="4"/>
  <c r="BL31" i="5"/>
  <c r="BL17" i="5"/>
  <c r="BL22" i="4"/>
  <c r="BL15" i="4"/>
  <c r="BL16" i="4"/>
  <c r="BA31" i="5"/>
  <c r="BA17" i="5"/>
  <c r="BA16" i="4"/>
  <c r="BA15" i="4"/>
  <c r="BA22" i="4"/>
  <c r="BA18" i="4"/>
  <c r="BJ25" i="5"/>
  <c r="BJ20" i="5"/>
  <c r="BJ28" i="5" s="1"/>
  <c r="BJ18" i="5"/>
  <c r="BD17" i="4"/>
  <c r="BD23" i="4" s="1"/>
  <c r="BD22" i="4"/>
  <c r="BE26" i="5"/>
  <c r="BE19" i="5"/>
  <c r="BE27" i="5" s="1"/>
  <c r="BD33" i="5"/>
  <c r="BD41" i="5" s="1"/>
  <c r="BD40" i="5"/>
  <c r="AW34" i="5"/>
  <c r="AW42" i="5" s="1"/>
  <c r="AW39" i="5"/>
  <c r="AW32" i="5"/>
  <c r="P5" i="5"/>
  <c r="O5" i="6"/>
  <c r="O6" i="5"/>
  <c r="J3" i="5"/>
  <c r="I4" i="5"/>
  <c r="I5" i="6" s="1"/>
  <c r="I4" i="6"/>
  <c r="I9" i="6" s="1"/>
  <c r="H23" i="4"/>
  <c r="BG16" i="4"/>
  <c r="BG22" i="4"/>
  <c r="BG17" i="5"/>
  <c r="BG15" i="4"/>
  <c r="BG31" i="5"/>
  <c r="P17" i="4"/>
  <c r="P23" i="4" s="1"/>
  <c r="P18" i="4"/>
  <c r="P22" i="4"/>
  <c r="U8" i="4"/>
  <c r="V7" i="4"/>
  <c r="BE33" i="5"/>
  <c r="BE41" i="5" s="1"/>
  <c r="BE40" i="5"/>
  <c r="BJ33" i="5"/>
  <c r="BJ41" i="5" s="1"/>
  <c r="BJ40" i="5"/>
  <c r="AW31" i="4"/>
  <c r="AW24" i="4"/>
  <c r="AW17" i="4"/>
  <c r="BK16" i="4"/>
  <c r="BK15" i="4"/>
  <c r="BK17" i="5"/>
  <c r="BK22" i="4"/>
  <c r="BK18" i="4"/>
  <c r="BK31" i="5"/>
  <c r="T10" i="4"/>
  <c r="T9" i="4" s="1"/>
  <c r="T12" i="4" s="1"/>
  <c r="BC17" i="5"/>
  <c r="BC15" i="4"/>
  <c r="BC16" i="4"/>
  <c r="BC31" i="5"/>
  <c r="AZ15" i="4"/>
  <c r="AZ17" i="5"/>
  <c r="AZ18" i="4"/>
  <c r="AZ22" i="4"/>
  <c r="AZ31" i="5"/>
  <c r="AZ16" i="4"/>
  <c r="L4" i="4"/>
  <c r="K2" i="5"/>
  <c r="K3" i="6" s="1"/>
  <c r="S25" i="5"/>
  <c r="S20" i="5"/>
  <c r="S28" i="5" s="1"/>
  <c r="S18" i="5"/>
  <c r="BD18" i="5"/>
  <c r="BD20" i="5"/>
  <c r="BD28" i="5" s="1"/>
  <c r="BD25" i="5"/>
  <c r="AW20" i="5"/>
  <c r="AW28" i="5" s="1"/>
  <c r="AW18" i="5"/>
  <c r="AW25" i="5"/>
  <c r="H22" i="4"/>
  <c r="G22" i="4"/>
  <c r="AY17" i="4"/>
  <c r="AY23" i="4" s="1"/>
  <c r="AY22" i="4"/>
  <c r="BC18" i="4"/>
  <c r="BJ17" i="4"/>
  <c r="BJ23" i="4" s="1"/>
  <c r="BJ18" i="4"/>
  <c r="BJ22" i="4"/>
  <c r="BF31" i="5"/>
  <c r="BF16" i="4"/>
  <c r="BF17" i="5"/>
  <c r="BF15" i="4"/>
  <c r="S32" i="5"/>
  <c r="S39" i="5"/>
  <c r="S34" i="5"/>
  <c r="S42" i="5" s="1"/>
  <c r="BD18" i="4"/>
  <c r="BB19" i="5"/>
  <c r="BB27" i="5" s="1"/>
  <c r="BB26" i="5"/>
  <c r="N17" i="5"/>
  <c r="N16" i="4"/>
  <c r="N15" i="4"/>
  <c r="N31" i="5"/>
  <c r="AW23" i="4"/>
  <c r="AW18" i="4"/>
  <c r="N17" i="4" l="1"/>
  <c r="N23" i="4" s="1"/>
  <c r="N22" i="4"/>
  <c r="N24" i="4" s="1"/>
  <c r="N18" i="4"/>
  <c r="BD26" i="5"/>
  <c r="BD19" i="5"/>
  <c r="BD27" i="5" s="1"/>
  <c r="BK31" i="4"/>
  <c r="BK24" i="4"/>
  <c r="BG20" i="5"/>
  <c r="BG28" i="5" s="1"/>
  <c r="BG25" i="5"/>
  <c r="BG18" i="5"/>
  <c r="AW33" i="5"/>
  <c r="AW41" i="5" s="1"/>
  <c r="AW40" i="5"/>
  <c r="BA31" i="4"/>
  <c r="BA24" i="4"/>
  <c r="BF17" i="4"/>
  <c r="BF23" i="4" s="1"/>
  <c r="BF22" i="4"/>
  <c r="AZ31" i="4"/>
  <c r="AZ24" i="4"/>
  <c r="P31" i="4"/>
  <c r="P24" i="4"/>
  <c r="BG31" i="4"/>
  <c r="BG24" i="4"/>
  <c r="BD31" i="4"/>
  <c r="BD24" i="4"/>
  <c r="BA34" i="5"/>
  <c r="BA42" i="5" s="1"/>
  <c r="BA32" i="5"/>
  <c r="BA39" i="5"/>
  <c r="BL31" i="4"/>
  <c r="BL24" i="4"/>
  <c r="BF18" i="5"/>
  <c r="BF20" i="5"/>
  <c r="BF28" i="5" s="1"/>
  <c r="BF25" i="5"/>
  <c r="AW19" i="5"/>
  <c r="AW27" i="5" s="1"/>
  <c r="AW26" i="5"/>
  <c r="AZ39" i="5"/>
  <c r="AZ32" i="5"/>
  <c r="AZ34" i="5"/>
  <c r="AZ42" i="5" s="1"/>
  <c r="J4" i="6"/>
  <c r="J4" i="5"/>
  <c r="J5" i="6" s="1"/>
  <c r="K3" i="5"/>
  <c r="BL39" i="5"/>
  <c r="BL32" i="5"/>
  <c r="BL34" i="5"/>
  <c r="BL42" i="5" s="1"/>
  <c r="N18" i="5"/>
  <c r="N25" i="5"/>
  <c r="N20" i="5"/>
  <c r="N28" i="5" s="1"/>
  <c r="L2" i="5"/>
  <c r="L3" i="6" s="1"/>
  <c r="M4" i="4"/>
  <c r="BC18" i="5"/>
  <c r="BC20" i="5"/>
  <c r="BC28" i="5" s="1"/>
  <c r="BC25" i="5"/>
  <c r="BK20" i="5"/>
  <c r="BK28" i="5" s="1"/>
  <c r="BK18" i="5"/>
  <c r="BK25" i="5"/>
  <c r="BC39" i="5"/>
  <c r="BC32" i="5"/>
  <c r="BC34" i="5"/>
  <c r="BC42" i="5" s="1"/>
  <c r="BK34" i="5"/>
  <c r="BK42" i="5" s="1"/>
  <c r="BK32" i="5"/>
  <c r="BK39" i="5"/>
  <c r="W7" i="4"/>
  <c r="V8" i="4"/>
  <c r="BG34" i="5"/>
  <c r="BG42" i="5" s="1"/>
  <c r="BG32" i="5"/>
  <c r="BG39" i="5"/>
  <c r="BG17" i="4"/>
  <c r="BG23" i="4" s="1"/>
  <c r="BJ31" i="4"/>
  <c r="BJ24" i="4"/>
  <c r="U10" i="4"/>
  <c r="U9" i="4" s="1"/>
  <c r="U12" i="4" s="1"/>
  <c r="BA18" i="5"/>
  <c r="BA20" i="5"/>
  <c r="BA28" i="5" s="1"/>
  <c r="BA25" i="5"/>
  <c r="AY31" i="4"/>
  <c r="AY24" i="4"/>
  <c r="S26" i="5"/>
  <c r="S19" i="5"/>
  <c r="S27" i="5" s="1"/>
  <c r="N39" i="5"/>
  <c r="N34" i="5"/>
  <c r="N42" i="5" s="1"/>
  <c r="N32" i="5"/>
  <c r="BF18" i="4"/>
  <c r="BF39" i="5"/>
  <c r="BF32" i="5"/>
  <c r="BF34" i="5"/>
  <c r="BF42" i="5" s="1"/>
  <c r="BL17" i="4"/>
  <c r="BL23" i="4" s="1"/>
  <c r="BL18" i="5"/>
  <c r="BL20" i="5"/>
  <c r="BL28" i="5" s="1"/>
  <c r="BL25" i="5"/>
  <c r="S40" i="5"/>
  <c r="S33" i="5"/>
  <c r="S41" i="5" s="1"/>
  <c r="AZ17" i="4"/>
  <c r="AZ23" i="4" s="1"/>
  <c r="AZ18" i="5"/>
  <c r="AZ20" i="5"/>
  <c r="AZ28" i="5" s="1"/>
  <c r="AZ25" i="5"/>
  <c r="BC17" i="4"/>
  <c r="BC23" i="4" s="1"/>
  <c r="BC22" i="4"/>
  <c r="T13" i="4"/>
  <c r="T14" i="4"/>
  <c r="BK17" i="4"/>
  <c r="BK23" i="4" s="1"/>
  <c r="BG18" i="4"/>
  <c r="Q5" i="5"/>
  <c r="P5" i="6"/>
  <c r="P6" i="5"/>
  <c r="BJ19" i="5"/>
  <c r="BJ27" i="5" s="1"/>
  <c r="BJ26" i="5"/>
  <c r="BA17" i="4"/>
  <c r="BA23" i="4" s="1"/>
  <c r="BL18" i="4"/>
  <c r="AZ19" i="5" l="1"/>
  <c r="AZ27" i="5" s="1"/>
  <c r="AZ26" i="5"/>
  <c r="BL26" i="5"/>
  <c r="BL19" i="5"/>
  <c r="BL27" i="5" s="1"/>
  <c r="N33" i="5"/>
  <c r="N41" i="5" s="1"/>
  <c r="N40" i="5"/>
  <c r="BC33" i="5"/>
  <c r="BC41" i="5" s="1"/>
  <c r="BC40" i="5"/>
  <c r="N4" i="4"/>
  <c r="M2" i="5"/>
  <c r="M3" i="6" s="1"/>
  <c r="N19" i="5"/>
  <c r="N27" i="5" s="1"/>
  <c r="N26" i="5"/>
  <c r="K4" i="5"/>
  <c r="K5" i="6" s="1"/>
  <c r="L3" i="5"/>
  <c r="K4" i="6"/>
  <c r="K9" i="6" s="1"/>
  <c r="AZ33" i="5"/>
  <c r="AZ41" i="5" s="1"/>
  <c r="AZ40" i="5"/>
  <c r="BF31" i="4"/>
  <c r="BF24" i="4"/>
  <c r="BF40" i="5"/>
  <c r="BF33" i="5"/>
  <c r="BF41" i="5" s="1"/>
  <c r="BA19" i="5"/>
  <c r="BA27" i="5" s="1"/>
  <c r="BA26" i="5"/>
  <c r="BG40" i="5"/>
  <c r="BG33" i="5"/>
  <c r="BG41" i="5" s="1"/>
  <c r="V10" i="4"/>
  <c r="V9" i="4" s="1"/>
  <c r="V12" i="4" s="1"/>
  <c r="BK33" i="5"/>
  <c r="BK41" i="5" s="1"/>
  <c r="BK40" i="5"/>
  <c r="T31" i="5"/>
  <c r="T17" i="5"/>
  <c r="T15" i="4"/>
  <c r="T16" i="4"/>
  <c r="W8" i="4"/>
  <c r="X7" i="4"/>
  <c r="BL33" i="5"/>
  <c r="BL41" i="5" s="1"/>
  <c r="BL40" i="5"/>
  <c r="J9" i="6"/>
  <c r="BF26" i="5"/>
  <c r="BF19" i="5"/>
  <c r="BF27" i="5" s="1"/>
  <c r="BA40" i="5"/>
  <c r="BA33" i="5"/>
  <c r="BA41" i="5" s="1"/>
  <c r="Q5" i="6"/>
  <c r="R5" i="5"/>
  <c r="Q6" i="5"/>
  <c r="T18" i="4"/>
  <c r="BC31" i="4"/>
  <c r="BC24" i="4"/>
  <c r="U14" i="4"/>
  <c r="U13" i="4"/>
  <c r="BK19" i="5"/>
  <c r="BK27" i="5" s="1"/>
  <c r="BK26" i="5"/>
  <c r="BC26" i="5"/>
  <c r="BC19" i="5"/>
  <c r="BC27" i="5" s="1"/>
  <c r="BG19" i="5"/>
  <c r="BG27" i="5" s="1"/>
  <c r="BG26" i="5"/>
  <c r="T18" i="5" l="1"/>
  <c r="T20" i="5"/>
  <c r="T28" i="5" s="1"/>
  <c r="T25" i="5"/>
  <c r="U31" i="5"/>
  <c r="U16" i="4"/>
  <c r="U15" i="4"/>
  <c r="U17" i="5"/>
  <c r="Y7" i="4"/>
  <c r="X8" i="4"/>
  <c r="T17" i="4"/>
  <c r="T23" i="4" s="1"/>
  <c r="T22" i="4"/>
  <c r="T32" i="5"/>
  <c r="T39" i="5"/>
  <c r="T34" i="5"/>
  <c r="T42" i="5" s="1"/>
  <c r="R5" i="6"/>
  <c r="S5" i="5"/>
  <c r="R6" i="5"/>
  <c r="V13" i="4"/>
  <c r="V14" i="4"/>
  <c r="L4" i="5"/>
  <c r="L5" i="6" s="1"/>
  <c r="M3" i="5"/>
  <c r="L4" i="6"/>
  <c r="W10" i="4"/>
  <c r="W9" i="4" s="1"/>
  <c r="W12" i="4" s="1"/>
  <c r="O4" i="4"/>
  <c r="N2" i="5"/>
  <c r="W14" i="4" l="1"/>
  <c r="W13" i="4"/>
  <c r="V15" i="4"/>
  <c r="V17" i="5"/>
  <c r="V31" i="5"/>
  <c r="V16" i="4"/>
  <c r="V18" i="4" s="1"/>
  <c r="T33" i="5"/>
  <c r="T41" i="5" s="1"/>
  <c r="T40" i="5"/>
  <c r="X10" i="4"/>
  <c r="X9" i="4" s="1"/>
  <c r="X12" i="4" s="1"/>
  <c r="Y8" i="4"/>
  <c r="Z7" i="4"/>
  <c r="U17" i="4"/>
  <c r="U23" i="4" s="1"/>
  <c r="U18" i="4"/>
  <c r="T26" i="5"/>
  <c r="T19" i="5"/>
  <c r="T27" i="5" s="1"/>
  <c r="L9" i="6"/>
  <c r="U22" i="4"/>
  <c r="U20" i="5"/>
  <c r="U28" i="5" s="1"/>
  <c r="U25" i="5"/>
  <c r="U18" i="5"/>
  <c r="U32" i="5"/>
  <c r="U34" i="5"/>
  <c r="U42" i="5" s="1"/>
  <c r="U39" i="5"/>
  <c r="N7" i="5"/>
  <c r="N3" i="6"/>
  <c r="N8" i="5"/>
  <c r="N10" i="5" s="1"/>
  <c r="T5" i="5"/>
  <c r="S5" i="6"/>
  <c r="S6" i="5"/>
  <c r="O2" i="5"/>
  <c r="P4" i="4"/>
  <c r="T31" i="4"/>
  <c r="T24" i="4"/>
  <c r="M4" i="6"/>
  <c r="M9" i="6" s="1"/>
  <c r="N3" i="5"/>
  <c r="M4" i="5"/>
  <c r="M5" i="6" s="1"/>
  <c r="U5" i="5" l="1"/>
  <c r="T6" i="5"/>
  <c r="T5" i="6"/>
  <c r="X14" i="4"/>
  <c r="X13" i="4"/>
  <c r="V34" i="5"/>
  <c r="V42" i="5" s="1"/>
  <c r="V32" i="5"/>
  <c r="V39" i="5"/>
  <c r="W31" i="5"/>
  <c r="W17" i="5"/>
  <c r="W16" i="4"/>
  <c r="W15" i="4"/>
  <c r="U33" i="5"/>
  <c r="U41" i="5" s="1"/>
  <c r="U40" i="5"/>
  <c r="U31" i="4"/>
  <c r="U24" i="4"/>
  <c r="Z8" i="4"/>
  <c r="AA7" i="4"/>
  <c r="W18" i="4"/>
  <c r="Q4" i="4"/>
  <c r="P2" i="5"/>
  <c r="V17" i="4"/>
  <c r="V23" i="4" s="1"/>
  <c r="V22" i="4"/>
  <c r="O8" i="5"/>
  <c r="O10" i="5" s="1"/>
  <c r="O3" i="6"/>
  <c r="O7" i="5"/>
  <c r="N4" i="6"/>
  <c r="O3" i="5"/>
  <c r="N4" i="5"/>
  <c r="N9" i="5"/>
  <c r="N6" i="6"/>
  <c r="U19" i="5"/>
  <c r="U27" i="5" s="1"/>
  <c r="U26" i="5"/>
  <c r="Y10" i="4"/>
  <c r="Y9" i="4" s="1"/>
  <c r="Y12" i="4" s="1"/>
  <c r="V20" i="5"/>
  <c r="V28" i="5" s="1"/>
  <c r="V25" i="5"/>
  <c r="V18" i="5"/>
  <c r="Y13" i="4" l="1"/>
  <c r="Y14" i="4"/>
  <c r="P3" i="5"/>
  <c r="O4" i="6"/>
  <c r="O4" i="5"/>
  <c r="W34" i="5"/>
  <c r="W42" i="5" s="1"/>
  <c r="W39" i="5"/>
  <c r="W32" i="5"/>
  <c r="V19" i="5"/>
  <c r="V27" i="5" s="1"/>
  <c r="V26" i="5"/>
  <c r="O9" i="5"/>
  <c r="O7" i="6" s="1"/>
  <c r="O6" i="6"/>
  <c r="Z10" i="4"/>
  <c r="Z9" i="4" s="1"/>
  <c r="Z12" i="4" s="1"/>
  <c r="W17" i="4"/>
  <c r="W23" i="4" s="1"/>
  <c r="W22" i="4"/>
  <c r="P7" i="5"/>
  <c r="P3" i="6"/>
  <c r="P8" i="5"/>
  <c r="P10" i="5" s="1"/>
  <c r="W18" i="5"/>
  <c r="W25" i="5"/>
  <c r="W20" i="5"/>
  <c r="W28" i="5" s="1"/>
  <c r="N7" i="6"/>
  <c r="N9" i="6" s="1"/>
  <c r="V31" i="4"/>
  <c r="V24" i="4"/>
  <c r="Q2" i="5"/>
  <c r="R4" i="4"/>
  <c r="AB7" i="4"/>
  <c r="AA8" i="4"/>
  <c r="X16" i="4"/>
  <c r="X18" i="4" s="1"/>
  <c r="X15" i="4"/>
  <c r="X31" i="5"/>
  <c r="X17" i="5"/>
  <c r="U6" i="5"/>
  <c r="V5" i="5"/>
  <c r="U5" i="6"/>
  <c r="V40" i="5"/>
  <c r="V33" i="5"/>
  <c r="V41" i="5" s="1"/>
  <c r="N13" i="6" l="1"/>
  <c r="N12" i="6"/>
  <c r="P4" i="5"/>
  <c r="P4" i="6"/>
  <c r="Q3" i="5"/>
  <c r="W5" i="5"/>
  <c r="V6" i="5"/>
  <c r="V5" i="6"/>
  <c r="X39" i="5"/>
  <c r="X32" i="5"/>
  <c r="X34" i="5"/>
  <c r="X42" i="5" s="1"/>
  <c r="R2" i="5"/>
  <c r="S4" i="4"/>
  <c r="W19" i="5"/>
  <c r="W27" i="5" s="1"/>
  <c r="W26" i="5"/>
  <c r="W31" i="4"/>
  <c r="W24" i="4"/>
  <c r="Z13" i="4"/>
  <c r="Z14" i="4"/>
  <c r="Y22" i="4"/>
  <c r="W33" i="5"/>
  <c r="W41" i="5" s="1"/>
  <c r="W40" i="5"/>
  <c r="X20" i="5"/>
  <c r="X28" i="5" s="1"/>
  <c r="X25" i="5"/>
  <c r="X18" i="5"/>
  <c r="P9" i="5"/>
  <c r="P7" i="6" s="1"/>
  <c r="P32" i="4"/>
  <c r="P33" i="4" s="1"/>
  <c r="P6" i="6"/>
  <c r="Y16" i="4"/>
  <c r="Y17" i="5"/>
  <c r="Y31" i="5"/>
  <c r="Y15" i="4"/>
  <c r="AA10" i="4"/>
  <c r="AA9" i="4" s="1"/>
  <c r="AA12" i="4" s="1"/>
  <c r="Q7" i="5"/>
  <c r="Q3" i="6"/>
  <c r="Q8" i="5"/>
  <c r="Q10" i="5" s="1"/>
  <c r="X17" i="4"/>
  <c r="X23" i="4" s="1"/>
  <c r="X22" i="4"/>
  <c r="AB8" i="4"/>
  <c r="AC7" i="4"/>
  <c r="O9" i="6"/>
  <c r="Y20" i="5" l="1"/>
  <c r="Y28" i="5" s="1"/>
  <c r="Y25" i="5"/>
  <c r="Y18" i="5"/>
  <c r="X40" i="5"/>
  <c r="X33" i="5"/>
  <c r="X41" i="5" s="1"/>
  <c r="X5" i="5"/>
  <c r="W6" i="5"/>
  <c r="W5" i="6"/>
  <c r="AD7" i="4"/>
  <c r="AC8" i="4"/>
  <c r="Q32" i="4"/>
  <c r="Q33" i="4" s="1"/>
  <c r="Q9" i="5"/>
  <c r="Q7" i="6" s="1"/>
  <c r="Q6" i="6"/>
  <c r="Y17" i="4"/>
  <c r="Y23" i="4" s="1"/>
  <c r="X26" i="5"/>
  <c r="X19" i="5"/>
  <c r="X27" i="5" s="1"/>
  <c r="S2" i="5"/>
  <c r="T4" i="4"/>
  <c r="Q4" i="5"/>
  <c r="Q4" i="6"/>
  <c r="Q9" i="6" s="1"/>
  <c r="R3" i="5"/>
  <c r="Y18" i="4"/>
  <c r="X31" i="4"/>
  <c r="X24" i="4"/>
  <c r="O13" i="6"/>
  <c r="O12" i="6"/>
  <c r="R7" i="5"/>
  <c r="R3" i="6"/>
  <c r="R8" i="5"/>
  <c r="R10" i="5" s="1"/>
  <c r="P9" i="6"/>
  <c r="AB10" i="4"/>
  <c r="AB9" i="4" s="1"/>
  <c r="AB12" i="4" s="1"/>
  <c r="AA13" i="4"/>
  <c r="AA14" i="4"/>
  <c r="Y34" i="5"/>
  <c r="Y42" i="5" s="1"/>
  <c r="Y32" i="5"/>
  <c r="Y39" i="5"/>
  <c r="Y31" i="4"/>
  <c r="Y24" i="4"/>
  <c r="Z31" i="5"/>
  <c r="Z15" i="4"/>
  <c r="Z17" i="5"/>
  <c r="Z16" i="4"/>
  <c r="P12" i="6" l="1"/>
  <c r="P13" i="6"/>
  <c r="Z18" i="5"/>
  <c r="Z20" i="5"/>
  <c r="Z28" i="5" s="1"/>
  <c r="Z25" i="5"/>
  <c r="Q12" i="6"/>
  <c r="Q13" i="6"/>
  <c r="AD8" i="4"/>
  <c r="AE7" i="4"/>
  <c r="R32" i="4"/>
  <c r="R33" i="4" s="1"/>
  <c r="R6" i="6"/>
  <c r="R9" i="5"/>
  <c r="R7" i="6" s="1"/>
  <c r="AC10" i="4"/>
  <c r="Z17" i="4"/>
  <c r="Z23" i="4" s="1"/>
  <c r="Z18" i="4"/>
  <c r="Z34" i="5"/>
  <c r="Z42" i="5" s="1"/>
  <c r="Z39" i="5"/>
  <c r="Z32" i="5"/>
  <c r="U4" i="4"/>
  <c r="T2" i="5"/>
  <c r="Y33" i="5"/>
  <c r="Y41" i="5" s="1"/>
  <c r="Y40" i="5"/>
  <c r="AA17" i="5"/>
  <c r="AA16" i="4"/>
  <c r="AA15" i="4"/>
  <c r="AA31" i="5"/>
  <c r="AB13" i="4"/>
  <c r="AB14" i="4"/>
  <c r="R4" i="5"/>
  <c r="S3" i="5"/>
  <c r="R4" i="6"/>
  <c r="R9" i="6" s="1"/>
  <c r="S7" i="5"/>
  <c r="S8" i="5"/>
  <c r="S10" i="5" s="1"/>
  <c r="S3" i="6"/>
  <c r="Y5" i="5"/>
  <c r="X6" i="5"/>
  <c r="X5" i="6"/>
  <c r="Y26" i="5"/>
  <c r="Y19" i="5"/>
  <c r="Y27" i="5" s="1"/>
  <c r="Z22" i="4"/>
  <c r="AA17" i="4" l="1"/>
  <c r="AA23" i="4" s="1"/>
  <c r="AA22" i="4"/>
  <c r="AA18" i="4"/>
  <c r="T8" i="5"/>
  <c r="T10" i="5" s="1"/>
  <c r="T3" i="6"/>
  <c r="T7" i="5"/>
  <c r="AF7" i="4"/>
  <c r="AE8" i="4"/>
  <c r="S4" i="5"/>
  <c r="T3" i="5"/>
  <c r="S4" i="6"/>
  <c r="AA39" i="5"/>
  <c r="AA34" i="5"/>
  <c r="AA42" i="5" s="1"/>
  <c r="AA32" i="5"/>
  <c r="AA18" i="5"/>
  <c r="AA20" i="5"/>
  <c r="AA28" i="5" s="1"/>
  <c r="AA25" i="5"/>
  <c r="V4" i="4"/>
  <c r="U2" i="5"/>
  <c r="AC9" i="4"/>
  <c r="AD10" i="4"/>
  <c r="AD9" i="4" s="1"/>
  <c r="AD12" i="4" s="1"/>
  <c r="Y6" i="5"/>
  <c r="Z5" i="5"/>
  <c r="Y5" i="6"/>
  <c r="AB17" i="5"/>
  <c r="AB15" i="4"/>
  <c r="AB31" i="5"/>
  <c r="AB16" i="4"/>
  <c r="Z33" i="5"/>
  <c r="Z41" i="5" s="1"/>
  <c r="Z40" i="5"/>
  <c r="Z26" i="5"/>
  <c r="Z19" i="5"/>
  <c r="Z27" i="5" s="1"/>
  <c r="R13" i="6"/>
  <c r="R12" i="6"/>
  <c r="Z31" i="4"/>
  <c r="Z24" i="4"/>
  <c r="S32" i="4"/>
  <c r="S33" i="4" s="1"/>
  <c r="S6" i="6"/>
  <c r="S9" i="5"/>
  <c r="S7" i="6" s="1"/>
  <c r="AB22" i="4"/>
  <c r="AA33" i="5" l="1"/>
  <c r="AA41" i="5" s="1"/>
  <c r="AA40" i="5"/>
  <c r="AA31" i="4"/>
  <c r="AA24" i="4"/>
  <c r="AE10" i="4"/>
  <c r="AE9" i="4" s="1"/>
  <c r="AE12" i="4" s="1"/>
  <c r="AC12" i="4"/>
  <c r="AF8" i="4"/>
  <c r="AG7" i="4"/>
  <c r="AD14" i="4"/>
  <c r="AD13" i="4"/>
  <c r="W4" i="4"/>
  <c r="V2" i="5"/>
  <c r="U3" i="5"/>
  <c r="T4" i="5"/>
  <c r="T4" i="6"/>
  <c r="T32" i="4"/>
  <c r="T33" i="4" s="1"/>
  <c r="T9" i="5"/>
  <c r="T7" i="6" s="1"/>
  <c r="T6" i="6"/>
  <c r="AB39" i="5"/>
  <c r="AB32" i="5"/>
  <c r="AB34" i="5"/>
  <c r="AB42" i="5" s="1"/>
  <c r="AA5" i="5"/>
  <c r="Z6" i="5"/>
  <c r="Z5" i="6"/>
  <c r="AB31" i="4"/>
  <c r="AB24" i="4"/>
  <c r="AB17" i="4"/>
  <c r="AB23" i="4" s="1"/>
  <c r="AB18" i="4"/>
  <c r="AB18" i="5"/>
  <c r="AB25" i="5"/>
  <c r="AB20" i="5"/>
  <c r="AB28" i="5" s="1"/>
  <c r="U3" i="6"/>
  <c r="U8" i="5"/>
  <c r="U10" i="5" s="1"/>
  <c r="U7" i="5"/>
  <c r="AA19" i="5"/>
  <c r="AA27" i="5" s="1"/>
  <c r="AA26" i="5"/>
  <c r="S9" i="6"/>
  <c r="S12" i="6" l="1"/>
  <c r="S13" i="6"/>
  <c r="AB19" i="5"/>
  <c r="AB27" i="5" s="1"/>
  <c r="AB26" i="5"/>
  <c r="AB5" i="5"/>
  <c r="AA6" i="5"/>
  <c r="AA5" i="6"/>
  <c r="AD16" i="4"/>
  <c r="AD17" i="5"/>
  <c r="AD31" i="5"/>
  <c r="AD15" i="4"/>
  <c r="AH7" i="4"/>
  <c r="AG8" i="4"/>
  <c r="V3" i="5"/>
  <c r="U4" i="5"/>
  <c r="U4" i="6"/>
  <c r="AF10" i="4"/>
  <c r="AE14" i="4"/>
  <c r="AE13" i="4"/>
  <c r="V7" i="5"/>
  <c r="V3" i="6"/>
  <c r="V8" i="5"/>
  <c r="V10" i="5" s="1"/>
  <c r="AB40" i="5"/>
  <c r="AB33" i="5"/>
  <c r="AB41" i="5" s="1"/>
  <c r="U32" i="4"/>
  <c r="U33" i="4" s="1"/>
  <c r="U9" i="5"/>
  <c r="U7" i="6" s="1"/>
  <c r="U6" i="6"/>
  <c r="T9" i="6"/>
  <c r="W2" i="5"/>
  <c r="X4" i="4"/>
  <c r="AC14" i="4"/>
  <c r="AC13" i="4"/>
  <c r="AD17" i="4" l="1"/>
  <c r="AD23" i="4" s="1"/>
  <c r="AD18" i="4"/>
  <c r="W3" i="6"/>
  <c r="W8" i="5"/>
  <c r="W10" i="5" s="1"/>
  <c r="W7" i="5"/>
  <c r="AG10" i="4"/>
  <c r="AG9" i="4" s="1"/>
  <c r="AG12" i="4" s="1"/>
  <c r="AD39" i="5"/>
  <c r="AD32" i="5"/>
  <c r="AD34" i="5"/>
  <c r="AD42" i="5" s="1"/>
  <c r="X2" i="5"/>
  <c r="Y4" i="4"/>
  <c r="AE31" i="5"/>
  <c r="AE15" i="4"/>
  <c r="AE17" i="5"/>
  <c r="AE16" i="4"/>
  <c r="W3" i="5"/>
  <c r="V4" i="5"/>
  <c r="V4" i="6"/>
  <c r="AD20" i="5"/>
  <c r="AD28" i="5" s="1"/>
  <c r="AD18" i="5"/>
  <c r="AD25" i="5"/>
  <c r="U9" i="6"/>
  <c r="T12" i="6"/>
  <c r="T13" i="6"/>
  <c r="AF9" i="4"/>
  <c r="AC17" i="5"/>
  <c r="AC16" i="4"/>
  <c r="AC31" i="5"/>
  <c r="AC15" i="4"/>
  <c r="V9" i="5"/>
  <c r="V7" i="6" s="1"/>
  <c r="V32" i="4"/>
  <c r="V33" i="4" s="1"/>
  <c r="V6" i="6"/>
  <c r="AD22" i="4"/>
  <c r="AI7" i="4"/>
  <c r="AH8" i="4"/>
  <c r="AC5" i="5"/>
  <c r="AB6" i="5"/>
  <c r="AB5" i="6"/>
  <c r="AE39" i="5" l="1"/>
  <c r="AE32" i="5"/>
  <c r="AE34" i="5"/>
  <c r="AE42" i="5" s="1"/>
  <c r="AD33" i="5"/>
  <c r="AD41" i="5" s="1"/>
  <c r="AD40" i="5"/>
  <c r="W32" i="4"/>
  <c r="W33" i="4" s="1"/>
  <c r="W9" i="5"/>
  <c r="W7" i="6" s="1"/>
  <c r="W6" i="6"/>
  <c r="AD31" i="4"/>
  <c r="AD24" i="4"/>
  <c r="AC39" i="5"/>
  <c r="AC32" i="5"/>
  <c r="AC34" i="5"/>
  <c r="AC42" i="5" s="1"/>
  <c r="AF12" i="4"/>
  <c r="U12" i="6"/>
  <c r="U13" i="6"/>
  <c r="V9" i="6"/>
  <c r="AE17" i="4"/>
  <c r="AE23" i="4" s="1"/>
  <c r="Y2" i="5"/>
  <c r="Z4" i="4"/>
  <c r="AC17" i="4"/>
  <c r="AC23" i="4" s="1"/>
  <c r="AC22" i="4"/>
  <c r="AC18" i="4"/>
  <c r="AE25" i="5"/>
  <c r="AE20" i="5"/>
  <c r="AE28" i="5" s="1"/>
  <c r="AE18" i="5"/>
  <c r="X3" i="6"/>
  <c r="X7" i="5"/>
  <c r="X8" i="5"/>
  <c r="X10" i="5" s="1"/>
  <c r="AE18" i="4"/>
  <c r="AH10" i="4"/>
  <c r="AH9" i="4" s="1"/>
  <c r="AH12" i="4" s="1"/>
  <c r="AD5" i="5"/>
  <c r="AC6" i="5"/>
  <c r="AC5" i="6"/>
  <c r="AJ7" i="4"/>
  <c r="AI8" i="4"/>
  <c r="AC25" i="5"/>
  <c r="AC20" i="5"/>
  <c r="AC28" i="5" s="1"/>
  <c r="AC18" i="5"/>
  <c r="AD26" i="5"/>
  <c r="AD19" i="5"/>
  <c r="AD27" i="5" s="1"/>
  <c r="X3" i="5"/>
  <c r="W4" i="5"/>
  <c r="W4" i="6"/>
  <c r="W9" i="6" s="1"/>
  <c r="AG13" i="4"/>
  <c r="AG14" i="4"/>
  <c r="AE22" i="4"/>
  <c r="W12" i="6" l="1"/>
  <c r="W13" i="6"/>
  <c r="X32" i="4"/>
  <c r="X33" i="4" s="1"/>
  <c r="X9" i="5"/>
  <c r="X7" i="6" s="1"/>
  <c r="X6" i="6"/>
  <c r="AC26" i="5"/>
  <c r="AC19" i="5"/>
  <c r="AC27" i="5" s="1"/>
  <c r="AH13" i="4"/>
  <c r="AH14" i="4"/>
  <c r="AA4" i="4"/>
  <c r="Z2" i="5"/>
  <c r="V12" i="6"/>
  <c r="V13" i="6"/>
  <c r="AF14" i="4"/>
  <c r="AF13" i="4"/>
  <c r="AE33" i="5"/>
  <c r="AE41" i="5" s="1"/>
  <c r="AE40" i="5"/>
  <c r="AJ8" i="4"/>
  <c r="AK7" i="4"/>
  <c r="AE31" i="4"/>
  <c r="AE24" i="4"/>
  <c r="AE19" i="5"/>
  <c r="AE27" i="5" s="1"/>
  <c r="AE26" i="5"/>
  <c r="AC31" i="4"/>
  <c r="AC24" i="4"/>
  <c r="Y3" i="6"/>
  <c r="Y7" i="5"/>
  <c r="Y8" i="5"/>
  <c r="Y10" i="5" s="1"/>
  <c r="AG31" i="5"/>
  <c r="AG15" i="4"/>
  <c r="AG16" i="4"/>
  <c r="AG17" i="5"/>
  <c r="Y3" i="5"/>
  <c r="X4" i="5"/>
  <c r="X4" i="6"/>
  <c r="AI10" i="4"/>
  <c r="AI9" i="4" s="1"/>
  <c r="AD6" i="5"/>
  <c r="AE5" i="5"/>
  <c r="AD5" i="6"/>
  <c r="AC40" i="5"/>
  <c r="AC33" i="5"/>
  <c r="AC41" i="5" s="1"/>
  <c r="AI12" i="4" l="1"/>
  <c r="Y32" i="4"/>
  <c r="Y33" i="4" s="1"/>
  <c r="Y9" i="5"/>
  <c r="Y7" i="6" s="1"/>
  <c r="Y6" i="6"/>
  <c r="AF5" i="5"/>
  <c r="AE6" i="5"/>
  <c r="AE5" i="6"/>
  <c r="AF16" i="4"/>
  <c r="AF17" i="5"/>
  <c r="AF15" i="4"/>
  <c r="AF31" i="5"/>
  <c r="Z3" i="6"/>
  <c r="Z8" i="5"/>
  <c r="Z10" i="5" s="1"/>
  <c r="Z7" i="5"/>
  <c r="AG17" i="4"/>
  <c r="AG23" i="4" s="1"/>
  <c r="AG22" i="4"/>
  <c r="AJ10" i="4"/>
  <c r="AJ9" i="4" s="1"/>
  <c r="AJ12" i="4" s="1"/>
  <c r="Z3" i="5"/>
  <c r="Y4" i="5"/>
  <c r="Y4" i="6"/>
  <c r="AG18" i="4"/>
  <c r="AG32" i="5"/>
  <c r="AG39" i="5"/>
  <c r="AG34" i="5"/>
  <c r="AG42" i="5" s="1"/>
  <c r="X9" i="6"/>
  <c r="AG18" i="5"/>
  <c r="AG20" i="5"/>
  <c r="AG28" i="5" s="1"/>
  <c r="AG25" i="5"/>
  <c r="AL7" i="4"/>
  <c r="AK8" i="4"/>
  <c r="AF22" i="4"/>
  <c r="AB4" i="4"/>
  <c r="AA2" i="5"/>
  <c r="AH16" i="4"/>
  <c r="AH31" i="5"/>
  <c r="AH15" i="4"/>
  <c r="AH17" i="5"/>
  <c r="AH18" i="5" l="1"/>
  <c r="AH25" i="5"/>
  <c r="AH20" i="5"/>
  <c r="AH28" i="5" s="1"/>
  <c r="X12" i="6"/>
  <c r="X13" i="6"/>
  <c r="AA3" i="6"/>
  <c r="AA7" i="5"/>
  <c r="AA8" i="5"/>
  <c r="AA10" i="5" s="1"/>
  <c r="Y9" i="6"/>
  <c r="AJ14" i="4"/>
  <c r="AJ13" i="4"/>
  <c r="Z32" i="4"/>
  <c r="Z33" i="4" s="1"/>
  <c r="Z9" i="5"/>
  <c r="Z7" i="6" s="1"/>
  <c r="Z6" i="6"/>
  <c r="AF39" i="5"/>
  <c r="AF34" i="5"/>
  <c r="AF42" i="5" s="1"/>
  <c r="AF32" i="5"/>
  <c r="AF17" i="4"/>
  <c r="AF23" i="4" s="1"/>
  <c r="AF18" i="4"/>
  <c r="AH17" i="4"/>
  <c r="AH23" i="4" s="1"/>
  <c r="AH18" i="4"/>
  <c r="AH22" i="4"/>
  <c r="AL8" i="4"/>
  <c r="AM7" i="4"/>
  <c r="AF25" i="5"/>
  <c r="AF20" i="5"/>
  <c r="AF28" i="5" s="1"/>
  <c r="AF18" i="5"/>
  <c r="AK10" i="4"/>
  <c r="AK9" i="4" s="1"/>
  <c r="AK12" i="4" s="1"/>
  <c r="AG31" i="4"/>
  <c r="AG24" i="4"/>
  <c r="AH39" i="5"/>
  <c r="AH32" i="5"/>
  <c r="AH34" i="5"/>
  <c r="AH42" i="5" s="1"/>
  <c r="AC4" i="4"/>
  <c r="AB2" i="5"/>
  <c r="AG5" i="5"/>
  <c r="AF6" i="5"/>
  <c r="AF5" i="6"/>
  <c r="AF31" i="4"/>
  <c r="AF24" i="4"/>
  <c r="AG26" i="5"/>
  <c r="AG19" i="5"/>
  <c r="AG27" i="5" s="1"/>
  <c r="AG40" i="5"/>
  <c r="AG33" i="5"/>
  <c r="AG41" i="5" s="1"/>
  <c r="Z4" i="5"/>
  <c r="AA3" i="5"/>
  <c r="Z4" i="6"/>
  <c r="Z9" i="6" s="1"/>
  <c r="AI13" i="4"/>
  <c r="AI14" i="4"/>
  <c r="AJ31" i="5" l="1"/>
  <c r="AJ17" i="5"/>
  <c r="AJ15" i="4"/>
  <c r="AJ16" i="4"/>
  <c r="AH5" i="5"/>
  <c r="AG6" i="5"/>
  <c r="AG5" i="6"/>
  <c r="AH33" i="5"/>
  <c r="AH41" i="5" s="1"/>
  <c r="AH40" i="5"/>
  <c r="AJ18" i="4"/>
  <c r="Y13" i="6"/>
  <c r="Y12" i="6"/>
  <c r="AH26" i="5"/>
  <c r="AH19" i="5"/>
  <c r="AH27" i="5" s="1"/>
  <c r="Z13" i="6"/>
  <c r="Z12" i="6"/>
  <c r="AB8" i="5"/>
  <c r="AB10" i="5" s="1"/>
  <c r="AB3" i="6"/>
  <c r="AB7" i="5"/>
  <c r="AL10" i="4"/>
  <c r="AL9" i="4" s="1"/>
  <c r="AL12" i="4" s="1"/>
  <c r="AF33" i="5"/>
  <c r="AF41" i="5" s="1"/>
  <c r="AF40" i="5"/>
  <c r="AM8" i="4"/>
  <c r="AN7" i="4"/>
  <c r="AK13" i="4"/>
  <c r="AK14" i="4"/>
  <c r="AI17" i="5"/>
  <c r="AI31" i="5"/>
  <c r="AI15" i="4"/>
  <c r="AI16" i="4"/>
  <c r="AA4" i="5"/>
  <c r="AB3" i="5"/>
  <c r="AA4" i="6"/>
  <c r="AA9" i="6" s="1"/>
  <c r="AC2" i="5"/>
  <c r="AD4" i="4"/>
  <c r="AF19" i="5"/>
  <c r="AF27" i="5" s="1"/>
  <c r="AF26" i="5"/>
  <c r="AH31" i="4"/>
  <c r="AH24" i="4"/>
  <c r="AA32" i="4"/>
  <c r="AA33" i="4" s="1"/>
  <c r="AA9" i="5"/>
  <c r="AA7" i="6" s="1"/>
  <c r="AA6" i="6"/>
  <c r="AH6" i="5" l="1"/>
  <c r="AI5" i="5"/>
  <c r="AH5" i="6"/>
  <c r="AC3" i="5"/>
  <c r="AB4" i="5"/>
  <c r="AB4" i="6"/>
  <c r="AB9" i="6" s="1"/>
  <c r="AM10" i="4"/>
  <c r="AM9" i="4" s="1"/>
  <c r="AM12" i="4" s="1"/>
  <c r="AL14" i="4"/>
  <c r="AL13" i="4"/>
  <c r="AJ25" i="5"/>
  <c r="AJ18" i="5"/>
  <c r="AJ20" i="5"/>
  <c r="AJ28" i="5" s="1"/>
  <c r="AA13" i="6"/>
  <c r="AA12" i="6"/>
  <c r="AN8" i="4"/>
  <c r="AO7" i="4"/>
  <c r="AB9" i="5"/>
  <c r="AB7" i="6" s="1"/>
  <c r="AB32" i="4"/>
  <c r="AB33" i="4" s="1"/>
  <c r="AB6" i="6"/>
  <c r="AJ32" i="5"/>
  <c r="AJ34" i="5"/>
  <c r="AJ42" i="5" s="1"/>
  <c r="AJ39" i="5"/>
  <c r="AE4" i="4"/>
  <c r="AD2" i="5"/>
  <c r="AI32" i="5"/>
  <c r="AI39" i="5"/>
  <c r="AI34" i="5"/>
  <c r="AI42" i="5" s="1"/>
  <c r="AC3" i="6"/>
  <c r="AC8" i="5"/>
  <c r="AC10" i="5" s="1"/>
  <c r="AC7" i="5"/>
  <c r="AI17" i="4"/>
  <c r="AI23" i="4" s="1"/>
  <c r="AI18" i="4"/>
  <c r="AI18" i="5"/>
  <c r="AI25" i="5"/>
  <c r="AI20" i="5"/>
  <c r="AI28" i="5" s="1"/>
  <c r="AK31" i="5"/>
  <c r="AK16" i="4"/>
  <c r="AK17" i="5"/>
  <c r="AK15" i="4"/>
  <c r="AJ17" i="4"/>
  <c r="AJ23" i="4" s="1"/>
  <c r="AJ22" i="4"/>
  <c r="AI22" i="4"/>
  <c r="AI19" i="5" l="1"/>
  <c r="AI27" i="5" s="1"/>
  <c r="AI26" i="5"/>
  <c r="AB12" i="6"/>
  <c r="AB13" i="6"/>
  <c r="AI31" i="4"/>
  <c r="AI24" i="4"/>
  <c r="AJ31" i="4"/>
  <c r="AJ24" i="4"/>
  <c r="AD3" i="6"/>
  <c r="AD7" i="5"/>
  <c r="AD8" i="5"/>
  <c r="AD10" i="5" s="1"/>
  <c r="AJ33" i="5"/>
  <c r="AJ41" i="5" s="1"/>
  <c r="AJ40" i="5"/>
  <c r="AD3" i="5"/>
  <c r="AC4" i="5"/>
  <c r="AC4" i="6"/>
  <c r="AK17" i="4"/>
  <c r="AK23" i="4" s="1"/>
  <c r="AK22" i="4"/>
  <c r="AK18" i="4"/>
  <c r="AC32" i="4"/>
  <c r="AC33" i="4" s="1"/>
  <c r="AC9" i="5"/>
  <c r="AC7" i="6" s="1"/>
  <c r="AC6" i="6"/>
  <c r="AO8" i="4"/>
  <c r="AP7" i="4"/>
  <c r="AI6" i="5"/>
  <c r="AJ5" i="5"/>
  <c r="AI5" i="6"/>
  <c r="AK39" i="5"/>
  <c r="AK34" i="5"/>
  <c r="AK42" i="5" s="1"/>
  <c r="AK32" i="5"/>
  <c r="AI40" i="5"/>
  <c r="AI33" i="5"/>
  <c r="AI41" i="5" s="1"/>
  <c r="AN10" i="4"/>
  <c r="AN9" i="4" s="1"/>
  <c r="AN12" i="4" s="1"/>
  <c r="AL31" i="5"/>
  <c r="AL16" i="4"/>
  <c r="AL15" i="4"/>
  <c r="AL17" i="5"/>
  <c r="AK25" i="5"/>
  <c r="AK20" i="5"/>
  <c r="AK28" i="5" s="1"/>
  <c r="AK18" i="5"/>
  <c r="AF4" i="4"/>
  <c r="AE2" i="5"/>
  <c r="AJ26" i="5"/>
  <c r="AJ19" i="5"/>
  <c r="AJ27" i="5" s="1"/>
  <c r="AM14" i="4"/>
  <c r="AM13" i="4"/>
  <c r="AK19" i="5" l="1"/>
  <c r="AK27" i="5" s="1"/>
  <c r="AK26" i="5"/>
  <c r="AJ6" i="5"/>
  <c r="AK5" i="5"/>
  <c r="AJ5" i="6"/>
  <c r="AQ7" i="4"/>
  <c r="AP8" i="4"/>
  <c r="AD32" i="4"/>
  <c r="AD33" i="4" s="1"/>
  <c r="AD9" i="5"/>
  <c r="AD7" i="6" s="1"/>
  <c r="AD6" i="6"/>
  <c r="AN13" i="4"/>
  <c r="AN14" i="4"/>
  <c r="AM16" i="4"/>
  <c r="AM31" i="5"/>
  <c r="AM17" i="5"/>
  <c r="AM15" i="4"/>
  <c r="AO10" i="4"/>
  <c r="AO9" i="4" s="1"/>
  <c r="AO12" i="4" s="1"/>
  <c r="AC9" i="6"/>
  <c r="AK40" i="5"/>
  <c r="AK33" i="5"/>
  <c r="AK41" i="5" s="1"/>
  <c r="AD4" i="5"/>
  <c r="AE3" i="5"/>
  <c r="AD4" i="6"/>
  <c r="AD9" i="6" s="1"/>
  <c r="AL17" i="4"/>
  <c r="AL23" i="4" s="1"/>
  <c r="AL22" i="4"/>
  <c r="AE7" i="5"/>
  <c r="AE8" i="5"/>
  <c r="AE10" i="5" s="1"/>
  <c r="AE3" i="6"/>
  <c r="AF2" i="5"/>
  <c r="AG4" i="4"/>
  <c r="AL25" i="5"/>
  <c r="AL18" i="5"/>
  <c r="AL20" i="5"/>
  <c r="AL28" i="5" s="1"/>
  <c r="AL39" i="5"/>
  <c r="AL34" i="5"/>
  <c r="AL42" i="5" s="1"/>
  <c r="AL32" i="5"/>
  <c r="AK31" i="4"/>
  <c r="AK24" i="4"/>
  <c r="AL18" i="4"/>
  <c r="AD12" i="6" l="1"/>
  <c r="AD13" i="6"/>
  <c r="AM17" i="4"/>
  <c r="AM23" i="4" s="1"/>
  <c r="AN31" i="5"/>
  <c r="AN15" i="4"/>
  <c r="AN17" i="5"/>
  <c r="AN16" i="4"/>
  <c r="AC12" i="6"/>
  <c r="AC13" i="6"/>
  <c r="AR7" i="4"/>
  <c r="AQ8" i="4"/>
  <c r="AF7" i="5"/>
  <c r="AF3" i="6"/>
  <c r="AF8" i="5"/>
  <c r="AF10" i="5" s="1"/>
  <c r="AE9" i="5"/>
  <c r="AE7" i="6" s="1"/>
  <c r="AE32" i="4"/>
  <c r="AE33" i="4" s="1"/>
  <c r="AE6" i="6"/>
  <c r="AM25" i="5"/>
  <c r="AM20" i="5"/>
  <c r="AM28" i="5" s="1"/>
  <c r="AM18" i="5"/>
  <c r="AN18" i="4"/>
  <c r="AL31" i="4"/>
  <c r="AL24" i="4"/>
  <c r="AH4" i="4"/>
  <c r="AG2" i="5"/>
  <c r="AE4" i="5"/>
  <c r="AF3" i="5"/>
  <c r="AE4" i="6"/>
  <c r="AN22" i="4"/>
  <c r="AL40" i="5"/>
  <c r="AL33" i="5"/>
  <c r="AL41" i="5" s="1"/>
  <c r="AL26" i="5"/>
  <c r="AL19" i="5"/>
  <c r="AL27" i="5" s="1"/>
  <c r="AM22" i="4"/>
  <c r="AM18" i="4"/>
  <c r="AO13" i="4"/>
  <c r="AO14" i="4"/>
  <c r="AM32" i="5"/>
  <c r="AM34" i="5"/>
  <c r="AM42" i="5" s="1"/>
  <c r="AM39" i="5"/>
  <c r="AP10" i="4"/>
  <c r="AP9" i="4" s="1"/>
  <c r="AP12" i="4" s="1"/>
  <c r="AK6" i="5"/>
  <c r="AL5" i="5"/>
  <c r="AK5" i="6"/>
  <c r="AM33" i="5" l="1"/>
  <c r="AM41" i="5" s="1"/>
  <c r="AM40" i="5"/>
  <c r="AN31" i="4"/>
  <c r="AN24" i="4"/>
  <c r="AN25" i="5"/>
  <c r="AN18" i="5"/>
  <c r="AN20" i="5"/>
  <c r="AN28" i="5" s="1"/>
  <c r="AM26" i="5"/>
  <c r="AM19" i="5"/>
  <c r="AM27" i="5" s="1"/>
  <c r="AF32" i="4"/>
  <c r="AF33" i="4" s="1"/>
  <c r="AF9" i="5"/>
  <c r="AF7" i="6" s="1"/>
  <c r="AF6" i="6"/>
  <c r="AR8" i="4"/>
  <c r="AS7" i="4"/>
  <c r="AG3" i="6"/>
  <c r="AG7" i="5"/>
  <c r="AG8" i="5"/>
  <c r="AG10" i="5" s="1"/>
  <c r="AP14" i="4"/>
  <c r="AP13" i="4"/>
  <c r="AG3" i="5"/>
  <c r="AF4" i="5"/>
  <c r="AF4" i="6"/>
  <c r="AF9" i="6" s="1"/>
  <c r="AQ10" i="4"/>
  <c r="AQ9" i="4" s="1"/>
  <c r="AQ12" i="4" s="1"/>
  <c r="AN17" i="4"/>
  <c r="AN23" i="4" s="1"/>
  <c r="AN39" i="5"/>
  <c r="AN32" i="5"/>
  <c r="AN34" i="5"/>
  <c r="AN42" i="5" s="1"/>
  <c r="AO17" i="5"/>
  <c r="AO31" i="5"/>
  <c r="AO16" i="4"/>
  <c r="AO15" i="4"/>
  <c r="AE9" i="6"/>
  <c r="AH2" i="5"/>
  <c r="AI4" i="4"/>
  <c r="AM5" i="5"/>
  <c r="AL6" i="5"/>
  <c r="AL5" i="6"/>
  <c r="AO22" i="4"/>
  <c r="AM31" i="4"/>
  <c r="AM24" i="4"/>
  <c r="AE13" i="6" l="1"/>
  <c r="AE12" i="6"/>
  <c r="AP15" i="4"/>
  <c r="AP17" i="5"/>
  <c r="AP31" i="5"/>
  <c r="AP16" i="4"/>
  <c r="AM6" i="5"/>
  <c r="AN5" i="5"/>
  <c r="AM5" i="6"/>
  <c r="AO18" i="5"/>
  <c r="AO25" i="5"/>
  <c r="AO20" i="5"/>
  <c r="AO28" i="5" s="1"/>
  <c r="AF12" i="6"/>
  <c r="AF13" i="6"/>
  <c r="AQ13" i="4"/>
  <c r="AQ14" i="4"/>
  <c r="AR10" i="4"/>
  <c r="AR9" i="4" s="1"/>
  <c r="AR12" i="4" s="1"/>
  <c r="AN26" i="5"/>
  <c r="AN19" i="5"/>
  <c r="AN27" i="5" s="1"/>
  <c r="AJ4" i="4"/>
  <c r="AI2" i="5"/>
  <c r="AG32" i="4"/>
  <c r="AG33" i="4" s="1"/>
  <c r="AG9" i="5"/>
  <c r="AG7" i="6" s="1"/>
  <c r="AG6" i="6"/>
  <c r="AO39" i="5"/>
  <c r="AO32" i="5"/>
  <c r="AO34" i="5"/>
  <c r="AO42" i="5" s="1"/>
  <c r="AO31" i="4"/>
  <c r="AO24" i="4"/>
  <c r="AH7" i="5"/>
  <c r="AH8" i="5"/>
  <c r="AH10" i="5" s="1"/>
  <c r="AH3" i="6"/>
  <c r="AO17" i="4"/>
  <c r="AO23" i="4" s="1"/>
  <c r="AN33" i="5"/>
  <c r="AN41" i="5" s="1"/>
  <c r="AN40" i="5"/>
  <c r="AG4" i="5"/>
  <c r="AH3" i="5"/>
  <c r="AG4" i="6"/>
  <c r="AG9" i="6" s="1"/>
  <c r="AT7" i="4"/>
  <c r="AS8" i="4"/>
  <c r="AO18" i="4"/>
  <c r="AP17" i="4" l="1"/>
  <c r="AP23" i="4" s="1"/>
  <c r="AR13" i="4"/>
  <c r="AR14" i="4"/>
  <c r="AS10" i="4"/>
  <c r="AS9" i="4" s="1"/>
  <c r="AS12" i="4" s="1"/>
  <c r="AI3" i="5"/>
  <c r="AH4" i="5"/>
  <c r="AH4" i="6"/>
  <c r="AN6" i="5"/>
  <c r="AO5" i="5"/>
  <c r="AN5" i="6"/>
  <c r="AP32" i="5"/>
  <c r="AP34" i="5"/>
  <c r="AP42" i="5" s="1"/>
  <c r="AP39" i="5"/>
  <c r="AI8" i="5"/>
  <c r="AI10" i="5" s="1"/>
  <c r="AI7" i="5"/>
  <c r="AI3" i="6"/>
  <c r="AQ16" i="4"/>
  <c r="AQ22" i="4" s="1"/>
  <c r="AQ15" i="4"/>
  <c r="AQ17" i="5"/>
  <c r="AQ31" i="5"/>
  <c r="AO19" i="5"/>
  <c r="AO27" i="5" s="1"/>
  <c r="AO26" i="5"/>
  <c r="AG12" i="6"/>
  <c r="AG13" i="6"/>
  <c r="AP18" i="4"/>
  <c r="AK4" i="4"/>
  <c r="AJ2" i="5"/>
  <c r="AH32" i="4"/>
  <c r="AH33" i="4" s="1"/>
  <c r="AH9" i="5"/>
  <c r="AH7" i="6" s="1"/>
  <c r="AH6" i="6"/>
  <c r="AT8" i="4"/>
  <c r="AU7" i="4"/>
  <c r="AO40" i="5"/>
  <c r="AO33" i="5"/>
  <c r="AO41" i="5" s="1"/>
  <c r="AP22" i="4"/>
  <c r="AP20" i="5"/>
  <c r="AP28" i="5" s="1"/>
  <c r="AP25" i="5"/>
  <c r="AP18" i="5"/>
  <c r="AQ31" i="4" l="1"/>
  <c r="AQ24" i="4"/>
  <c r="AI4" i="5"/>
  <c r="AJ3" i="5"/>
  <c r="AI4" i="6"/>
  <c r="AP31" i="4"/>
  <c r="AP24" i="4"/>
  <c r="AJ3" i="6"/>
  <c r="AJ7" i="5"/>
  <c r="AJ8" i="5"/>
  <c r="AJ10" i="5" s="1"/>
  <c r="AQ39" i="5"/>
  <c r="AQ32" i="5"/>
  <c r="AQ34" i="5"/>
  <c r="AQ42" i="5" s="1"/>
  <c r="AP26" i="5"/>
  <c r="AP19" i="5"/>
  <c r="AP27" i="5" s="1"/>
  <c r="AV7" i="4"/>
  <c r="AU8" i="4"/>
  <c r="AK2" i="5"/>
  <c r="AL4" i="4"/>
  <c r="AQ25" i="5"/>
  <c r="AQ20" i="5"/>
  <c r="AQ28" i="5" s="1"/>
  <c r="AQ18" i="5"/>
  <c r="AI32" i="4"/>
  <c r="AI33" i="4" s="1"/>
  <c r="AI9" i="5"/>
  <c r="AI7" i="6" s="1"/>
  <c r="AI6" i="6"/>
  <c r="AP40" i="5"/>
  <c r="AP33" i="5"/>
  <c r="AP41" i="5" s="1"/>
  <c r="AQ17" i="4"/>
  <c r="AQ23" i="4" s="1"/>
  <c r="AO6" i="5"/>
  <c r="AP5" i="5"/>
  <c r="AO5" i="6"/>
  <c r="AT10" i="4"/>
  <c r="AT9" i="4" s="1"/>
  <c r="AT12" i="4" s="1"/>
  <c r="AH9" i="6"/>
  <c r="AS14" i="4"/>
  <c r="AS13" i="4"/>
  <c r="AR16" i="4"/>
  <c r="AR31" i="5"/>
  <c r="AR15" i="4"/>
  <c r="AR17" i="5"/>
  <c r="AQ18" i="4"/>
  <c r="AP6" i="5" l="1"/>
  <c r="AQ5" i="5"/>
  <c r="AP5" i="6"/>
  <c r="AM4" i="4"/>
  <c r="AL2" i="5"/>
  <c r="AR34" i="5"/>
  <c r="AR42" i="5" s="1"/>
  <c r="AR32" i="5"/>
  <c r="AR39" i="5"/>
  <c r="AH13" i="6"/>
  <c r="AH12" i="6"/>
  <c r="AR18" i="5"/>
  <c r="AR25" i="5"/>
  <c r="AR20" i="5"/>
  <c r="AR28" i="5" s="1"/>
  <c r="AR17" i="4"/>
  <c r="AR23" i="4" s="1"/>
  <c r="AR18" i="4"/>
  <c r="AR22" i="4"/>
  <c r="AT14" i="4"/>
  <c r="AT13" i="4"/>
  <c r="AQ19" i="5"/>
  <c r="AQ27" i="5" s="1"/>
  <c r="AQ26" i="5"/>
  <c r="AJ9" i="5"/>
  <c r="AJ7" i="6" s="1"/>
  <c r="AJ32" i="4"/>
  <c r="AJ33" i="4" s="1"/>
  <c r="AJ6" i="6"/>
  <c r="AI9" i="6"/>
  <c r="AK8" i="5"/>
  <c r="AK10" i="5" s="1"/>
  <c r="AK3" i="6"/>
  <c r="AK7" i="5"/>
  <c r="AS31" i="5"/>
  <c r="AS17" i="5"/>
  <c r="AS15" i="4"/>
  <c r="AS16" i="4"/>
  <c r="AU10" i="4"/>
  <c r="AU9" i="4" s="1"/>
  <c r="AU12" i="4" s="1"/>
  <c r="AV8" i="4"/>
  <c r="AQ40" i="5"/>
  <c r="AQ33" i="5"/>
  <c r="AQ41" i="5" s="1"/>
  <c r="AJ4" i="5"/>
  <c r="AK3" i="5"/>
  <c r="AJ4" i="6"/>
  <c r="AT17" i="5" l="1"/>
  <c r="AT15" i="4"/>
  <c r="AT16" i="4"/>
  <c r="AT31" i="5"/>
  <c r="AR40" i="5"/>
  <c r="AR33" i="5"/>
  <c r="AR41" i="5" s="1"/>
  <c r="AS39" i="5"/>
  <c r="AS34" i="5"/>
  <c r="AS42" i="5" s="1"/>
  <c r="AS32" i="5"/>
  <c r="AQ6" i="5"/>
  <c r="AR5" i="5"/>
  <c r="AQ5" i="6"/>
  <c r="AS17" i="4"/>
  <c r="AS23" i="4" s="1"/>
  <c r="AS22" i="4"/>
  <c r="AS18" i="4"/>
  <c r="AI12" i="6"/>
  <c r="AI13" i="6"/>
  <c r="AR31" i="4"/>
  <c r="AR24" i="4"/>
  <c r="AL3" i="6"/>
  <c r="AL7" i="5"/>
  <c r="AL8" i="5"/>
  <c r="AL10" i="5" s="1"/>
  <c r="AL3" i="5"/>
  <c r="AK4" i="5"/>
  <c r="AK4" i="6"/>
  <c r="AS18" i="5"/>
  <c r="AS20" i="5"/>
  <c r="AS28" i="5" s="1"/>
  <c r="AS25" i="5"/>
  <c r="AT18" i="4"/>
  <c r="AR19" i="5"/>
  <c r="AR27" i="5" s="1"/>
  <c r="AR26" i="5"/>
  <c r="AU14" i="4"/>
  <c r="AU13" i="4"/>
  <c r="AJ9" i="6"/>
  <c r="AV10" i="4"/>
  <c r="AK9" i="5"/>
  <c r="AK7" i="6" s="1"/>
  <c r="AK32" i="4"/>
  <c r="AK33" i="4" s="1"/>
  <c r="AK6" i="6"/>
  <c r="AM2" i="5"/>
  <c r="AN4" i="4"/>
  <c r="AS5" i="5" l="1"/>
  <c r="AR6" i="5"/>
  <c r="AR5" i="6"/>
  <c r="AT17" i="4"/>
  <c r="AT23" i="4" s="1"/>
  <c r="AU16" i="4"/>
  <c r="AU17" i="5"/>
  <c r="AU31" i="5"/>
  <c r="AU15" i="4"/>
  <c r="AV9" i="4"/>
  <c r="AU18" i="4"/>
  <c r="AL4" i="5"/>
  <c r="AM3" i="5"/>
  <c r="AL4" i="6"/>
  <c r="AS26" i="5"/>
  <c r="AS19" i="5"/>
  <c r="AS27" i="5" s="1"/>
  <c r="AT22" i="4"/>
  <c r="AS40" i="5"/>
  <c r="AS33" i="5"/>
  <c r="AS41" i="5" s="1"/>
  <c r="AN2" i="5"/>
  <c r="AO4" i="4"/>
  <c r="AU22" i="4"/>
  <c r="AT39" i="5"/>
  <c r="AT32" i="5"/>
  <c r="AT34" i="5"/>
  <c r="AT42" i="5" s="1"/>
  <c r="AM7" i="5"/>
  <c r="AM3" i="6"/>
  <c r="AM8" i="5"/>
  <c r="AM10" i="5" s="1"/>
  <c r="AJ13" i="6"/>
  <c r="AJ12" i="6"/>
  <c r="AK9" i="6"/>
  <c r="AL32" i="4"/>
  <c r="AL33" i="4" s="1"/>
  <c r="AL9" i="5"/>
  <c r="AL7" i="6" s="1"/>
  <c r="AL6" i="6"/>
  <c r="AS31" i="4"/>
  <c r="AS24" i="4"/>
  <c r="AT25" i="5"/>
  <c r="AT20" i="5"/>
  <c r="AT28" i="5" s="1"/>
  <c r="AT18" i="5"/>
  <c r="AP4" i="4" l="1"/>
  <c r="AO2" i="5"/>
  <c r="AT31" i="4"/>
  <c r="AT24" i="4"/>
  <c r="AT40" i="5"/>
  <c r="AT33" i="5"/>
  <c r="AT41" i="5" s="1"/>
  <c r="AN3" i="6"/>
  <c r="AN7" i="5"/>
  <c r="AN8" i="5"/>
  <c r="AN10" i="5" s="1"/>
  <c r="AM4" i="5"/>
  <c r="AN3" i="5"/>
  <c r="AM4" i="6"/>
  <c r="AM9" i="6" s="1"/>
  <c r="AV12" i="4"/>
  <c r="AU25" i="5"/>
  <c r="AU20" i="5"/>
  <c r="AU28" i="5" s="1"/>
  <c r="AU18" i="5"/>
  <c r="AU39" i="5"/>
  <c r="AU32" i="5"/>
  <c r="AU34" i="5"/>
  <c r="AU42" i="5" s="1"/>
  <c r="AT26" i="5"/>
  <c r="AT19" i="5"/>
  <c r="AT27" i="5" s="1"/>
  <c r="AK13" i="6"/>
  <c r="AK12" i="6"/>
  <c r="AU17" i="4"/>
  <c r="AU23" i="4" s="1"/>
  <c r="AL9" i="6"/>
  <c r="AM32" i="4"/>
  <c r="AM33" i="4" s="1"/>
  <c r="AM9" i="5"/>
  <c r="AM7" i="6" s="1"/>
  <c r="AM6" i="6"/>
  <c r="AU31" i="4"/>
  <c r="AU24" i="4"/>
  <c r="AS6" i="5"/>
  <c r="AT5" i="5"/>
  <c r="AS5" i="6"/>
  <c r="AM12" i="6" l="1"/>
  <c r="AM13" i="6"/>
  <c r="AN32" i="4"/>
  <c r="AN33" i="4" s="1"/>
  <c r="AN9" i="5"/>
  <c r="AN7" i="6" s="1"/>
  <c r="AN6" i="6"/>
  <c r="AL13" i="6"/>
  <c r="AL12" i="6"/>
  <c r="AU40" i="5"/>
  <c r="AU33" i="5"/>
  <c r="AU41" i="5" s="1"/>
  <c r="AO7" i="5"/>
  <c r="AO8" i="5"/>
  <c r="AO10" i="5" s="1"/>
  <c r="AO3" i="6"/>
  <c r="AO3" i="5"/>
  <c r="AN4" i="5"/>
  <c r="AN4" i="6"/>
  <c r="AN9" i="6" s="1"/>
  <c r="AU5" i="5"/>
  <c r="AT6" i="5"/>
  <c r="AT5" i="6"/>
  <c r="AU19" i="5"/>
  <c r="AU27" i="5" s="1"/>
  <c r="AU26" i="5"/>
  <c r="AV14" i="4"/>
  <c r="AV13" i="4"/>
  <c r="AP2" i="5"/>
  <c r="AQ4" i="4"/>
  <c r="AR4" i="4" l="1"/>
  <c r="AQ2" i="5"/>
  <c r="AP8" i="5"/>
  <c r="AP10" i="5" s="1"/>
  <c r="AP7" i="5"/>
  <c r="AP3" i="6"/>
  <c r="AV17" i="5"/>
  <c r="AV31" i="5"/>
  <c r="AV16" i="4"/>
  <c r="AV15" i="4"/>
  <c r="AO4" i="5"/>
  <c r="AP3" i="5"/>
  <c r="AO4" i="6"/>
  <c r="AO9" i="6" s="1"/>
  <c r="AO32" i="4"/>
  <c r="AO33" i="4" s="1"/>
  <c r="AO9" i="5"/>
  <c r="AO7" i="6" s="1"/>
  <c r="AO6" i="6"/>
  <c r="AU6" i="5"/>
  <c r="AV5" i="5"/>
  <c r="AU5" i="6"/>
  <c r="AN12" i="6"/>
  <c r="AN13" i="6"/>
  <c r="AW5" i="5" l="1"/>
  <c r="AV6" i="5"/>
  <c r="AV5" i="6"/>
  <c r="AO13" i="6"/>
  <c r="AO12" i="6"/>
  <c r="AV18" i="5"/>
  <c r="AV25" i="5"/>
  <c r="AV20" i="5"/>
  <c r="AV28" i="5" s="1"/>
  <c r="AQ3" i="5"/>
  <c r="AP4" i="5"/>
  <c r="AP4" i="6"/>
  <c r="AQ8" i="5"/>
  <c r="AQ10" i="5" s="1"/>
  <c r="AQ3" i="6"/>
  <c r="AQ7" i="5"/>
  <c r="AV17" i="4"/>
  <c r="AV23" i="4" s="1"/>
  <c r="AV22" i="4"/>
  <c r="AV18" i="4"/>
  <c r="AS4" i="4"/>
  <c r="AR2" i="5"/>
  <c r="AV39" i="5"/>
  <c r="AV32" i="5"/>
  <c r="AV34" i="5"/>
  <c r="AV42" i="5" s="1"/>
  <c r="AP32" i="4"/>
  <c r="AP33" i="4" s="1"/>
  <c r="AP9" i="5"/>
  <c r="AP7" i="6" s="1"/>
  <c r="AP6" i="6"/>
  <c r="AR3" i="6" l="1"/>
  <c r="AR7" i="5"/>
  <c r="AR8" i="5"/>
  <c r="AR10" i="5" s="1"/>
  <c r="AT4" i="4"/>
  <c r="AS2" i="5"/>
  <c r="AV40" i="5"/>
  <c r="AV33" i="5"/>
  <c r="AV41" i="5" s="1"/>
  <c r="AX5" i="5"/>
  <c r="AW6" i="5"/>
  <c r="AW5" i="6"/>
  <c r="AR3" i="5"/>
  <c r="AQ4" i="5"/>
  <c r="AQ4" i="6"/>
  <c r="AP9" i="6"/>
  <c r="AV31" i="4"/>
  <c r="H31" i="4" s="1"/>
  <c r="AV24" i="4"/>
  <c r="AQ9" i="5"/>
  <c r="AQ32" i="4"/>
  <c r="AQ33" i="4" s="1"/>
  <c r="AQ6" i="6"/>
  <c r="AV26" i="5"/>
  <c r="AV19" i="5"/>
  <c r="AV27" i="5" s="1"/>
  <c r="AS3" i="5" l="1"/>
  <c r="AR4" i="5"/>
  <c r="AR4" i="6"/>
  <c r="AP13" i="6"/>
  <c r="AP12" i="6"/>
  <c r="AR9" i="5"/>
  <c r="AR7" i="6" s="1"/>
  <c r="AR32" i="4"/>
  <c r="AR33" i="4" s="1"/>
  <c r="AR6" i="6"/>
  <c r="AY5" i="5"/>
  <c r="AX6" i="5"/>
  <c r="AX5" i="6"/>
  <c r="AT2" i="5"/>
  <c r="AU4" i="4"/>
  <c r="AQ7" i="6"/>
  <c r="AQ9" i="6" s="1"/>
  <c r="AS8" i="5"/>
  <c r="AS10" i="5" s="1"/>
  <c r="AS7" i="5"/>
  <c r="AS3" i="6"/>
  <c r="AQ13" i="6" l="1"/>
  <c r="AQ12" i="6"/>
  <c r="AR9" i="6"/>
  <c r="AS32" i="4"/>
  <c r="AS33" i="4" s="1"/>
  <c r="AS9" i="5"/>
  <c r="AS6" i="6"/>
  <c r="AU2" i="5"/>
  <c r="AV4" i="4"/>
  <c r="AT7" i="5"/>
  <c r="AT8" i="5"/>
  <c r="AT10" i="5" s="1"/>
  <c r="AT3" i="6"/>
  <c r="AZ5" i="5"/>
  <c r="AY5" i="6"/>
  <c r="AY6" i="5"/>
  <c r="AS4" i="5"/>
  <c r="AT3" i="5"/>
  <c r="AS4" i="6"/>
  <c r="AU7" i="5" l="1"/>
  <c r="AU3" i="6"/>
  <c r="AU8" i="5"/>
  <c r="AU10" i="5" s="1"/>
  <c r="AR13" i="6"/>
  <c r="AR12" i="6"/>
  <c r="AT32" i="4"/>
  <c r="AT33" i="4" s="1"/>
  <c r="AT9" i="5"/>
  <c r="AT7" i="6" s="1"/>
  <c r="AT6" i="6"/>
  <c r="AU3" i="5"/>
  <c r="AT4" i="5"/>
  <c r="AT4" i="6"/>
  <c r="AT9" i="6" s="1"/>
  <c r="AZ5" i="6"/>
  <c r="AZ6" i="5"/>
  <c r="BA5" i="5"/>
  <c r="AW4" i="4"/>
  <c r="AV2" i="5"/>
  <c r="AS7" i="6"/>
  <c r="AS9" i="6" s="1"/>
  <c r="AS12" i="6" l="1"/>
  <c r="AS13" i="6"/>
  <c r="AT12" i="6"/>
  <c r="AT13" i="6"/>
  <c r="AV3" i="6"/>
  <c r="AV7" i="5"/>
  <c r="AV8" i="5"/>
  <c r="AV10" i="5" s="1"/>
  <c r="BB5" i="5"/>
  <c r="BA6" i="5"/>
  <c r="BA5" i="6"/>
  <c r="AU4" i="5"/>
  <c r="AV3" i="5"/>
  <c r="AU4" i="6"/>
  <c r="AW2" i="5"/>
  <c r="AX4" i="4"/>
  <c r="AU9" i="5"/>
  <c r="AU32" i="4"/>
  <c r="AU33" i="4" s="1"/>
  <c r="AU6" i="6"/>
  <c r="AU7" i="6" l="1"/>
  <c r="AV4" i="5"/>
  <c r="AW3" i="5"/>
  <c r="AV4" i="6"/>
  <c r="BB6" i="5"/>
  <c r="BC5" i="5"/>
  <c r="BB5" i="6"/>
  <c r="AX2" i="5"/>
  <c r="AY4" i="4"/>
  <c r="AW7" i="5"/>
  <c r="AW3" i="6"/>
  <c r="AW8" i="5"/>
  <c r="AW10" i="5" s="1"/>
  <c r="AV32" i="4"/>
  <c r="AV33" i="4" s="1"/>
  <c r="AV9" i="5"/>
  <c r="AV7" i="6" s="1"/>
  <c r="AV6" i="6"/>
  <c r="AU9" i="6"/>
  <c r="AW9" i="5" l="1"/>
  <c r="AW7" i="6" s="1"/>
  <c r="AW32" i="4"/>
  <c r="AW33" i="4" s="1"/>
  <c r="AW6" i="6"/>
  <c r="AW4" i="6"/>
  <c r="AX3" i="5"/>
  <c r="AW4" i="5"/>
  <c r="AZ4" i="4"/>
  <c r="AY2" i="5"/>
  <c r="BD5" i="5"/>
  <c r="BC5" i="6"/>
  <c r="BC6" i="5"/>
  <c r="AU12" i="6"/>
  <c r="AU13" i="6"/>
  <c r="AX3" i="6"/>
  <c r="AX8" i="5"/>
  <c r="AX10" i="5" s="1"/>
  <c r="AX7" i="5"/>
  <c r="AV9" i="6"/>
  <c r="BA4" i="4" l="1"/>
  <c r="AZ2" i="5"/>
  <c r="AV13" i="6"/>
  <c r="AV12" i="6"/>
  <c r="BE5" i="5"/>
  <c r="BD5" i="6"/>
  <c r="BD6" i="5"/>
  <c r="AX4" i="5"/>
  <c r="AX4" i="6"/>
  <c r="AY3" i="5"/>
  <c r="AX9" i="5"/>
  <c r="AX7" i="6" s="1"/>
  <c r="AX6" i="6"/>
  <c r="AX32" i="4"/>
  <c r="AX33" i="4" s="1"/>
  <c r="AY8" i="5"/>
  <c r="AY10" i="5" s="1"/>
  <c r="AY7" i="5"/>
  <c r="AY3" i="6"/>
  <c r="AW9" i="6"/>
  <c r="AW13" i="6" l="1"/>
  <c r="AW12" i="6"/>
  <c r="AY32" i="4"/>
  <c r="AY33" i="4" s="1"/>
  <c r="AY9" i="5"/>
  <c r="AY7" i="6" s="1"/>
  <c r="AY6" i="6"/>
  <c r="AZ3" i="5"/>
  <c r="AY4" i="5"/>
  <c r="AY4" i="6"/>
  <c r="AY9" i="6" s="1"/>
  <c r="AZ7" i="5"/>
  <c r="AZ8" i="5"/>
  <c r="AZ10" i="5" s="1"/>
  <c r="AZ3" i="6"/>
  <c r="AX9" i="6"/>
  <c r="BF5" i="5"/>
  <c r="BE6" i="5"/>
  <c r="BE5" i="6"/>
  <c r="BB4" i="4"/>
  <c r="BA2" i="5"/>
  <c r="AX12" i="6" l="1"/>
  <c r="AX13" i="6"/>
  <c r="BB2" i="5"/>
  <c r="BC4" i="4"/>
  <c r="AZ4" i="6"/>
  <c r="BA3" i="5"/>
  <c r="AZ4" i="5"/>
  <c r="AY12" i="6"/>
  <c r="AY13" i="6"/>
  <c r="BA8" i="5"/>
  <c r="BA10" i="5" s="1"/>
  <c r="BA3" i="6"/>
  <c r="BA7" i="5"/>
  <c r="BF6" i="5"/>
  <c r="BG5" i="5"/>
  <c r="BF5" i="6"/>
  <c r="AZ9" i="5"/>
  <c r="AZ7" i="6" s="1"/>
  <c r="AZ32" i="4"/>
  <c r="AZ33" i="4" s="1"/>
  <c r="AZ6" i="6"/>
  <c r="BA9" i="5" l="1"/>
  <c r="BA7" i="6" s="1"/>
  <c r="BA32" i="4"/>
  <c r="BA33" i="4" s="1"/>
  <c r="BA6" i="6"/>
  <c r="BD4" i="4"/>
  <c r="BC2" i="5"/>
  <c r="BB3" i="6"/>
  <c r="BB7" i="5"/>
  <c r="BB8" i="5"/>
  <c r="BB10" i="5" s="1"/>
  <c r="BG6" i="5"/>
  <c r="BH5" i="5"/>
  <c r="BG5" i="6"/>
  <c r="BA4" i="6"/>
  <c r="BA9" i="6" s="1"/>
  <c r="BB3" i="5"/>
  <c r="BA4" i="5"/>
  <c r="AZ9" i="6"/>
  <c r="BA13" i="6" l="1"/>
  <c r="BA12" i="6"/>
  <c r="BB9" i="5"/>
  <c r="BB7" i="6" s="1"/>
  <c r="BB6" i="6"/>
  <c r="BB32" i="4"/>
  <c r="BB33" i="4" s="1"/>
  <c r="BI5" i="5"/>
  <c r="BH5" i="6"/>
  <c r="BH6" i="5"/>
  <c r="BE4" i="4"/>
  <c r="BD2" i="5"/>
  <c r="AZ12" i="6"/>
  <c r="AZ13" i="6"/>
  <c r="BC3" i="5"/>
  <c r="BB4" i="5"/>
  <c r="BB4" i="6"/>
  <c r="BC3" i="6"/>
  <c r="BC7" i="5"/>
  <c r="BC8" i="5"/>
  <c r="BC10" i="5" s="1"/>
  <c r="BB9" i="6" l="1"/>
  <c r="BD8" i="5"/>
  <c r="BD10" i="5" s="1"/>
  <c r="BD3" i="6"/>
  <c r="BD7" i="5"/>
  <c r="BI6" i="5"/>
  <c r="BJ5" i="5"/>
  <c r="BI5" i="6"/>
  <c r="BC32" i="4"/>
  <c r="BC33" i="4" s="1"/>
  <c r="BC9" i="5"/>
  <c r="BC7" i="6" s="1"/>
  <c r="BC6" i="6"/>
  <c r="BD3" i="5"/>
  <c r="BC4" i="5"/>
  <c r="BC4" i="6"/>
  <c r="BE2" i="5"/>
  <c r="BF4" i="4"/>
  <c r="BD9" i="5" l="1"/>
  <c r="BD7" i="6" s="1"/>
  <c r="BD32" i="4"/>
  <c r="BD33" i="4" s="1"/>
  <c r="BD6" i="6"/>
  <c r="BE3" i="6"/>
  <c r="BE8" i="5"/>
  <c r="BE10" i="5" s="1"/>
  <c r="BE7" i="5"/>
  <c r="BG4" i="4"/>
  <c r="BF2" i="5"/>
  <c r="BD4" i="5"/>
  <c r="BE3" i="5"/>
  <c r="BD4" i="6"/>
  <c r="BD9" i="6" s="1"/>
  <c r="BJ6" i="5"/>
  <c r="BK5" i="5"/>
  <c r="BJ5" i="6"/>
  <c r="BC9" i="6"/>
  <c r="BB12" i="6"/>
  <c r="BB13" i="6"/>
  <c r="BF3" i="6" l="1"/>
  <c r="BF7" i="5"/>
  <c r="BF8" i="5"/>
  <c r="BF10" i="5" s="1"/>
  <c r="BC13" i="6"/>
  <c r="BC12" i="6"/>
  <c r="BH4" i="4"/>
  <c r="BG2" i="5"/>
  <c r="BF3" i="5"/>
  <c r="BE4" i="6"/>
  <c r="BE4" i="5"/>
  <c r="BE6" i="6"/>
  <c r="BE32" i="4"/>
  <c r="BE33" i="4" s="1"/>
  <c r="BE9" i="5"/>
  <c r="BE7" i="6" s="1"/>
  <c r="BD13" i="6"/>
  <c r="BD12" i="6"/>
  <c r="BK6" i="5"/>
  <c r="BL5" i="5"/>
  <c r="BK5" i="6"/>
  <c r="BF4" i="6" l="1"/>
  <c r="BF4" i="5"/>
  <c r="BG3" i="5"/>
  <c r="BG7" i="5"/>
  <c r="BG8" i="5"/>
  <c r="BG10" i="5" s="1"/>
  <c r="BG3" i="6"/>
  <c r="BH2" i="5"/>
  <c r="BI4" i="4"/>
  <c r="BF32" i="4"/>
  <c r="BF33" i="4" s="1"/>
  <c r="BF9" i="5"/>
  <c r="BF7" i="6" s="1"/>
  <c r="BF6" i="6"/>
  <c r="BL6" i="5"/>
  <c r="BL5" i="6"/>
  <c r="O17" i="6"/>
  <c r="BE9" i="6"/>
  <c r="BI2" i="5" l="1"/>
  <c r="BJ4" i="4"/>
  <c r="BG32" i="4"/>
  <c r="BG33" i="4" s="1"/>
  <c r="BG9" i="5"/>
  <c r="BG7" i="6" s="1"/>
  <c r="BG6" i="6"/>
  <c r="BE12" i="6"/>
  <c r="BE13" i="6"/>
  <c r="BH8" i="5"/>
  <c r="BH10" i="5" s="1"/>
  <c r="BH3" i="6"/>
  <c r="BH7" i="5"/>
  <c r="BH3" i="5"/>
  <c r="BG4" i="6"/>
  <c r="BG9" i="6" s="1"/>
  <c r="BG4" i="5"/>
  <c r="B5" i="6"/>
  <c r="A5" i="6"/>
  <c r="BF9" i="6"/>
  <c r="BG13" i="6" l="1"/>
  <c r="BG12" i="6"/>
  <c r="BK4" i="4"/>
  <c r="BJ2" i="5"/>
  <c r="BI3" i="5"/>
  <c r="BH4" i="6"/>
  <c r="BH4" i="5"/>
  <c r="BH9" i="5"/>
  <c r="BH7" i="6" s="1"/>
  <c r="BH32" i="4"/>
  <c r="BH33" i="4" s="1"/>
  <c r="BH6" i="6"/>
  <c r="BF12" i="6"/>
  <c r="BF13" i="6"/>
  <c r="BI7" i="5"/>
  <c r="BI3" i="6"/>
  <c r="BI8" i="5"/>
  <c r="BI10" i="5" s="1"/>
  <c r="BJ3" i="6" l="1"/>
  <c r="BJ8" i="5"/>
  <c r="BJ10" i="5" s="1"/>
  <c r="BJ7" i="5"/>
  <c r="BL4" i="4"/>
  <c r="BL2" i="5" s="1"/>
  <c r="BK2" i="5"/>
  <c r="BH9" i="6"/>
  <c r="BI32" i="4"/>
  <c r="BI33" i="4" s="1"/>
  <c r="BI9" i="5"/>
  <c r="BI7" i="6" s="1"/>
  <c r="BI6" i="6"/>
  <c r="BJ3" i="5"/>
  <c r="BI4" i="6"/>
  <c r="BI4" i="5"/>
  <c r="BI9" i="6" l="1"/>
  <c r="BL3" i="6"/>
  <c r="BL7" i="5"/>
  <c r="BL8" i="5"/>
  <c r="BL10" i="5" s="1"/>
  <c r="BJ6" i="6"/>
  <c r="BJ9" i="5"/>
  <c r="BJ7" i="6" s="1"/>
  <c r="BJ32" i="4"/>
  <c r="BJ33" i="4" s="1"/>
  <c r="BJ4" i="5"/>
  <c r="BK3" i="5"/>
  <c r="BJ4" i="6"/>
  <c r="BJ9" i="6" s="1"/>
  <c r="BH12" i="6"/>
  <c r="BH13" i="6"/>
  <c r="BK3" i="6"/>
  <c r="BK7" i="5"/>
  <c r="BK8" i="5"/>
  <c r="BK10" i="5" s="1"/>
  <c r="BL9" i="5" l="1"/>
  <c r="BL32" i="4"/>
  <c r="BL33" i="4" s="1"/>
  <c r="H33" i="4" s="1"/>
  <c r="H34" i="4" s="1"/>
  <c r="BL6" i="6"/>
  <c r="O18" i="6"/>
  <c r="BK32" i="4"/>
  <c r="BK33" i="4" s="1"/>
  <c r="BK9" i="5"/>
  <c r="BK7" i="6" s="1"/>
  <c r="BK6" i="6"/>
  <c r="BJ12" i="6"/>
  <c r="BJ13" i="6"/>
  <c r="BL3" i="5"/>
  <c r="BK4" i="6"/>
  <c r="BK9" i="6" s="1"/>
  <c r="BK4" i="5"/>
  <c r="BI12" i="6"/>
  <c r="BI13" i="6"/>
  <c r="BK13" i="6" l="1"/>
  <c r="BK12" i="6"/>
  <c r="B6" i="6"/>
  <c r="BL4" i="5"/>
  <c r="BL4" i="6"/>
  <c r="BL9" i="6" s="1"/>
  <c r="BL7" i="6"/>
  <c r="O19" i="6"/>
  <c r="O20" i="6" s="1"/>
  <c r="BL13" i="6" l="1"/>
  <c r="O23" i="6" s="1"/>
  <c r="BL12" i="6"/>
  <c r="O22" i="6" s="1"/>
  <c r="B9" i="6"/>
</calcChain>
</file>

<file path=xl/comments1.xml><?xml version="1.0" encoding="utf-8"?>
<comments xmlns="http://schemas.openxmlformats.org/spreadsheetml/2006/main">
  <authors>
    <author>Goudie, Steve</author>
    <author>stegouea</author>
  </authors>
  <commentList>
    <comment ref="B3" authorId="0" shapeId="0">
      <text>
        <r>
          <rPr>
            <b/>
            <sz val="8"/>
            <color indexed="81"/>
            <rFont val="Tahoma"/>
            <family val="2"/>
          </rPr>
          <t>Goudie, Steve:</t>
        </r>
        <r>
          <rPr>
            <sz val="8"/>
            <color indexed="81"/>
            <rFont val="Tahoma"/>
            <family val="2"/>
          </rPr>
          <t xml:space="preserve">
as per Flynn June 16 email</t>
        </r>
      </text>
    </comment>
    <comment ref="B4" authorId="0" shapeId="0">
      <text>
        <r>
          <rPr>
            <b/>
            <sz val="8"/>
            <color indexed="81"/>
            <rFont val="Tahoma"/>
            <family val="2"/>
          </rPr>
          <t>Goudie, Steve:</t>
        </r>
        <r>
          <rPr>
            <sz val="8"/>
            <color indexed="81"/>
            <rFont val="Tahoma"/>
            <family val="2"/>
          </rPr>
          <t xml:space="preserve">
as per flynn email June 16 2012</t>
        </r>
      </text>
    </comment>
    <comment ref="B5" authorId="1" shapeId="0">
      <text>
        <r>
          <rPr>
            <b/>
            <sz val="8"/>
            <color indexed="81"/>
            <rFont val="Tahoma"/>
            <family val="2"/>
          </rPr>
          <t>stegouea:</t>
        </r>
        <r>
          <rPr>
            <sz val="8"/>
            <color indexed="81"/>
            <rFont val="Tahoma"/>
            <family val="2"/>
          </rPr>
          <t xml:space="preserve">
as per stratton's memo Aug 30 and Flynn memo</t>
        </r>
      </text>
    </comment>
    <comment ref="B6" authorId="1" shapeId="0">
      <text>
        <r>
          <rPr>
            <b/>
            <sz val="8"/>
            <color indexed="81"/>
            <rFont val="Tahoma"/>
            <family val="2"/>
          </rPr>
          <t>stegouea:</t>
        </r>
        <r>
          <rPr>
            <sz val="8"/>
            <color indexed="81"/>
            <rFont val="Tahoma"/>
            <family val="2"/>
          </rPr>
          <t xml:space="preserve">
not usedl</t>
        </r>
      </text>
    </comment>
    <comment ref="D11" authorId="0" shapeId="0">
      <text>
        <r>
          <rPr>
            <b/>
            <sz val="8"/>
            <color indexed="81"/>
            <rFont val="Tahoma"/>
            <family val="2"/>
          </rPr>
          <t>Goudie, Steve:</t>
        </r>
        <r>
          <rPr>
            <sz val="8"/>
            <color indexed="81"/>
            <rFont val="Tahoma"/>
            <family val="2"/>
          </rPr>
          <t xml:space="preserve">
if end of period take from MF is less than total annual energy capability owing to monthly constarints as per system planning analysis, hard code MF annual take as per system planning</t>
        </r>
      </text>
    </comment>
  </commentList>
</comments>
</file>

<file path=xl/comments2.xml><?xml version="1.0" encoding="utf-8"?>
<comments xmlns="http://schemas.openxmlformats.org/spreadsheetml/2006/main">
  <authors>
    <author>stegouea</author>
  </authors>
  <commentList>
    <comment ref="D7" authorId="0" shapeId="0">
      <text>
        <r>
          <rPr>
            <b/>
            <sz val="8"/>
            <color indexed="81"/>
            <rFont val="Tahoma"/>
            <family val="2"/>
          </rPr>
          <t>stegouea:</t>
        </r>
        <r>
          <rPr>
            <sz val="8"/>
            <color indexed="81"/>
            <rFont val="Tahoma"/>
            <family val="2"/>
          </rPr>
          <t xml:space="preserve">
import price from NY prior to 2041, then border market price with no other fees</t>
        </r>
      </text>
    </comment>
  </commentList>
</comments>
</file>

<file path=xl/sharedStrings.xml><?xml version="1.0" encoding="utf-8"?>
<sst xmlns="http://schemas.openxmlformats.org/spreadsheetml/2006/main" count="162" uniqueCount="106">
  <si>
    <t>Infeed Requirements Not Supplied</t>
  </si>
  <si>
    <t>Market Sourced Power at Busbar</t>
  </si>
  <si>
    <t>Market/Other</t>
  </si>
  <si>
    <t>Supply Source Pricing $/MWh</t>
  </si>
  <si>
    <t>Infeed Losses</t>
  </si>
  <si>
    <t>Check</t>
  </si>
  <si>
    <t>Electricity Supply for Delivery to the Island</t>
  </si>
  <si>
    <t>Infeed Supply Source</t>
  </si>
  <si>
    <t>Market/Other Price Escalator</t>
  </si>
  <si>
    <t>No Inputs for System Planning on this Worksheet</t>
  </si>
  <si>
    <t>$/MWh</t>
  </si>
  <si>
    <t>GWh</t>
  </si>
  <si>
    <t>$000</t>
  </si>
  <si>
    <t>Total Purchase Power Expense at Busbar</t>
  </si>
  <si>
    <t>Market Sourced Power at Soldiers Pond</t>
  </si>
  <si>
    <t>At Soldiers Pond</t>
  </si>
  <si>
    <t>Total Infeed Deliveries</t>
  </si>
  <si>
    <t xml:space="preserve"> </t>
  </si>
  <si>
    <t>At SP Average</t>
  </si>
  <si>
    <t>Muskrat at Busbar</t>
  </si>
  <si>
    <t xml:space="preserve">Muskrat Supplied at Soldiers Pond </t>
  </si>
  <si>
    <t>At Muskrat Busbar</t>
  </si>
  <si>
    <t>MF Price Escalator</t>
  </si>
  <si>
    <t>Muskrat</t>
  </si>
  <si>
    <t>Mfalls</t>
  </si>
  <si>
    <t>At MF Average</t>
  </si>
  <si>
    <t>Mfalls at Busbar</t>
  </si>
  <si>
    <t>At Muskrat Falls Busbar</t>
  </si>
  <si>
    <t>LAB OATT Loss Rate</t>
  </si>
  <si>
    <t>Energy required at MF</t>
  </si>
  <si>
    <t>Energy required at CF</t>
  </si>
  <si>
    <t>Energy required at Border</t>
  </si>
  <si>
    <t>Energy Required at SP</t>
  </si>
  <si>
    <t>Purchase cost at MF</t>
  </si>
  <si>
    <t>Purchase cost at CF</t>
  </si>
  <si>
    <t>Purchase cost at Border</t>
  </si>
  <si>
    <t>Purchase cost at SP</t>
  </si>
  <si>
    <t>MF to CF</t>
  </si>
  <si>
    <t>CF to Border</t>
  </si>
  <si>
    <t>Cost at MF</t>
  </si>
  <si>
    <t>Cost at CF</t>
  </si>
  <si>
    <t>Cost at Border</t>
  </si>
  <si>
    <t>Cost at SP</t>
  </si>
  <si>
    <t>Market price at MF Busbar</t>
  </si>
  <si>
    <t xml:space="preserve">Market Price at Soldiers </t>
  </si>
  <si>
    <t>Market</t>
  </si>
  <si>
    <t>Energy from market at MF Busbar</t>
  </si>
  <si>
    <t>Energy from market at Soldiers</t>
  </si>
  <si>
    <t>Market Price Escalator</t>
  </si>
  <si>
    <t>Cost/Price check at each supply point</t>
  </si>
  <si>
    <t>MFalls</t>
  </si>
  <si>
    <t>Emera at MF</t>
  </si>
  <si>
    <t>Emera at SP</t>
  </si>
  <si>
    <t>Island requirements at Mfalls Busbar GWH</t>
  </si>
  <si>
    <t>Island Requirements at Soldiers Pond GWH From Strategist Run</t>
  </si>
  <si>
    <t>Mfalls Supplied at Busbar for Island Use</t>
  </si>
  <si>
    <t>MFalls Supplied at Soldiers Pond for Island Use</t>
  </si>
  <si>
    <t>Energy from market at MF Busbar for Island Use</t>
  </si>
  <si>
    <t>Energy from market at Soldiers for Island Use</t>
  </si>
  <si>
    <t>Emera</t>
  </si>
  <si>
    <t>Total</t>
  </si>
  <si>
    <t>Island</t>
  </si>
  <si>
    <t>Emera at Busbar</t>
  </si>
  <si>
    <t>Power Purchase expense for Island HVDC</t>
  </si>
  <si>
    <t>check</t>
  </si>
  <si>
    <t>Losses</t>
  </si>
  <si>
    <t>Market/Other -NOT USED</t>
  </si>
  <si>
    <t>Market/Other NOT USED</t>
  </si>
  <si>
    <t>Market/Other  Sourced Power at Busbar NOT USED</t>
  </si>
  <si>
    <t>Breakout of Total Delivery From Labrador</t>
  </si>
  <si>
    <t>File name or run name or descripter etc</t>
  </si>
  <si>
    <t>CF Export After 2041, CF Generating</t>
  </si>
  <si>
    <t>Import at Border before 2041</t>
  </si>
  <si>
    <t>Input Cost at CF border for NY Regional Market Import  by NLH</t>
  </si>
  <si>
    <t>Input Cost at Border NY Regional Market for HQ Import - CF Export price</t>
  </si>
  <si>
    <t xml:space="preserve">Market at MF Busbar </t>
  </si>
  <si>
    <t>price=avg NY Zone A x 1.02 * exchange, plus capacity value, PIRA April 2012 reference</t>
  </si>
  <si>
    <t>Total Delivery From Labrador at SP (inc Emera if applicable)</t>
  </si>
  <si>
    <t>Early deliveries</t>
  </si>
  <si>
    <t>Input Cost at Border NYA Regional Market for  Firm Import</t>
  </si>
  <si>
    <t>Export Price at Border NYA Regional Market for CF Export</t>
  </si>
  <si>
    <t>Fixed or Pass Through Expenses</t>
  </si>
  <si>
    <t>Total Delivery From Labrador at MF Bus inc Emera if applicable</t>
  </si>
  <si>
    <t>MF Unconstained deliveries for the Island as per line 12</t>
  </si>
  <si>
    <t xml:space="preserve">Mfalls Availability for Island at Busbar Set Limit </t>
  </si>
  <si>
    <r>
      <t>Average Island HVdc Price</t>
    </r>
    <r>
      <rPr>
        <b/>
        <sz val="10"/>
        <rFont val="Calibri"/>
        <family val="2"/>
      </rPr>
      <t xml:space="preserve"> For Island Use $/MWh</t>
    </r>
  </si>
  <si>
    <t>Inputs from System Planning on this Worksheet completed</t>
  </si>
  <si>
    <t>IE to Check against PWC</t>
  </si>
  <si>
    <t>Bob's Input to Strategist</t>
  </si>
  <si>
    <t>nom sum</t>
  </si>
  <si>
    <t>OK on NOM</t>
  </si>
  <si>
    <t>Strategist CPW</t>
  </si>
  <si>
    <t>PWC NOM</t>
  </si>
  <si>
    <t>PWC PV</t>
  </si>
  <si>
    <t>OK on CPW</t>
  </si>
  <si>
    <t>Energy Over DCL - 2012 Iteration File</t>
  </si>
  <si>
    <t>other use</t>
  </si>
  <si>
    <t xml:space="preserve">price=avg NY zone A x 1.02 x exchange (0.99) less losses les iso fee PIRA April 2012 reference Nalcor recall whole price </t>
  </si>
  <si>
    <t>as per TG Sept 11 2012 step 12, full FLG</t>
  </si>
  <si>
    <t>lower for emera case</t>
  </si>
  <si>
    <t>Energy</t>
  </si>
  <si>
    <t>Price</t>
  </si>
  <si>
    <t>Cost</t>
  </si>
  <si>
    <t>CPW July 1, 2012 $000</t>
  </si>
  <si>
    <t>LUEC</t>
  </si>
  <si>
    <t>For RFF Waterfall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</si>
</sst>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6" formatCode="&quot;$&quot;#,##0_);[Red]\(&quot;$&quot;#,##0\)"/>
    <numFmt numFmtId="44" formatCode="_(&quot;$&quot;* #,##0.00_);_(&quot;$&quot;* \(#,##0.00\);_(&quot;$&quot;* &quot;-&quot;??_);_(@_)"/>
    <numFmt numFmtId="43" formatCode="_(* #,##0.00_);_(* \(#,##0.00\);_(* &quot;-&quot;??_);_(@_)"/>
    <numFmt numFmtId="164" formatCode="0.0"/>
    <numFmt numFmtId="165" formatCode="_(* #,##0.0_);_(* \(#,##0.0\);_(* &quot;-&quot;??_);_(@_)"/>
    <numFmt numFmtId="166" formatCode="_(* #,##0_);_(* \(#,##0\);_(* &quot;-&quot;??_);_(@_)"/>
    <numFmt numFmtId="167" formatCode="&quot;$&quot;#,##0.00"/>
    <numFmt numFmtId="168" formatCode="&quot;$&quot;#,##0.0"/>
    <numFmt numFmtId="169" formatCode="0.000"/>
    <numFmt numFmtId="170" formatCode="#,##0.0"/>
    <numFmt numFmtId="171" formatCode="#\,##0."/>
    <numFmt numFmtId="172" formatCode="&quot;$&quot;#."/>
    <numFmt numFmtId="173" formatCode="#.00"/>
    <numFmt numFmtId="174" formatCode="#\ ###\ ###\ ###\ ##0.00"/>
    <numFmt numFmtId="175" formatCode="#,##0.0,;\(#,##0.0,\);\-_)_0"/>
    <numFmt numFmtId="176" formatCode="0.00000"/>
    <numFmt numFmtId="177" formatCode="_-* #,##0.00_-;\-* #,##0.00_-;_-* &quot;-&quot;??_-;_-@_-"/>
    <numFmt numFmtId="178" formatCode="_-&quot;$&quot;* #,##0.00_-;\-&quot;$&quot;* #,##0.00_-;_-&quot;$&quot;* &quot;-&quot;??_-;_-@_-"/>
    <numFmt numFmtId="179" formatCode="_(&quot;$&quot;* #,##0_);_(&quot;$&quot;* \(#,##0\);_(&quot;$&quot;* &quot;-&quot;??_);_(@_)"/>
    <numFmt numFmtId="180" formatCode="0_);\(0\)"/>
    <numFmt numFmtId="181" formatCode="0_)"/>
    <numFmt numFmtId="182" formatCode="#,##0.00000"/>
    <numFmt numFmtId="183" formatCode="#,##0.000000"/>
  </numFmts>
  <fonts count="98">
    <font>
      <sz val="10"/>
      <name val="Arial"/>
    </font>
    <font>
      <sz val="10"/>
      <name val="Arial"/>
    </font>
    <font>
      <sz val="8"/>
      <name val="Arial"/>
      <family val="2"/>
    </font>
    <font>
      <u/>
      <sz val="10"/>
      <color indexed="12"/>
      <name val="Arial"/>
      <family val="2"/>
    </font>
    <font>
      <sz val="8"/>
      <color indexed="81"/>
      <name val="Tahoma"/>
      <family val="2"/>
    </font>
    <font>
      <b/>
      <sz val="8"/>
      <color indexed="81"/>
      <name val="Tahoma"/>
      <family val="2"/>
    </font>
    <font>
      <sz val="10"/>
      <name val="Calibri"/>
      <family val="2"/>
    </font>
    <font>
      <b/>
      <sz val="10"/>
      <name val="Calibri"/>
      <family val="2"/>
    </font>
    <font>
      <b/>
      <sz val="12"/>
      <name val="Calibri"/>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
      <color indexed="8"/>
      <name val="Courier"/>
      <family val="3"/>
    </font>
    <font>
      <i/>
      <sz val="10"/>
      <color indexed="23"/>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10"/>
      <name val="Arial"/>
      <family val="2"/>
    </font>
    <font>
      <b/>
      <sz val="10"/>
      <name val="Arial"/>
      <family val="2"/>
    </font>
    <font>
      <sz val="10"/>
      <name val="Antique Olive"/>
      <family val="2"/>
    </font>
    <font>
      <b/>
      <sz val="10"/>
      <color indexed="63"/>
      <name val="Arial"/>
      <family val="2"/>
    </font>
    <font>
      <b/>
      <sz val="10"/>
      <name val="Times New Roman"/>
      <family val="1"/>
    </font>
    <font>
      <b/>
      <sz val="18"/>
      <color indexed="56"/>
      <name val="Cambria"/>
      <family val="2"/>
    </font>
    <font>
      <sz val="10"/>
      <color indexed="10"/>
      <name val="Arial"/>
      <family val="2"/>
    </font>
    <font>
      <b/>
      <sz val="10"/>
      <color indexed="10"/>
      <name val="Calibri"/>
      <family val="2"/>
    </font>
    <font>
      <b/>
      <sz val="12"/>
      <color indexed="10"/>
      <name val="Calibri"/>
      <family val="2"/>
    </font>
    <font>
      <sz val="12"/>
      <color indexed="10"/>
      <name val="Arial"/>
      <family val="2"/>
    </font>
    <font>
      <sz val="10"/>
      <name val="Arial"/>
      <family val="2"/>
    </font>
    <font>
      <sz val="11"/>
      <color indexed="8"/>
      <name val="Calibri"/>
      <family val="2"/>
    </font>
    <font>
      <sz val="11"/>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2"/>
      <name val="Times New Roman"/>
      <family val="1"/>
    </font>
    <font>
      <sz val="10"/>
      <name val="MS Sans Serif"/>
      <family val="2"/>
    </font>
    <font>
      <b/>
      <sz val="15"/>
      <color indexed="56"/>
      <name val="Arial"/>
      <family val="2"/>
    </font>
    <font>
      <b/>
      <sz val="13"/>
      <color indexed="56"/>
      <name val="Arial"/>
      <family val="2"/>
    </font>
    <font>
      <b/>
      <sz val="10"/>
      <color indexed="8"/>
      <name val="Arial"/>
      <family val="2"/>
    </font>
    <font>
      <sz val="12"/>
      <name val="Calibri"/>
      <family val="2"/>
    </font>
    <font>
      <sz val="11"/>
      <color indexed="8"/>
      <name val="Calibri"/>
      <family val="2"/>
    </font>
    <font>
      <sz val="10"/>
      <color indexed="8"/>
      <name val="Arial"/>
      <family val="2"/>
    </font>
    <font>
      <sz val="10"/>
      <color indexed="8"/>
      <name val="Calibri"/>
      <family val="2"/>
    </font>
    <font>
      <sz val="10"/>
      <color indexed="8"/>
      <name val="Calibri"/>
      <family val="2"/>
    </font>
    <font>
      <sz val="11"/>
      <color indexed="8"/>
      <name val="Calibri"/>
      <family val="2"/>
    </font>
    <font>
      <sz val="10"/>
      <color indexed="8"/>
      <name val="Calibri"/>
      <family val="2"/>
    </font>
    <font>
      <sz val="11"/>
      <color indexed="8"/>
      <name val="Calibri"/>
      <family val="2"/>
    </font>
    <font>
      <sz val="10"/>
      <color indexed="8"/>
      <name val="Arial"/>
      <family val="2"/>
    </font>
    <font>
      <b/>
      <sz val="10"/>
      <color indexed="30"/>
      <name val="Calibri"/>
      <family val="2"/>
    </font>
    <font>
      <b/>
      <sz val="10"/>
      <color indexed="8"/>
      <name val="Calibri"/>
      <family val="2"/>
    </font>
    <font>
      <b/>
      <sz val="10"/>
      <color indexed="10"/>
      <name val="Arial"/>
      <family val="2"/>
    </font>
    <font>
      <sz val="10"/>
      <name val="Calibri"/>
      <family val="2"/>
    </font>
    <font>
      <b/>
      <sz val="10"/>
      <color indexed="17"/>
      <name val="Arial"/>
      <family val="2"/>
    </font>
    <font>
      <sz val="10"/>
      <name val="Arial"/>
      <family val="2"/>
    </font>
    <font>
      <sz val="10"/>
      <color indexed="8"/>
      <name val="Calibri"/>
      <family val="2"/>
    </font>
    <font>
      <b/>
      <sz val="15"/>
      <color indexed="62"/>
      <name val="Calibri"/>
      <family val="2"/>
    </font>
    <font>
      <b/>
      <sz val="13"/>
      <color indexed="62"/>
      <name val="Calibri"/>
      <family val="2"/>
    </font>
    <font>
      <b/>
      <sz val="11"/>
      <color indexed="62"/>
      <name val="Calibri"/>
      <family val="2"/>
    </font>
    <font>
      <sz val="10"/>
      <color indexed="10"/>
      <name val="Calibri"/>
      <family val="2"/>
    </font>
    <font>
      <sz val="10"/>
      <color indexed="8"/>
      <name val="Arial"/>
      <family val="2"/>
    </font>
    <font>
      <sz val="11"/>
      <color indexed="8"/>
      <name val="Calibri"/>
      <family val="2"/>
    </font>
    <font>
      <sz val="11"/>
      <color indexed="8"/>
      <name val="Calibri"/>
      <family val="2"/>
    </font>
    <font>
      <sz val="10"/>
      <color indexed="8"/>
      <name val="Calibri"/>
      <family val="2"/>
    </font>
    <font>
      <sz val="10"/>
      <color theme="1"/>
      <name val="Calibri"/>
      <family val="2"/>
      <scheme val="minor"/>
    </font>
    <font>
      <sz val="10"/>
      <color theme="0"/>
      <name val="Calibri"/>
      <family val="2"/>
      <scheme val="minor"/>
    </font>
    <font>
      <sz val="10"/>
      <color rgb="FF9C0006"/>
      <name val="Calibri"/>
      <family val="2"/>
      <scheme val="minor"/>
    </font>
    <font>
      <b/>
      <sz val="10"/>
      <color indexed="10"/>
      <name val="Calibri"/>
      <family val="2"/>
      <scheme val="minor"/>
    </font>
    <font>
      <b/>
      <sz val="10"/>
      <color theme="0"/>
      <name val="Calibri"/>
      <family val="2"/>
      <scheme val="minor"/>
    </font>
    <font>
      <i/>
      <sz val="10"/>
      <color rgb="FF7F7F7F"/>
      <name val="Calibri"/>
      <family val="2"/>
      <scheme val="minor"/>
    </font>
    <font>
      <sz val="10"/>
      <color rgb="FF006100"/>
      <name val="Calibri"/>
      <family val="2"/>
      <scheme val="minor"/>
    </font>
    <font>
      <b/>
      <sz val="15"/>
      <color indexed="62"/>
      <name val="Calibri"/>
      <family val="2"/>
      <scheme val="minor"/>
    </font>
    <font>
      <b/>
      <sz val="13"/>
      <color indexed="62"/>
      <name val="Calibri"/>
      <family val="2"/>
      <scheme val="minor"/>
    </font>
    <font>
      <b/>
      <sz val="11"/>
      <color indexed="62"/>
      <name val="Calibri"/>
      <family val="2"/>
      <scheme val="minor"/>
    </font>
    <font>
      <sz val="10"/>
      <color rgb="FF3F3F76"/>
      <name val="Calibri"/>
      <family val="2"/>
      <scheme val="minor"/>
    </font>
    <font>
      <sz val="10"/>
      <color indexed="10"/>
      <name val="Calibri"/>
      <family val="2"/>
      <scheme val="minor"/>
    </font>
    <font>
      <sz val="10"/>
      <color indexed="19"/>
      <name val="Calibri"/>
      <family val="2"/>
      <scheme val="minor"/>
    </font>
    <font>
      <sz val="10"/>
      <color theme="1"/>
      <name val="Arial"/>
      <family val="2"/>
    </font>
    <font>
      <sz val="11"/>
      <color theme="1"/>
      <name val="Calibri"/>
      <family val="2"/>
      <scheme val="minor"/>
    </font>
    <font>
      <sz val="11"/>
      <color theme="1"/>
      <name val="Calibri"/>
      <family val="2"/>
    </font>
    <font>
      <sz val="10"/>
      <color theme="1"/>
      <name val="Calibri"/>
      <family val="2"/>
    </font>
    <font>
      <b/>
      <sz val="10"/>
      <color rgb="FF3F3F3F"/>
      <name val="Calibri"/>
      <family val="2"/>
      <scheme val="minor"/>
    </font>
    <font>
      <b/>
      <sz val="10"/>
      <color theme="1"/>
      <name val="Calibri"/>
      <family val="2"/>
      <scheme val="minor"/>
    </font>
    <font>
      <sz val="10"/>
      <color rgb="FFFF0000"/>
      <name val="Calibri"/>
      <family val="2"/>
      <scheme val="minor"/>
    </font>
  </fonts>
  <fills count="36">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55"/>
      </patternFill>
    </fill>
    <fill>
      <patternFill patternType="solid">
        <fgColor indexed="13"/>
        <bgColor indexed="64"/>
      </patternFill>
    </fill>
    <fill>
      <patternFill patternType="solid">
        <fgColor indexed="9"/>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000"/>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style="double">
        <color indexed="57"/>
      </left>
      <right style="double">
        <color indexed="57"/>
      </right>
      <top/>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right/>
      <top style="thin">
        <color indexed="62"/>
      </top>
      <bottom style="double">
        <color indexed="62"/>
      </bottom>
      <diagonal/>
    </border>
    <border>
      <left/>
      <right/>
      <top style="thin">
        <color indexed="56"/>
      </top>
      <bottom style="double">
        <color indexed="56"/>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2805">
    <xf numFmtId="0" fontId="0" fillId="0" borderId="0"/>
    <xf numFmtId="0" fontId="9" fillId="2" borderId="0" applyNumberFormat="0" applyBorder="0" applyAlignment="0" applyProtection="0"/>
    <xf numFmtId="0" fontId="9" fillId="2" borderId="0" applyNumberFormat="0" applyBorder="0" applyAlignment="0" applyProtection="0"/>
    <xf numFmtId="0" fontId="32" fillId="2" borderId="0" applyNumberFormat="0" applyBorder="0" applyAlignment="0" applyProtection="0"/>
    <xf numFmtId="0" fontId="9"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9"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32" fillId="2" borderId="0" applyNumberFormat="0" applyBorder="0" applyAlignment="0" applyProtection="0"/>
    <xf numFmtId="0" fontId="78" fillId="3" borderId="0" applyNumberFormat="0" applyBorder="0" applyAlignment="0" applyProtection="0"/>
    <xf numFmtId="0" fontId="78"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32" fillId="4" borderId="0" applyNumberFormat="0" applyBorder="0" applyAlignment="0" applyProtection="0"/>
    <xf numFmtId="0" fontId="9"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9"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32" fillId="4" borderId="0" applyNumberFormat="0" applyBorder="0" applyAlignment="0" applyProtection="0"/>
    <xf numFmtId="0" fontId="78" fillId="5" borderId="0" applyNumberFormat="0" applyBorder="0" applyAlignment="0" applyProtection="0"/>
    <xf numFmtId="0" fontId="78"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32" fillId="6" borderId="0" applyNumberFormat="0" applyBorder="0" applyAlignment="0" applyProtection="0"/>
    <xf numFmtId="0" fontId="9"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9"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78" fillId="7" borderId="0" applyNumberFormat="0" applyBorder="0" applyAlignment="0" applyProtection="0"/>
    <xf numFmtId="0" fontId="78"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32" fillId="8" borderId="0" applyNumberFormat="0" applyBorder="0" applyAlignment="0" applyProtection="0"/>
    <xf numFmtId="0" fontId="9"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9"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78" fillId="9" borderId="0" applyNumberFormat="0" applyBorder="0" applyAlignment="0" applyProtection="0"/>
    <xf numFmtId="0" fontId="78"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32" fillId="10" borderId="0" applyNumberFormat="0" applyBorder="0" applyAlignment="0" applyProtection="0"/>
    <xf numFmtId="0" fontId="9"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9"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78" fillId="2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32" fillId="9" borderId="0" applyNumberFormat="0" applyBorder="0" applyAlignment="0" applyProtection="0"/>
    <xf numFmtId="0" fontId="9"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9"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78" fillId="7" borderId="0" applyNumberFormat="0" applyBorder="0" applyAlignment="0" applyProtection="0"/>
    <xf numFmtId="0" fontId="78" fillId="7"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32" fillId="3" borderId="0" applyNumberFormat="0" applyBorder="0" applyAlignment="0" applyProtection="0"/>
    <xf numFmtId="0" fontId="9"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9"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78" fillId="10" borderId="0" applyNumberFormat="0" applyBorder="0" applyAlignment="0" applyProtection="0"/>
    <xf numFmtId="0" fontId="78"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32" fillId="5" borderId="0" applyNumberFormat="0" applyBorder="0" applyAlignment="0" applyProtection="0"/>
    <xf numFmtId="0" fontId="9"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9"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78" fillId="3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32" fillId="11" borderId="0" applyNumberFormat="0" applyBorder="0" applyAlignment="0" applyProtection="0"/>
    <xf numFmtId="0" fontId="9"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9"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78" fillId="12" borderId="0" applyNumberFormat="0" applyBorder="0" applyAlignment="0" applyProtection="0"/>
    <xf numFmtId="0" fontId="78" fillId="12"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32" fillId="8" borderId="0" applyNumberFormat="0" applyBorder="0" applyAlignment="0" applyProtection="0"/>
    <xf numFmtId="0" fontId="9"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9"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78" fillId="4" borderId="0" applyNumberFormat="0" applyBorder="0" applyAlignment="0" applyProtection="0"/>
    <xf numFmtId="0" fontId="78" fillId="4"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32" fillId="3" borderId="0" applyNumberFormat="0" applyBorder="0" applyAlignment="0" applyProtection="0"/>
    <xf numFmtId="0" fontId="9"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9"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78" fillId="10" borderId="0" applyNumberFormat="0" applyBorder="0" applyAlignment="0" applyProtection="0"/>
    <xf numFmtId="0" fontId="78"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32" fillId="13" borderId="0" applyNumberFormat="0" applyBorder="0" applyAlignment="0" applyProtection="0"/>
    <xf numFmtId="0" fontId="9"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9"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78" fillId="7" borderId="0" applyNumberFormat="0" applyBorder="0" applyAlignment="0" applyProtection="0"/>
    <xf numFmtId="0" fontId="78" fillId="7"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34" fillId="14" borderId="0" applyNumberFormat="0" applyBorder="0" applyAlignment="0" applyProtection="0"/>
    <xf numFmtId="0" fontId="10"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10"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79" fillId="10" borderId="0" applyNumberFormat="0" applyBorder="0" applyAlignment="0" applyProtection="0"/>
    <xf numFmtId="0" fontId="79"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34" fillId="5" borderId="0" applyNumberFormat="0" applyBorder="0" applyAlignment="0" applyProtection="0"/>
    <xf numFmtId="0" fontId="10"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10"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79" fillId="15" borderId="0" applyNumberFormat="0" applyBorder="0" applyAlignment="0" applyProtection="0"/>
    <xf numFmtId="0" fontId="79" fillId="15"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34" fillId="11" borderId="0" applyNumberFormat="0" applyBorder="0" applyAlignment="0" applyProtection="0"/>
    <xf numFmtId="0" fontId="10"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10"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34" fillId="16" borderId="0" applyNumberFormat="0" applyBorder="0" applyAlignment="0" applyProtection="0"/>
    <xf numFmtId="0" fontId="10"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0"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34" fillId="17" borderId="0" applyNumberFormat="0" applyBorder="0" applyAlignment="0" applyProtection="0"/>
    <xf numFmtId="0" fontId="10"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10"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79" fillId="10" borderId="0" applyNumberFormat="0" applyBorder="0" applyAlignment="0" applyProtection="0"/>
    <xf numFmtId="0" fontId="79" fillId="10"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34" fillId="18" borderId="0" applyNumberFormat="0" applyBorder="0" applyAlignment="0" applyProtection="0"/>
    <xf numFmtId="0" fontId="10"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10"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79" fillId="5" borderId="0" applyNumberFormat="0" applyBorder="0" applyAlignment="0" applyProtection="0"/>
    <xf numFmtId="0" fontId="79" fillId="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34" fillId="19" borderId="0" applyNumberFormat="0" applyBorder="0" applyAlignment="0" applyProtection="0"/>
    <xf numFmtId="0" fontId="10"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10"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79" fillId="20" borderId="0" applyNumberFormat="0" applyBorder="0" applyAlignment="0" applyProtection="0"/>
    <xf numFmtId="0" fontId="79"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34" fillId="21" borderId="0" applyNumberFormat="0" applyBorder="0" applyAlignment="0" applyProtection="0"/>
    <xf numFmtId="0" fontId="10"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10"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79" fillId="15" borderId="0" applyNumberFormat="0" applyBorder="0" applyAlignment="0" applyProtection="0"/>
    <xf numFmtId="0" fontId="79" fillId="15"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34" fillId="22" borderId="0" applyNumberFormat="0" applyBorder="0" applyAlignment="0" applyProtection="0"/>
    <xf numFmtId="0" fontId="10"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10"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79" fillId="13" borderId="0" applyNumberFormat="0" applyBorder="0" applyAlignment="0" applyProtection="0"/>
    <xf numFmtId="0" fontId="79"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34" fillId="16" borderId="0" applyNumberFormat="0" applyBorder="0" applyAlignment="0" applyProtection="0"/>
    <xf numFmtId="0" fontId="10"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10"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79" fillId="23" borderId="0" applyNumberFormat="0" applyBorder="0" applyAlignment="0" applyProtection="0"/>
    <xf numFmtId="0" fontId="79" fillId="23"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34" fillId="17" borderId="0" applyNumberFormat="0" applyBorder="0" applyAlignment="0" applyProtection="0"/>
    <xf numFmtId="0" fontId="10"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10"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79" fillId="3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34" fillId="15" borderId="0" applyNumberFormat="0" applyBorder="0" applyAlignment="0" applyProtection="0"/>
    <xf numFmtId="0" fontId="10"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10"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79" fillId="21" borderId="0" applyNumberFormat="0" applyBorder="0" applyAlignment="0" applyProtection="0"/>
    <xf numFmtId="0" fontId="79" fillId="21" borderId="0" applyNumberFormat="0" applyBorder="0" applyAlignment="0" applyProtection="0"/>
    <xf numFmtId="0" fontId="21" fillId="0" borderId="0"/>
    <xf numFmtId="0" fontId="11" fillId="4" borderId="0" applyNumberFormat="0" applyBorder="0" applyAlignment="0" applyProtection="0"/>
    <xf numFmtId="0" fontId="11" fillId="4" borderId="0" applyNumberFormat="0" applyBorder="0" applyAlignment="0" applyProtection="0"/>
    <xf numFmtId="0" fontId="35" fillId="4" borderId="0" applyNumberFormat="0" applyBorder="0" applyAlignment="0" applyProtection="0"/>
    <xf numFmtId="0" fontId="11"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11"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80" fillId="8" borderId="0" applyNumberFormat="0" applyBorder="0" applyAlignment="0" applyProtection="0"/>
    <xf numFmtId="0" fontId="80" fillId="8" borderId="0" applyNumberFormat="0" applyBorder="0" applyAlignment="0" applyProtection="0"/>
    <xf numFmtId="0" fontId="12" fillId="24" borderId="1" applyNumberFormat="0" applyAlignment="0" applyProtection="0"/>
    <xf numFmtId="0" fontId="12" fillId="24" borderId="1" applyNumberFormat="0" applyAlignment="0" applyProtection="0"/>
    <xf numFmtId="0" fontId="36" fillId="24" borderId="1" applyNumberFormat="0" applyAlignment="0" applyProtection="0"/>
    <xf numFmtId="0" fontId="12" fillId="24" borderId="1" applyNumberFormat="0" applyAlignment="0" applyProtection="0"/>
    <xf numFmtId="0" fontId="36" fillId="24" borderId="1" applyNumberFormat="0" applyAlignment="0" applyProtection="0"/>
    <xf numFmtId="0" fontId="36" fillId="24" borderId="1" applyNumberFormat="0" applyAlignment="0" applyProtection="0"/>
    <xf numFmtId="0" fontId="12" fillId="24" borderId="1" applyNumberFormat="0" applyAlignment="0" applyProtection="0"/>
    <xf numFmtId="0" fontId="36" fillId="24" borderId="1" applyNumberFormat="0" applyAlignment="0" applyProtection="0"/>
    <xf numFmtId="0" fontId="36" fillId="24" borderId="1" applyNumberFormat="0" applyAlignment="0" applyProtection="0"/>
    <xf numFmtId="0" fontId="36" fillId="24" borderId="1" applyNumberFormat="0" applyAlignment="0" applyProtection="0"/>
    <xf numFmtId="0" fontId="81" fillId="25" borderId="37" applyNumberFormat="0" applyAlignment="0" applyProtection="0"/>
    <xf numFmtId="0" fontId="81" fillId="25" borderId="37" applyNumberFormat="0" applyAlignment="0" applyProtection="0"/>
    <xf numFmtId="0" fontId="13" fillId="26" borderId="2" applyNumberFormat="0" applyAlignment="0" applyProtection="0"/>
    <xf numFmtId="0" fontId="13" fillId="26" borderId="2" applyNumberFormat="0" applyAlignment="0" applyProtection="0"/>
    <xf numFmtId="0" fontId="37" fillId="26" borderId="2" applyNumberFormat="0" applyAlignment="0" applyProtection="0"/>
    <xf numFmtId="0" fontId="13" fillId="26" borderId="2" applyNumberFormat="0" applyAlignment="0" applyProtection="0"/>
    <xf numFmtId="0" fontId="37" fillId="26" borderId="2" applyNumberFormat="0" applyAlignment="0" applyProtection="0"/>
    <xf numFmtId="0" fontId="37" fillId="26" borderId="2" applyNumberFormat="0" applyAlignment="0" applyProtection="0"/>
    <xf numFmtId="0" fontId="13" fillId="26" borderId="2" applyNumberFormat="0" applyAlignment="0" applyProtection="0"/>
    <xf numFmtId="0" fontId="37" fillId="26" borderId="2" applyNumberFormat="0" applyAlignment="0" applyProtection="0"/>
    <xf numFmtId="0" fontId="37" fillId="26" borderId="2" applyNumberFormat="0" applyAlignment="0" applyProtection="0"/>
    <xf numFmtId="0" fontId="37" fillId="26" borderId="2" applyNumberFormat="0" applyAlignment="0" applyProtection="0"/>
    <xf numFmtId="0" fontId="82" fillId="32" borderId="38" applyNumberFormat="0" applyAlignment="0" applyProtection="0"/>
    <xf numFmtId="43" fontId="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59" fillId="0" borderId="0" applyFont="0" applyFill="0" applyBorder="0" applyAlignment="0" applyProtection="0"/>
    <xf numFmtId="43" fontId="21" fillId="0" borderId="0" applyFont="0" applyFill="0" applyBorder="0" applyAlignment="0" applyProtection="0"/>
    <xf numFmtId="43" fontId="60" fillId="0" borderId="0" applyFont="0" applyFill="0" applyBorder="0" applyAlignment="0" applyProtection="0"/>
    <xf numFmtId="43" fontId="77" fillId="0" borderId="0" applyFont="0" applyFill="0" applyBorder="0" applyAlignment="0" applyProtection="0"/>
    <xf numFmtId="43" fontId="76" fillId="0" borderId="0" applyFont="0" applyFill="0" applyBorder="0" applyAlignment="0" applyProtection="0"/>
    <xf numFmtId="43" fontId="58" fillId="0" borderId="0" applyFont="0" applyFill="0" applyBorder="0" applyAlignment="0" applyProtection="0"/>
    <xf numFmtId="43" fontId="69" fillId="0" borderId="0" applyFont="0" applyFill="0" applyBorder="0" applyAlignment="0" applyProtection="0"/>
    <xf numFmtId="43" fontId="6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0" fillId="0" borderId="0" applyFont="0" applyFill="0" applyBorder="0" applyAlignment="0" applyProtection="0"/>
    <xf numFmtId="43" fontId="77"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1" fillId="0" borderId="0" applyFont="0" applyFill="0" applyBorder="0" applyAlignment="0" applyProtection="0"/>
    <xf numFmtId="43" fontId="32" fillId="0" borderId="0" applyFont="0" applyFill="0" applyBorder="0" applyAlignment="0" applyProtection="0"/>
    <xf numFmtId="43" fontId="61" fillId="0" borderId="0" applyFont="0" applyFill="0" applyBorder="0" applyAlignment="0" applyProtection="0"/>
    <xf numFmtId="43" fontId="75" fillId="0" borderId="0" applyFont="0" applyFill="0" applyBorder="0" applyAlignment="0" applyProtection="0"/>
    <xf numFmtId="43" fontId="21" fillId="0" borderId="0" applyFont="0" applyFill="0" applyBorder="0" applyAlignment="0" applyProtection="0"/>
    <xf numFmtId="43" fontId="33"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7" fontId="21" fillId="0" borderId="0" applyFont="0" applyFill="0" applyBorder="0" applyAlignment="0" applyProtection="0"/>
    <xf numFmtId="43" fontId="21" fillId="0" borderId="0" applyFont="0" applyFill="0" applyBorder="0" applyAlignment="0" applyProtection="0"/>
    <xf numFmtId="177"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1" fontId="14" fillId="0" borderId="0">
      <protection locked="0"/>
    </xf>
    <xf numFmtId="171" fontId="14" fillId="0" borderId="0">
      <protection locked="0"/>
    </xf>
    <xf numFmtId="171" fontId="14" fillId="0" borderId="0">
      <protection locked="0"/>
    </xf>
    <xf numFmtId="171" fontId="14" fillId="0" borderId="0">
      <protection locked="0"/>
    </xf>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55" fillId="0" borderId="0" applyFont="0" applyFill="0" applyBorder="0" applyAlignment="0" applyProtection="0"/>
    <xf numFmtId="44" fontId="32" fillId="0" borderId="0" applyFont="0" applyFill="0" applyBorder="0" applyAlignment="0" applyProtection="0"/>
    <xf numFmtId="44" fontId="59" fillId="0" borderId="0" applyFont="0" applyFill="0" applyBorder="0" applyAlignment="0" applyProtection="0"/>
    <xf numFmtId="44" fontId="76" fillId="0" borderId="0" applyFont="0" applyFill="0" applyBorder="0" applyAlignment="0" applyProtection="0"/>
    <xf numFmtId="44" fontId="58" fillId="0" borderId="0" applyFont="0" applyFill="0" applyBorder="0" applyAlignment="0" applyProtection="0"/>
    <xf numFmtId="44" fontId="69" fillId="0" borderId="0" applyFont="0" applyFill="0" applyBorder="0" applyAlignment="0" applyProtection="0"/>
    <xf numFmtId="44" fontId="68" fillId="0" borderId="0" applyFont="0" applyFill="0" applyBorder="0" applyAlignment="0" applyProtection="0"/>
    <xf numFmtId="44" fontId="21" fillId="0" borderId="0" applyFont="0" applyFill="0" applyBorder="0" applyAlignment="0" applyProtection="0"/>
    <xf numFmtId="44" fontId="32"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78" fontId="21" fillId="0" borderId="0" applyFont="0" applyFill="0" applyBorder="0" applyAlignment="0" applyProtection="0"/>
    <xf numFmtId="44" fontId="21" fillId="0" borderId="0" applyFont="0" applyFill="0" applyBorder="0" applyAlignment="0" applyProtection="0"/>
    <xf numFmtId="178"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72" fontId="14" fillId="0" borderId="0">
      <protection locked="0"/>
    </xf>
    <xf numFmtId="172" fontId="14" fillId="0" borderId="0">
      <protection locked="0"/>
    </xf>
    <xf numFmtId="172" fontId="14" fillId="0" borderId="0">
      <protection locked="0"/>
    </xf>
    <xf numFmtId="172"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5" fillId="0" borderId="0" applyNumberFormat="0" applyFill="0" applyBorder="0" applyAlignment="0" applyProtection="0"/>
    <xf numFmtId="0" fontId="15" fillId="0" borderId="0" applyNumberFormat="0" applyFill="0" applyBorder="0" applyAlignment="0" applyProtection="0"/>
    <xf numFmtId="0" fontId="38" fillId="0" borderId="0" applyNumberFormat="0" applyFill="0" applyBorder="0" applyAlignment="0" applyProtection="0"/>
    <xf numFmtId="0" fontId="15"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5"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83" fillId="0" borderId="0" applyNumberFormat="0" applyFill="0" applyBorder="0" applyAlignment="0" applyProtection="0"/>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173" fontId="14" fillId="0" borderId="0">
      <protection locked="0"/>
    </xf>
    <xf numFmtId="173" fontId="14" fillId="0" borderId="0">
      <protection locked="0"/>
    </xf>
    <xf numFmtId="173" fontId="14" fillId="0" borderId="0">
      <protection locked="0"/>
    </xf>
    <xf numFmtId="173" fontId="14" fillId="0" borderId="0">
      <protection locked="0"/>
    </xf>
    <xf numFmtId="0" fontId="16" fillId="6" borderId="0" applyNumberFormat="0" applyBorder="0" applyAlignment="0" applyProtection="0"/>
    <xf numFmtId="0" fontId="16" fillId="6" borderId="0" applyNumberFormat="0" applyBorder="0" applyAlignment="0" applyProtection="0"/>
    <xf numFmtId="0" fontId="39" fillId="6" borderId="0" applyNumberFormat="0" applyBorder="0" applyAlignment="0" applyProtection="0"/>
    <xf numFmtId="0" fontId="16"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16"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84" fillId="10" borderId="0" applyNumberFormat="0" applyBorder="0" applyAlignment="0" applyProtection="0"/>
    <xf numFmtId="0" fontId="84" fillId="10" borderId="0" applyNumberFormat="0" applyBorder="0" applyAlignment="0" applyProtection="0"/>
    <xf numFmtId="0" fontId="14" fillId="0" borderId="0">
      <protection locked="0"/>
    </xf>
    <xf numFmtId="0" fontId="51" fillId="0" borderId="3" applyNumberFormat="0" applyFill="0" applyAlignment="0" applyProtection="0"/>
    <xf numFmtId="0" fontId="51" fillId="0" borderId="3" applyNumberFormat="0" applyFill="0" applyAlignment="0" applyProtection="0"/>
    <xf numFmtId="0" fontId="14" fillId="0" borderId="0">
      <protection locked="0"/>
    </xf>
    <xf numFmtId="0" fontId="14" fillId="0" borderId="0">
      <protection locked="0"/>
    </xf>
    <xf numFmtId="0" fontId="40" fillId="0" borderId="3" applyNumberFormat="0" applyFill="0" applyAlignment="0" applyProtection="0"/>
    <xf numFmtId="0" fontId="51" fillId="0" borderId="3" applyNumberFormat="0" applyFill="0" applyAlignment="0" applyProtection="0"/>
    <xf numFmtId="0" fontId="40" fillId="0" borderId="3" applyNumberFormat="0" applyFill="0" applyAlignment="0" applyProtection="0"/>
    <xf numFmtId="0" fontId="40" fillId="0" borderId="3" applyNumberFormat="0" applyFill="0" applyAlignment="0" applyProtection="0"/>
    <xf numFmtId="0" fontId="40" fillId="0" borderId="3" applyNumberFormat="0" applyFill="0" applyAlignment="0" applyProtection="0"/>
    <xf numFmtId="0" fontId="40" fillId="0" borderId="3" applyNumberFormat="0" applyFill="0" applyAlignment="0" applyProtection="0"/>
    <xf numFmtId="0" fontId="40" fillId="0" borderId="3" applyNumberFormat="0" applyFill="0" applyAlignment="0" applyProtection="0"/>
    <xf numFmtId="0" fontId="70" fillId="0" borderId="4" applyNumberFormat="0" applyFill="0" applyAlignment="0" applyProtection="0"/>
    <xf numFmtId="0" fontId="85" fillId="0" borderId="4" applyNumberFormat="0" applyFill="0" applyAlignment="0" applyProtection="0"/>
    <xf numFmtId="0" fontId="14" fillId="0" borderId="0">
      <protection locked="0"/>
    </xf>
    <xf numFmtId="0" fontId="52" fillId="0" borderId="5" applyNumberFormat="0" applyFill="0" applyAlignment="0" applyProtection="0"/>
    <xf numFmtId="0" fontId="52" fillId="0" borderId="5" applyNumberFormat="0" applyFill="0" applyAlignment="0" applyProtection="0"/>
    <xf numFmtId="0" fontId="14" fillId="0" borderId="0">
      <protection locked="0"/>
    </xf>
    <xf numFmtId="0" fontId="14" fillId="0" borderId="0">
      <protection locked="0"/>
    </xf>
    <xf numFmtId="0" fontId="41" fillId="0" borderId="5" applyNumberFormat="0" applyFill="0" applyAlignment="0" applyProtection="0"/>
    <xf numFmtId="0" fontId="52" fillId="0" borderId="5" applyNumberFormat="0" applyFill="0" applyAlignment="0" applyProtection="0"/>
    <xf numFmtId="0" fontId="41" fillId="0" borderId="5" applyNumberFormat="0" applyFill="0" applyAlignment="0" applyProtection="0"/>
    <xf numFmtId="0" fontId="41" fillId="0" borderId="5" applyNumberFormat="0" applyFill="0" applyAlignment="0" applyProtection="0"/>
    <xf numFmtId="0" fontId="41" fillId="0" borderId="5" applyNumberFormat="0" applyFill="0" applyAlignment="0" applyProtection="0"/>
    <xf numFmtId="0" fontId="41" fillId="0" borderId="5" applyNumberFormat="0" applyFill="0" applyAlignment="0" applyProtection="0"/>
    <xf numFmtId="0" fontId="41" fillId="0" borderId="5" applyNumberFormat="0" applyFill="0" applyAlignment="0" applyProtection="0"/>
    <xf numFmtId="0" fontId="71" fillId="0" borderId="6" applyNumberFormat="0" applyFill="0" applyAlignment="0" applyProtection="0"/>
    <xf numFmtId="0" fontId="86" fillId="0" borderId="6"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42" fillId="0" borderId="7" applyNumberFormat="0" applyFill="0" applyAlignment="0" applyProtection="0"/>
    <xf numFmtId="0" fontId="17" fillId="0" borderId="7" applyNumberFormat="0" applyFill="0" applyAlignment="0" applyProtection="0"/>
    <xf numFmtId="0" fontId="42" fillId="0" borderId="7" applyNumberFormat="0" applyFill="0" applyAlignment="0" applyProtection="0"/>
    <xf numFmtId="0" fontId="42" fillId="0" borderId="7" applyNumberFormat="0" applyFill="0" applyAlignment="0" applyProtection="0"/>
    <xf numFmtId="0" fontId="17" fillId="0" borderId="7" applyNumberFormat="0" applyFill="0" applyAlignment="0" applyProtection="0"/>
    <xf numFmtId="0" fontId="42" fillId="0" borderId="7" applyNumberFormat="0" applyFill="0" applyAlignment="0" applyProtection="0"/>
    <xf numFmtId="0" fontId="42" fillId="0" borderId="7" applyNumberFormat="0" applyFill="0" applyAlignment="0" applyProtection="0"/>
    <xf numFmtId="0" fontId="42" fillId="0" borderId="7" applyNumberFormat="0" applyFill="0" applyAlignment="0" applyProtection="0"/>
    <xf numFmtId="0" fontId="72" fillId="0" borderId="8" applyNumberFormat="0" applyFill="0" applyAlignment="0" applyProtection="0"/>
    <xf numFmtId="0" fontId="87" fillId="0" borderId="8"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42" fillId="0" borderId="0" applyNumberFormat="0" applyFill="0" applyBorder="0" applyAlignment="0" applyProtection="0"/>
    <xf numFmtId="0" fontId="17"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7"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72" fillId="0" borderId="0" applyNumberFormat="0" applyFill="0" applyBorder="0" applyAlignment="0" applyProtection="0"/>
    <xf numFmtId="0" fontId="87" fillId="0" borderId="0" applyNumberFormat="0" applyFill="0" applyBorder="0" applyAlignment="0" applyProtection="0"/>
    <xf numFmtId="174" fontId="1" fillId="0" borderId="9" applyFill="0" applyBorder="0">
      <alignment horizontal="right"/>
    </xf>
    <xf numFmtId="174" fontId="21" fillId="0" borderId="9" applyFill="0" applyBorder="0">
      <alignment horizontal="right"/>
    </xf>
    <xf numFmtId="174" fontId="21" fillId="0" borderId="9" applyFill="0" applyBorder="0">
      <alignment horizontal="right"/>
    </xf>
    <xf numFmtId="174" fontId="68" fillId="0" borderId="9" applyFill="0" applyBorder="0">
      <alignment horizontal="right"/>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8" fillId="9" borderId="1" applyNumberFormat="0" applyAlignment="0" applyProtection="0"/>
    <xf numFmtId="0" fontId="18" fillId="9" borderId="1" applyNumberFormat="0" applyAlignment="0" applyProtection="0"/>
    <xf numFmtId="0" fontId="43" fillId="9" borderId="1" applyNumberFormat="0" applyAlignment="0" applyProtection="0"/>
    <xf numFmtId="0" fontId="18" fillId="9" borderId="1" applyNumberFormat="0" applyAlignment="0" applyProtection="0"/>
    <xf numFmtId="0" fontId="43" fillId="9" borderId="1" applyNumberFormat="0" applyAlignment="0" applyProtection="0"/>
    <xf numFmtId="0" fontId="43" fillId="9" borderId="1" applyNumberFormat="0" applyAlignment="0" applyProtection="0"/>
    <xf numFmtId="0" fontId="18" fillId="9" borderId="1" applyNumberFormat="0" applyAlignment="0" applyProtection="0"/>
    <xf numFmtId="0" fontId="43" fillId="9" borderId="1" applyNumberFormat="0" applyAlignment="0" applyProtection="0"/>
    <xf numFmtId="0" fontId="43" fillId="9" borderId="1" applyNumberFormat="0" applyAlignment="0" applyProtection="0"/>
    <xf numFmtId="0" fontId="43" fillId="9" borderId="1" applyNumberFormat="0" applyAlignment="0" applyProtection="0"/>
    <xf numFmtId="0" fontId="88" fillId="12" borderId="37" applyNumberFormat="0" applyAlignment="0" applyProtection="0"/>
    <xf numFmtId="0" fontId="88" fillId="12" borderId="37" applyNumberFormat="0" applyAlignment="0" applyProtection="0"/>
    <xf numFmtId="0" fontId="19" fillId="0" borderId="10" applyNumberFormat="0" applyFill="0" applyAlignment="0" applyProtection="0"/>
    <xf numFmtId="0" fontId="19" fillId="0" borderId="10" applyNumberFormat="0" applyFill="0" applyAlignment="0" applyProtection="0"/>
    <xf numFmtId="0" fontId="44" fillId="0" borderId="10" applyNumberFormat="0" applyFill="0" applyAlignment="0" applyProtection="0"/>
    <xf numFmtId="0" fontId="19" fillId="0" borderId="10" applyNumberFormat="0" applyFill="0" applyAlignment="0" applyProtection="0"/>
    <xf numFmtId="0" fontId="44" fillId="0" borderId="10" applyNumberFormat="0" applyFill="0" applyAlignment="0" applyProtection="0"/>
    <xf numFmtId="0" fontId="44" fillId="0" borderId="10" applyNumberFormat="0" applyFill="0" applyAlignment="0" applyProtection="0"/>
    <xf numFmtId="0" fontId="19" fillId="0" borderId="10" applyNumberFormat="0" applyFill="0" applyAlignment="0" applyProtection="0"/>
    <xf numFmtId="0" fontId="44" fillId="0" borderId="10" applyNumberFormat="0" applyFill="0" applyAlignment="0" applyProtection="0"/>
    <xf numFmtId="0" fontId="44" fillId="0" borderId="10" applyNumberFormat="0" applyFill="0" applyAlignment="0" applyProtection="0"/>
    <xf numFmtId="0" fontId="44" fillId="0" borderId="10" applyNumberFormat="0" applyFill="0" applyAlignment="0" applyProtection="0"/>
    <xf numFmtId="0" fontId="73" fillId="0" borderId="11" applyNumberFormat="0" applyFill="0" applyAlignment="0" applyProtection="0"/>
    <xf numFmtId="0" fontId="89" fillId="0" borderId="11" applyNumberFormat="0" applyFill="0" applyAlignment="0" applyProtection="0"/>
    <xf numFmtId="0" fontId="20" fillId="12" borderId="0" applyNumberFormat="0" applyBorder="0" applyAlignment="0" applyProtection="0"/>
    <xf numFmtId="0" fontId="20" fillId="12" borderId="0" applyNumberFormat="0" applyBorder="0" applyAlignment="0" applyProtection="0"/>
    <xf numFmtId="0" fontId="45" fillId="12" borderId="0" applyNumberFormat="0" applyBorder="0" applyAlignment="0" applyProtection="0"/>
    <xf numFmtId="0" fontId="20" fillId="12" borderId="0" applyNumberFormat="0" applyBorder="0" applyAlignment="0" applyProtection="0"/>
    <xf numFmtId="0" fontId="45" fillId="12" borderId="0" applyNumberFormat="0" applyBorder="0" applyAlignment="0" applyProtection="0"/>
    <xf numFmtId="0" fontId="45" fillId="12" borderId="0" applyNumberFormat="0" applyBorder="0" applyAlignment="0" applyProtection="0"/>
    <xf numFmtId="0" fontId="20" fillId="12" borderId="0" applyNumberFormat="0" applyBorder="0" applyAlignment="0" applyProtection="0"/>
    <xf numFmtId="0" fontId="45" fillId="12" borderId="0" applyNumberFormat="0" applyBorder="0" applyAlignment="0" applyProtection="0"/>
    <xf numFmtId="0" fontId="45" fillId="12" borderId="0" applyNumberFormat="0" applyBorder="0" applyAlignment="0" applyProtection="0"/>
    <xf numFmtId="0" fontId="45" fillId="12" borderId="0" applyNumberFormat="0" applyBorder="0" applyAlignment="0" applyProtection="0"/>
    <xf numFmtId="0" fontId="90" fillId="33" borderId="0" applyNumberFormat="0" applyBorder="0" applyAlignment="0" applyProtection="0"/>
    <xf numFmtId="0" fontId="90" fillId="33" borderId="0" applyNumberFormat="0" applyBorder="0" applyAlignment="0" applyProtection="0"/>
    <xf numFmtId="0" fontId="4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2" fillId="0" borderId="0"/>
    <xf numFmtId="0" fontId="21" fillId="0" borderId="0"/>
    <xf numFmtId="0" fontId="21" fillId="0" borderId="0"/>
    <xf numFmtId="0" fontId="21" fillId="0" borderId="0"/>
    <xf numFmtId="0" fontId="21" fillId="0" borderId="0"/>
    <xf numFmtId="0" fontId="9" fillId="0" borderId="0"/>
    <xf numFmtId="0" fontId="91" fillId="0" borderId="0"/>
    <xf numFmtId="0" fontId="9" fillId="0" borderId="0"/>
    <xf numFmtId="0" fontId="91" fillId="0" borderId="0"/>
    <xf numFmtId="0" fontId="93" fillId="0" borderId="0"/>
    <xf numFmtId="0" fontId="32" fillId="0" borderId="0"/>
    <xf numFmtId="0" fontId="94" fillId="0" borderId="0"/>
    <xf numFmtId="0" fontId="21" fillId="0" borderId="0"/>
    <xf numFmtId="0" fontId="21" fillId="0" borderId="0">
      <alignment wrapText="1"/>
    </xf>
    <xf numFmtId="0" fontId="94" fillId="0" borderId="0"/>
    <xf numFmtId="0" fontId="6" fillId="0" borderId="0"/>
    <xf numFmtId="0" fontId="49" fillId="0" borderId="0"/>
    <xf numFmtId="0" fontId="6" fillId="0" borderId="0"/>
    <xf numFmtId="0" fontId="6" fillId="0" borderId="0"/>
    <xf numFmtId="0" fontId="21" fillId="0" borderId="0"/>
    <xf numFmtId="0" fontId="21" fillId="0" borderId="0"/>
    <xf numFmtId="0" fontId="21" fillId="0" borderId="0"/>
    <xf numFmtId="0" fontId="33" fillId="0" borderId="0"/>
    <xf numFmtId="0" fontId="9" fillId="0" borderId="0"/>
    <xf numFmtId="0" fontId="21" fillId="0" borderId="0"/>
    <xf numFmtId="0" fontId="6" fillId="0" borderId="0"/>
    <xf numFmtId="0" fontId="21" fillId="0" borderId="0"/>
    <xf numFmtId="0" fontId="21" fillId="0" borderId="0"/>
    <xf numFmtId="0" fontId="21" fillId="0" borderId="0"/>
    <xf numFmtId="0" fontId="21" fillId="0" borderId="0"/>
    <xf numFmtId="0" fontId="21" fillId="0" borderId="0"/>
    <xf numFmtId="0" fontId="6"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 fillId="0" borderId="0"/>
    <xf numFmtId="0" fontId="91"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1"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21" fillId="0" borderId="0"/>
    <xf numFmtId="0" fontId="21" fillId="0" borderId="0"/>
    <xf numFmtId="0" fontId="21" fillId="0" borderId="0"/>
    <xf numFmtId="0" fontId="21" fillId="0" borderId="0"/>
    <xf numFmtId="0" fontId="9" fillId="0" borderId="0"/>
    <xf numFmtId="0" fontId="91" fillId="0" borderId="0"/>
    <xf numFmtId="0" fontId="9" fillId="0" borderId="0"/>
    <xf numFmtId="0" fontId="91" fillId="0" borderId="0"/>
    <xf numFmtId="0" fontId="9"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 fillId="0" borderId="0"/>
    <xf numFmtId="0" fontId="91"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1"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21" fillId="0" borderId="0"/>
    <xf numFmtId="0" fontId="21" fillId="0" borderId="0"/>
    <xf numFmtId="0" fontId="21" fillId="0" borderId="0"/>
    <xf numFmtId="0" fontId="21" fillId="0" borderId="0"/>
    <xf numFmtId="0" fontId="9" fillId="0" borderId="0"/>
    <xf numFmtId="0" fontId="91" fillId="0" borderId="0"/>
    <xf numFmtId="0" fontId="9" fillId="0" borderId="0"/>
    <xf numFmtId="0" fontId="91" fillId="0" borderId="0"/>
    <xf numFmtId="0" fontId="9" fillId="0" borderId="0"/>
    <xf numFmtId="0" fontId="21" fillId="0" borderId="0"/>
    <xf numFmtId="0" fontId="6"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91" fillId="0" borderId="0"/>
    <xf numFmtId="0" fontId="21" fillId="0" borderId="0"/>
    <xf numFmtId="0" fontId="21" fillId="0" borderId="0"/>
    <xf numFmtId="0" fontId="21" fillId="0" borderId="0"/>
    <xf numFmtId="0" fontId="21" fillId="0" borderId="0"/>
    <xf numFmtId="0" fontId="2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21" fillId="0" borderId="0"/>
    <xf numFmtId="0" fontId="6" fillId="0" borderId="0"/>
    <xf numFmtId="0" fontId="21" fillId="0" borderId="0"/>
    <xf numFmtId="0" fontId="21" fillId="0" borderId="0"/>
    <xf numFmtId="0" fontId="21" fillId="0" borderId="0"/>
    <xf numFmtId="0" fontId="21" fillId="0" borderId="0"/>
    <xf numFmtId="0" fontId="6" fillId="0" borderId="0"/>
    <xf numFmtId="0" fontId="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92" fillId="0" borderId="0"/>
    <xf numFmtId="0" fontId="21" fillId="0" borderId="0"/>
    <xf numFmtId="0" fontId="21" fillId="0" borderId="0"/>
    <xf numFmtId="0" fontId="21" fillId="0" borderId="0"/>
    <xf numFmtId="0" fontId="21" fillId="0" borderId="0"/>
    <xf numFmtId="0" fontId="21" fillId="0" borderId="0"/>
    <xf numFmtId="0" fontId="2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1" fillId="0" borderId="0"/>
    <xf numFmtId="0" fontId="50" fillId="0" borderId="0"/>
    <xf numFmtId="0" fontId="50" fillId="0" borderId="0"/>
    <xf numFmtId="0" fontId="21" fillId="0" borderId="0"/>
    <xf numFmtId="0" fontId="92" fillId="0" borderId="0"/>
    <xf numFmtId="0" fontId="21" fillId="0" borderId="0"/>
    <xf numFmtId="0" fontId="50" fillId="0" borderId="0"/>
    <xf numFmtId="0" fontId="50" fillId="0" borderId="0"/>
    <xf numFmtId="0" fontId="50" fillId="0" borderId="0"/>
    <xf numFmtId="0" fontId="50" fillId="0" borderId="0"/>
    <xf numFmtId="0" fontId="50" fillId="0" borderId="0"/>
    <xf numFmtId="0" fontId="21" fillId="0" borderId="0"/>
    <xf numFmtId="0" fontId="21" fillId="0" borderId="0"/>
    <xf numFmtId="0" fontId="21" fillId="0" borderId="0"/>
    <xf numFmtId="0" fontId="21" fillId="0" borderId="0"/>
    <xf numFmtId="0" fontId="50" fillId="0" borderId="0"/>
    <xf numFmtId="0" fontId="21" fillId="0" borderId="0">
      <alignment wrapText="1"/>
    </xf>
    <xf numFmtId="0" fontId="50" fillId="0" borderId="0"/>
    <xf numFmtId="0" fontId="92" fillId="0" borderId="0"/>
    <xf numFmtId="0" fontId="50" fillId="0" borderId="0"/>
    <xf numFmtId="0" fontId="50" fillId="0" borderId="0"/>
    <xf numFmtId="0" fontId="50" fillId="0" borderId="0"/>
    <xf numFmtId="0" fontId="50" fillId="0" borderId="0"/>
    <xf numFmtId="0" fontId="50" fillId="0" borderId="0"/>
    <xf numFmtId="0" fontId="50" fillId="0" borderId="0"/>
    <xf numFmtId="0" fontId="21" fillId="0" borderId="0"/>
    <xf numFmtId="0" fontId="21" fillId="0" borderId="0"/>
    <xf numFmtId="0" fontId="21" fillId="0" borderId="0"/>
    <xf numFmtId="0" fontId="9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1" fillId="0" borderId="0"/>
    <xf numFmtId="0" fontId="21" fillId="0" borderId="0"/>
    <xf numFmtId="0" fontId="21" fillId="0" borderId="0"/>
    <xf numFmtId="0" fontId="9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1" fillId="0" borderId="0"/>
    <xf numFmtId="0" fontId="21" fillId="0" borderId="0"/>
    <xf numFmtId="0" fontId="9" fillId="0" borderId="0"/>
    <xf numFmtId="0" fontId="21" fillId="0" borderId="0"/>
    <xf numFmtId="0" fontId="9" fillId="0" borderId="0"/>
    <xf numFmtId="0" fontId="91" fillId="0" borderId="0"/>
    <xf numFmtId="0" fontId="91" fillId="0" borderId="0"/>
    <xf numFmtId="0" fontId="21" fillId="0" borderId="0"/>
    <xf numFmtId="0" fontId="49" fillId="0" borderId="0"/>
    <xf numFmtId="0" fontId="9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1"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21" fillId="0" borderId="0"/>
    <xf numFmtId="0" fontId="21" fillId="0" borderId="0"/>
    <xf numFmtId="0" fontId="21" fillId="0" borderId="0"/>
    <xf numFmtId="0" fontId="21" fillId="0" borderId="0"/>
    <xf numFmtId="0" fontId="9" fillId="0" borderId="0"/>
    <xf numFmtId="0" fontId="91" fillId="0" borderId="0"/>
    <xf numFmtId="0" fontId="9" fillId="0" borderId="0"/>
    <xf numFmtId="0" fontId="91" fillId="0" borderId="0"/>
    <xf numFmtId="0" fontId="9"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 fillId="0" borderId="0"/>
    <xf numFmtId="0" fontId="91"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1"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21" fillId="0" borderId="0"/>
    <xf numFmtId="0" fontId="21" fillId="0" borderId="0"/>
    <xf numFmtId="0" fontId="21" fillId="0" borderId="0"/>
    <xf numFmtId="0" fontId="21" fillId="0" borderId="0"/>
    <xf numFmtId="0" fontId="9" fillId="0" borderId="0"/>
    <xf numFmtId="0" fontId="91" fillId="0" borderId="0"/>
    <xf numFmtId="0" fontId="9" fillId="0" borderId="0"/>
    <xf numFmtId="0" fontId="91" fillId="0" borderId="0"/>
    <xf numFmtId="0" fontId="9"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1"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21" fillId="0" borderId="0"/>
    <xf numFmtId="0" fontId="21" fillId="0" borderId="0"/>
    <xf numFmtId="0" fontId="21" fillId="0" borderId="0"/>
    <xf numFmtId="0" fontId="21" fillId="0" borderId="0"/>
    <xf numFmtId="0" fontId="9" fillId="0" borderId="0"/>
    <xf numFmtId="0" fontId="91" fillId="0" borderId="0"/>
    <xf numFmtId="0" fontId="9" fillId="0" borderId="0"/>
    <xf numFmtId="0" fontId="91" fillId="0" borderId="0"/>
    <xf numFmtId="0" fontId="9"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9"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9" fillId="0" borderId="0"/>
    <xf numFmtId="0" fontId="91" fillId="0" borderId="0"/>
    <xf numFmtId="0" fontId="21" fillId="0" borderId="0"/>
    <xf numFmtId="0" fontId="21" fillId="0" borderId="0"/>
    <xf numFmtId="0" fontId="21" fillId="0" borderId="0"/>
    <xf numFmtId="0" fontId="21" fillId="0" borderId="0"/>
    <xf numFmtId="0" fontId="21" fillId="0" borderId="0"/>
    <xf numFmtId="0" fontId="9" fillId="0" borderId="0"/>
    <xf numFmtId="0" fontId="91" fillId="0" borderId="0"/>
    <xf numFmtId="0" fontId="9" fillId="0" borderId="0"/>
    <xf numFmtId="0" fontId="91" fillId="0" borderId="0"/>
    <xf numFmtId="0" fontId="9" fillId="0" borderId="0"/>
    <xf numFmtId="0" fontId="9" fillId="0" borderId="0"/>
    <xf numFmtId="0" fontId="21" fillId="0" borderId="0"/>
    <xf numFmtId="0" fontId="6" fillId="0" borderId="0"/>
    <xf numFmtId="0" fontId="6" fillId="0" borderId="0"/>
    <xf numFmtId="0" fontId="9" fillId="0" borderId="0"/>
    <xf numFmtId="0" fontId="6" fillId="0" borderId="0"/>
    <xf numFmtId="0" fontId="6" fillId="0" borderId="0"/>
    <xf numFmtId="0" fontId="6" fillId="0" borderId="0"/>
    <xf numFmtId="0" fontId="6" fillId="0" borderId="0"/>
    <xf numFmtId="0" fontId="9" fillId="0" borderId="0"/>
    <xf numFmtId="0" fontId="21" fillId="0" borderId="0"/>
    <xf numFmtId="0" fontId="6" fillId="0" borderId="0"/>
    <xf numFmtId="0" fontId="6" fillId="0" borderId="0"/>
    <xf numFmtId="0" fontId="6" fillId="0" borderId="0"/>
    <xf numFmtId="0" fontId="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92" fillId="0" borderId="0"/>
    <xf numFmtId="0" fontId="32" fillId="0" borderId="0"/>
    <xf numFmtId="0" fontId="9" fillId="0" borderId="0"/>
    <xf numFmtId="0" fontId="21" fillId="0" borderId="0"/>
    <xf numFmtId="0" fontId="6" fillId="0" borderId="0"/>
    <xf numFmtId="0" fontId="6" fillId="0" borderId="0"/>
    <xf numFmtId="0" fontId="6" fillId="0" borderId="0"/>
    <xf numFmtId="0" fontId="6" fillId="0" borderId="0"/>
    <xf numFmtId="0" fontId="9" fillId="0" borderId="0"/>
    <xf numFmtId="0" fontId="21" fillId="0" borderId="0"/>
    <xf numFmtId="0" fontId="6" fillId="0" borderId="0"/>
    <xf numFmtId="0" fontId="6" fillId="0" borderId="0"/>
    <xf numFmtId="0" fontId="6" fillId="0" borderId="0"/>
    <xf numFmtId="0" fontId="6" fillId="0" borderId="0"/>
    <xf numFmtId="0" fontId="21" fillId="0" borderId="0"/>
    <xf numFmtId="0" fontId="33"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9" fillId="0" borderId="0"/>
    <xf numFmtId="0" fontId="94"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9" fillId="0" borderId="0"/>
    <xf numFmtId="0" fontId="94"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 fillId="0" borderId="0"/>
    <xf numFmtId="0" fontId="49" fillId="0" borderId="0"/>
    <xf numFmtId="0" fontId="49" fillId="0" borderId="0"/>
    <xf numFmtId="0" fontId="9" fillId="0" borderId="0"/>
    <xf numFmtId="0" fontId="6" fillId="0" borderId="0"/>
    <xf numFmtId="0" fontId="6" fillId="0" borderId="0"/>
    <xf numFmtId="0" fontId="6" fillId="0" borderId="0"/>
    <xf numFmtId="0" fontId="32" fillId="0" borderId="0"/>
    <xf numFmtId="0" fontId="6" fillId="0" borderId="0"/>
    <xf numFmtId="0" fontId="9" fillId="0" borderId="0"/>
    <xf numFmtId="0" fontId="21" fillId="0" borderId="0">
      <alignment wrapText="1"/>
    </xf>
    <xf numFmtId="0" fontId="32" fillId="0" borderId="0"/>
    <xf numFmtId="0" fontId="21" fillId="0" borderId="0">
      <alignment wrapText="1"/>
    </xf>
    <xf numFmtId="0" fontId="9" fillId="0" borderId="0"/>
    <xf numFmtId="0" fontId="21" fillId="0" borderId="0">
      <alignment wrapText="1"/>
    </xf>
    <xf numFmtId="0" fontId="32" fillId="0" borderId="0"/>
    <xf numFmtId="0" fontId="21" fillId="0" borderId="0">
      <alignment wrapText="1"/>
    </xf>
    <xf numFmtId="0" fontId="9" fillId="0" borderId="0"/>
    <xf numFmtId="0" fontId="21" fillId="0" borderId="0">
      <alignment wrapText="1"/>
    </xf>
    <xf numFmtId="0" fontId="32" fillId="0" borderId="0"/>
    <xf numFmtId="0" fontId="21" fillId="0" borderId="0">
      <alignment wrapText="1"/>
    </xf>
    <xf numFmtId="0" fontId="9" fillId="0" borderId="0"/>
    <xf numFmtId="0" fontId="21" fillId="0" borderId="0">
      <alignment wrapText="1"/>
    </xf>
    <xf numFmtId="0" fontId="32" fillId="0" borderId="0"/>
    <xf numFmtId="0" fontId="21" fillId="0" borderId="0">
      <alignment wrapText="1"/>
    </xf>
    <xf numFmtId="0" fontId="9" fillId="0" borderId="0"/>
    <xf numFmtId="0" fontId="21" fillId="0" borderId="0">
      <alignment wrapText="1"/>
    </xf>
    <xf numFmtId="0" fontId="32" fillId="0" borderId="0"/>
    <xf numFmtId="0" fontId="21" fillId="0" borderId="0">
      <alignment wrapText="1"/>
    </xf>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21" fillId="0" borderId="0"/>
    <xf numFmtId="0" fontId="21" fillId="0" borderId="0"/>
    <xf numFmtId="0" fontId="21" fillId="0" borderId="0"/>
    <xf numFmtId="0" fontId="21"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21" fillId="0" borderId="0"/>
    <xf numFmtId="0" fontId="21" fillId="0" borderId="0"/>
    <xf numFmtId="0" fontId="21" fillId="0" borderId="0"/>
    <xf numFmtId="0" fontId="21"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21" fillId="0" borderId="0"/>
    <xf numFmtId="0" fontId="21" fillId="0" borderId="0"/>
    <xf numFmtId="0" fontId="21" fillId="0" borderId="0"/>
    <xf numFmtId="0" fontId="21" fillId="0" borderId="0"/>
    <xf numFmtId="0" fontId="9" fillId="0" borderId="0"/>
    <xf numFmtId="0" fontId="6" fillId="0" borderId="0"/>
    <xf numFmtId="0" fontId="9" fillId="0" borderId="0"/>
    <xf numFmtId="0" fontId="6" fillId="0" borderId="0"/>
    <xf numFmtId="0" fontId="9" fillId="0" borderId="0"/>
    <xf numFmtId="0" fontId="6" fillId="0" borderId="0"/>
    <xf numFmtId="0" fontId="9" fillId="0" borderId="0"/>
    <xf numFmtId="0" fontId="6" fillId="0" borderId="0"/>
    <xf numFmtId="0" fontId="9" fillId="0" borderId="0"/>
    <xf numFmtId="0" fontId="93"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9" fillId="0" borderId="0"/>
    <xf numFmtId="0" fontId="32" fillId="0" borderId="0"/>
    <xf numFmtId="0" fontId="2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1" fillId="0" borderId="0"/>
    <xf numFmtId="0" fontId="50" fillId="0" borderId="0"/>
    <xf numFmtId="0" fontId="50" fillId="0" borderId="0"/>
    <xf numFmtId="0" fontId="50" fillId="0" borderId="0"/>
    <xf numFmtId="0" fontId="50" fillId="0" borderId="0"/>
    <xf numFmtId="0" fontId="50" fillId="0" borderId="0"/>
    <xf numFmtId="0" fontId="50" fillId="0" borderId="0"/>
    <xf numFmtId="0" fontId="6" fillId="0" borderId="0"/>
    <xf numFmtId="0" fontId="49" fillId="0" borderId="0"/>
    <xf numFmtId="0" fontId="22" fillId="0" borderId="0"/>
    <xf numFmtId="0" fontId="94" fillId="0" borderId="0"/>
    <xf numFmtId="0" fontId="21" fillId="0" borderId="0"/>
    <xf numFmtId="0" fontId="21" fillId="0" borderId="0"/>
    <xf numFmtId="0" fontId="21" fillId="0" borderId="0"/>
    <xf numFmtId="0" fontId="21" fillId="0" borderId="0"/>
    <xf numFmtId="0" fontId="50" fillId="0" borderId="0"/>
    <xf numFmtId="0" fontId="50" fillId="0" borderId="0"/>
    <xf numFmtId="0" fontId="49" fillId="0" borderId="0"/>
    <xf numFmtId="0" fontId="9" fillId="0" borderId="0"/>
    <xf numFmtId="0" fontId="32" fillId="0" borderId="0"/>
    <xf numFmtId="0" fontId="9" fillId="0" borderId="0"/>
    <xf numFmtId="0" fontId="32" fillId="0" borderId="0"/>
    <xf numFmtId="0" fontId="21" fillId="0" borderId="0"/>
    <xf numFmtId="0" fontId="21" fillId="0" borderId="0"/>
    <xf numFmtId="181" fontId="21" fillId="0" borderId="0"/>
    <xf numFmtId="0" fontId="32" fillId="0" borderId="0"/>
    <xf numFmtId="0" fontId="6" fillId="0" borderId="0"/>
    <xf numFmtId="0" fontId="21" fillId="0" borderId="0"/>
    <xf numFmtId="0" fontId="6" fillId="0" borderId="0"/>
    <xf numFmtId="0" fontId="21" fillId="0" borderId="0"/>
    <xf numFmtId="181" fontId="21" fillId="0" borderId="0"/>
    <xf numFmtId="0" fontId="32" fillId="0" borderId="0"/>
    <xf numFmtId="0" fontId="6" fillId="0" borderId="0"/>
    <xf numFmtId="0" fontId="32" fillId="0" borderId="0"/>
    <xf numFmtId="0" fontId="93" fillId="0" borderId="0"/>
    <xf numFmtId="0" fontId="32" fillId="0" borderId="0"/>
    <xf numFmtId="0" fontId="6" fillId="0" borderId="0"/>
    <xf numFmtId="0" fontId="54" fillId="0" borderId="0"/>
    <xf numFmtId="0" fontId="32" fillId="0" borderId="0"/>
    <xf numFmtId="0" fontId="54" fillId="0" borderId="0"/>
    <xf numFmtId="0" fontId="32" fillId="0" borderId="0"/>
    <xf numFmtId="0" fontId="6" fillId="0" borderId="0"/>
    <xf numFmtId="0" fontId="32" fillId="0" borderId="0"/>
    <xf numFmtId="0" fontId="93" fillId="0" borderId="0"/>
    <xf numFmtId="0" fontId="32" fillId="0" borderId="0"/>
    <xf numFmtId="0" fontId="92" fillId="0" borderId="0"/>
    <xf numFmtId="0" fontId="21" fillId="7" borderId="12" applyNumberFormat="0" applyFont="0" applyAlignment="0" applyProtection="0"/>
    <xf numFmtId="0" fontId="9" fillId="7" borderId="12" applyNumberFormat="0" applyFont="0" applyAlignment="0" applyProtection="0"/>
    <xf numFmtId="0" fontId="9" fillId="7" borderId="12"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9" fillId="7" borderId="12" applyNumberFormat="0" applyFont="0" applyAlignment="0" applyProtection="0"/>
    <xf numFmtId="0" fontId="9" fillId="7" borderId="12"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9" fillId="7" borderId="12" applyNumberFormat="0" applyFont="0" applyAlignment="0" applyProtection="0"/>
    <xf numFmtId="0" fontId="9" fillId="7" borderId="12"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9" fillId="7" borderId="12" applyNumberFormat="0" applyFont="0" applyAlignment="0" applyProtection="0"/>
    <xf numFmtId="0" fontId="9" fillId="7" borderId="12"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9" fillId="7" borderId="12" applyNumberFormat="0" applyFont="0" applyAlignment="0" applyProtection="0"/>
    <xf numFmtId="0" fontId="9" fillId="7" borderId="12"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9" fillId="7" borderId="12" applyNumberFormat="0" applyFont="0" applyAlignment="0" applyProtection="0"/>
    <xf numFmtId="0" fontId="9" fillId="7" borderId="12"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9" fillId="7" borderId="12" applyNumberFormat="0" applyFont="0" applyAlignment="0" applyProtection="0"/>
    <xf numFmtId="0" fontId="9" fillId="7" borderId="12"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21" fillId="7" borderId="12" applyNumberFormat="0" applyFont="0" applyAlignment="0" applyProtection="0"/>
    <xf numFmtId="0" fontId="21" fillId="7" borderId="12" applyNumberFormat="0" applyFont="0" applyAlignment="0" applyProtection="0"/>
    <xf numFmtId="0" fontId="32" fillId="7" borderId="12" applyNumberFormat="0" applyFont="0" applyAlignment="0" applyProtection="0"/>
    <xf numFmtId="0" fontId="21" fillId="7" borderId="12" applyNumberFormat="0" applyFont="0" applyAlignment="0" applyProtection="0"/>
    <xf numFmtId="0" fontId="9" fillId="7" borderId="12" applyNumberFormat="0" applyFont="0" applyAlignment="0" applyProtection="0"/>
    <xf numFmtId="0" fontId="9" fillId="7" borderId="12"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21" fillId="7" borderId="12"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9" fillId="7" borderId="12" applyNumberFormat="0" applyFont="0" applyAlignment="0" applyProtection="0"/>
    <xf numFmtId="0" fontId="9" fillId="7" borderId="12"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21" fillId="7" borderId="12" applyNumberFormat="0" applyFont="0" applyAlignment="0" applyProtection="0"/>
    <xf numFmtId="0" fontId="9" fillId="7" borderId="12" applyNumberFormat="0" applyFont="0" applyAlignment="0" applyProtection="0"/>
    <xf numFmtId="0" fontId="9" fillId="7" borderId="12"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9" fillId="7" borderId="12" applyNumberFormat="0" applyFont="0" applyAlignment="0" applyProtection="0"/>
    <xf numFmtId="0" fontId="9" fillId="7" borderId="12"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9" fillId="7" borderId="12" applyNumberFormat="0" applyFont="0" applyAlignment="0" applyProtection="0"/>
    <xf numFmtId="0" fontId="9" fillId="7" borderId="12"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9" fillId="7" borderId="12" applyNumberFormat="0" applyFont="0" applyAlignment="0" applyProtection="0"/>
    <xf numFmtId="0" fontId="9" fillId="7" borderId="12"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9" fillId="7" borderId="12" applyNumberFormat="0" applyFont="0" applyAlignment="0" applyProtection="0"/>
    <xf numFmtId="0" fontId="9" fillId="7" borderId="12"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9" fillId="7" borderId="12" applyNumberFormat="0" applyFont="0" applyAlignment="0" applyProtection="0"/>
    <xf numFmtId="0" fontId="9" fillId="7" borderId="12"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56" fillId="34" borderId="39" applyNumberFormat="0" applyFont="0" applyAlignment="0" applyProtection="0"/>
    <xf numFmtId="0" fontId="9" fillId="34" borderId="39" applyNumberFormat="0" applyFont="0" applyAlignment="0" applyProtection="0"/>
    <xf numFmtId="0" fontId="62" fillId="34" borderId="39" applyNumberFormat="0" applyFont="0" applyAlignment="0" applyProtection="0"/>
    <xf numFmtId="0" fontId="74" fillId="34" borderId="39" applyNumberFormat="0" applyFont="0" applyAlignment="0" applyProtection="0"/>
    <xf numFmtId="0" fontId="23" fillId="0" borderId="0" applyNumberFormat="0" applyFill="0" applyBorder="0" applyAlignment="0" applyProtection="0"/>
    <xf numFmtId="175" fontId="21" fillId="0" borderId="0" applyFont="0" applyFill="0" applyBorder="0" applyAlignment="0" applyProtection="0"/>
    <xf numFmtId="0" fontId="24" fillId="24" borderId="13" applyNumberFormat="0" applyAlignment="0" applyProtection="0"/>
    <xf numFmtId="0" fontId="24" fillId="24" borderId="13" applyNumberFormat="0" applyAlignment="0" applyProtection="0"/>
    <xf numFmtId="0" fontId="46" fillId="24" borderId="13" applyNumberFormat="0" applyAlignment="0" applyProtection="0"/>
    <xf numFmtId="0" fontId="24" fillId="24" borderId="13" applyNumberFormat="0" applyAlignment="0" applyProtection="0"/>
    <xf numFmtId="0" fontId="46" fillId="24" borderId="13" applyNumberFormat="0" applyAlignment="0" applyProtection="0"/>
    <xf numFmtId="0" fontId="46" fillId="24" borderId="13" applyNumberFormat="0" applyAlignment="0" applyProtection="0"/>
    <xf numFmtId="0" fontId="24" fillId="24" borderId="13" applyNumberFormat="0" applyAlignment="0" applyProtection="0"/>
    <xf numFmtId="0" fontId="46" fillId="24" borderId="13" applyNumberFormat="0" applyAlignment="0" applyProtection="0"/>
    <xf numFmtId="0" fontId="46" fillId="24" borderId="13" applyNumberFormat="0" applyAlignment="0" applyProtection="0"/>
    <xf numFmtId="0" fontId="46" fillId="24" borderId="13" applyNumberFormat="0" applyAlignment="0" applyProtection="0"/>
    <xf numFmtId="0" fontId="95" fillId="25" borderId="40" applyNumberFormat="0" applyAlignment="0" applyProtection="0"/>
    <xf numFmtId="0" fontId="95" fillId="25" borderId="40" applyNumberFormat="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0" fillId="0" borderId="0" applyFont="0" applyFill="0" applyBorder="0" applyAlignment="0" applyProtection="0"/>
    <xf numFmtId="9" fontId="77" fillId="0" borderId="0" applyFont="0" applyFill="0" applyBorder="0" applyAlignment="0" applyProtection="0"/>
    <xf numFmtId="9" fontId="58" fillId="0" borderId="0" applyFont="0" applyFill="0" applyBorder="0" applyAlignment="0" applyProtection="0"/>
    <xf numFmtId="9" fontId="69" fillId="0" borderId="0" applyFont="0" applyFill="0" applyBorder="0" applyAlignment="0" applyProtection="0"/>
    <xf numFmtId="9" fontId="68" fillId="0" borderId="0" applyFont="0" applyFill="0" applyBorder="0" applyAlignment="0" applyProtection="0"/>
    <xf numFmtId="9" fontId="93"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0" fillId="0" borderId="0" applyFont="0" applyFill="0" applyBorder="0" applyAlignment="0" applyProtection="0"/>
    <xf numFmtId="9" fontId="77"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3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33"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59"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76" fillId="0" borderId="0" applyFont="0" applyFill="0" applyBorder="0" applyAlignment="0" applyProtection="0"/>
    <xf numFmtId="2" fontId="25"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4" fillId="0" borderId="14">
      <protection locked="0"/>
    </xf>
    <xf numFmtId="0" fontId="53" fillId="0" borderId="15" applyNumberFormat="0" applyFill="0" applyAlignment="0" applyProtection="0"/>
    <xf numFmtId="0" fontId="53" fillId="0" borderId="15" applyNumberFormat="0" applyFill="0" applyAlignment="0" applyProtection="0"/>
    <xf numFmtId="0" fontId="14" fillId="0" borderId="14">
      <protection locked="0"/>
    </xf>
    <xf numFmtId="0" fontId="14" fillId="0" borderId="14">
      <protection locked="0"/>
    </xf>
    <xf numFmtId="0" fontId="47" fillId="0" borderId="15" applyNumberFormat="0" applyFill="0" applyAlignment="0" applyProtection="0"/>
    <xf numFmtId="0" fontId="53" fillId="0" borderId="15" applyNumberFormat="0" applyFill="0" applyAlignment="0" applyProtection="0"/>
    <xf numFmtId="0" fontId="47" fillId="0" borderId="15" applyNumberFormat="0" applyFill="0" applyAlignment="0" applyProtection="0"/>
    <xf numFmtId="0" fontId="47" fillId="0" borderId="15" applyNumberFormat="0" applyFill="0" applyAlignment="0" applyProtection="0"/>
    <xf numFmtId="0" fontId="47" fillId="0" borderId="15" applyNumberFormat="0" applyFill="0" applyAlignment="0" applyProtection="0"/>
    <xf numFmtId="0" fontId="47" fillId="0" borderId="15" applyNumberFormat="0" applyFill="0" applyAlignment="0" applyProtection="0"/>
    <xf numFmtId="0" fontId="47" fillId="0" borderId="15" applyNumberFormat="0" applyFill="0" applyAlignment="0" applyProtection="0"/>
    <xf numFmtId="0" fontId="96" fillId="0" borderId="16" applyNumberFormat="0" applyFill="0" applyAlignment="0" applyProtection="0"/>
    <xf numFmtId="0" fontId="96" fillId="0" borderId="16"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48" fillId="0" borderId="0" applyNumberFormat="0" applyFill="0" applyBorder="0" applyAlignment="0" applyProtection="0"/>
    <xf numFmtId="0" fontId="2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2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97" fillId="0" borderId="0" applyNumberFormat="0" applyFill="0" applyBorder="0" applyAlignment="0" applyProtection="0"/>
  </cellStyleXfs>
  <cellXfs count="180">
    <xf numFmtId="0" fontId="0" fillId="0" borderId="0" xfId="0"/>
    <xf numFmtId="0" fontId="6" fillId="0" borderId="0" xfId="0" applyFont="1"/>
    <xf numFmtId="0" fontId="6" fillId="0" borderId="0" xfId="0" applyFont="1" applyAlignment="1">
      <alignment wrapText="1"/>
    </xf>
    <xf numFmtId="0" fontId="6" fillId="0" borderId="0" xfId="0" applyFont="1" applyAlignment="1">
      <alignment horizontal="center" wrapText="1"/>
    </xf>
    <xf numFmtId="0" fontId="6" fillId="0" borderId="0" xfId="0" applyFont="1" applyAlignment="1">
      <alignment horizontal="right"/>
    </xf>
    <xf numFmtId="167" fontId="6" fillId="0" borderId="0" xfId="0" applyNumberFormat="1" applyFont="1"/>
    <xf numFmtId="170" fontId="6" fillId="0" borderId="0" xfId="0" applyNumberFormat="1" applyFont="1"/>
    <xf numFmtId="0" fontId="6" fillId="0" borderId="0" xfId="0" applyFont="1" applyAlignment="1">
      <alignment horizontal="center"/>
    </xf>
    <xf numFmtId="0" fontId="7" fillId="0" borderId="0" xfId="0" applyFont="1" applyAlignment="1">
      <alignment horizontal="center" wrapText="1"/>
    </xf>
    <xf numFmtId="0" fontId="8" fillId="0" borderId="0" xfId="0" applyFont="1"/>
    <xf numFmtId="0" fontId="28" fillId="0" borderId="0" xfId="0" applyFont="1"/>
    <xf numFmtId="2" fontId="6" fillId="0" borderId="0" xfId="0" applyNumberFormat="1" applyFont="1"/>
    <xf numFmtId="3" fontId="0" fillId="0" borderId="0" xfId="0" applyNumberFormat="1"/>
    <xf numFmtId="3" fontId="6" fillId="0" borderId="0" xfId="0" applyNumberFormat="1" applyFont="1"/>
    <xf numFmtId="3" fontId="6" fillId="0" borderId="0" xfId="0" applyNumberFormat="1" applyFont="1" applyAlignment="1">
      <alignment wrapText="1"/>
    </xf>
    <xf numFmtId="3" fontId="6" fillId="0" borderId="0" xfId="0" applyNumberFormat="1" applyFont="1" applyAlignment="1">
      <alignment horizontal="center"/>
    </xf>
    <xf numFmtId="6" fontId="8" fillId="0" borderId="0" xfId="0" quotePrefix="1" applyNumberFormat="1" applyFont="1" applyAlignment="1">
      <alignment horizontal="center"/>
    </xf>
    <xf numFmtId="1" fontId="0" fillId="0" borderId="0" xfId="0" applyNumberFormat="1"/>
    <xf numFmtId="0" fontId="6" fillId="0" borderId="0" xfId="0" applyFont="1" applyAlignment="1">
      <alignment horizontal="right" wrapText="1"/>
    </xf>
    <xf numFmtId="0" fontId="28" fillId="0" borderId="0" xfId="0" applyFont="1" applyAlignment="1">
      <alignment horizontal="center"/>
    </xf>
    <xf numFmtId="168" fontId="6" fillId="0" borderId="0" xfId="0" applyNumberFormat="1" applyFont="1"/>
    <xf numFmtId="0" fontId="29" fillId="0" borderId="0" xfId="0" applyFont="1"/>
    <xf numFmtId="0" fontId="7" fillId="0" borderId="17" xfId="0" applyFont="1" applyBorder="1" applyAlignment="1">
      <alignment horizontal="center" wrapText="1"/>
    </xf>
    <xf numFmtId="166" fontId="33" fillId="0" borderId="0" xfId="340" applyNumberFormat="1" applyFont="1" applyFill="1" applyBorder="1"/>
    <xf numFmtId="2" fontId="6" fillId="0" borderId="0" xfId="2547" applyNumberFormat="1"/>
    <xf numFmtId="2" fontId="7" fillId="0" borderId="0" xfId="2551" applyNumberFormat="1" applyFont="1"/>
    <xf numFmtId="2" fontId="6" fillId="0" borderId="0" xfId="680" applyNumberFormat="1"/>
    <xf numFmtId="2" fontId="57" fillId="0" borderId="0" xfId="2558" applyNumberFormat="1" applyFont="1"/>
    <xf numFmtId="180" fontId="6" fillId="0" borderId="0" xfId="322" applyNumberFormat="1" applyFont="1"/>
    <xf numFmtId="2" fontId="57" fillId="0" borderId="0" xfId="672" applyNumberFormat="1" applyFont="1"/>
    <xf numFmtId="0" fontId="6" fillId="0" borderId="18" xfId="0" applyFont="1" applyBorder="1" applyAlignment="1">
      <alignment horizontal="center"/>
    </xf>
    <xf numFmtId="0" fontId="6" fillId="0" borderId="19" xfId="0" applyFont="1" applyBorder="1" applyAlignment="1">
      <alignment horizontal="center"/>
    </xf>
    <xf numFmtId="0" fontId="6" fillId="0" borderId="19" xfId="0" applyFont="1" applyBorder="1" applyAlignment="1">
      <alignment horizontal="center" wrapText="1"/>
    </xf>
    <xf numFmtId="0" fontId="6" fillId="0" borderId="18" xfId="0" applyFont="1" applyBorder="1"/>
    <xf numFmtId="0" fontId="6" fillId="0" borderId="20" xfId="0" applyFont="1" applyBorder="1" applyAlignment="1">
      <alignment horizontal="right"/>
    </xf>
    <xf numFmtId="9" fontId="6" fillId="0" borderId="21" xfId="0" applyNumberFormat="1" applyFont="1" applyBorder="1" applyAlignment="1">
      <alignment horizontal="left"/>
    </xf>
    <xf numFmtId="0" fontId="6" fillId="0" borderId="19" xfId="0" applyFont="1" applyBorder="1"/>
    <xf numFmtId="0" fontId="6" fillId="0" borderId="0" xfId="0" applyFont="1" applyBorder="1" applyAlignment="1">
      <alignment horizontal="right"/>
    </xf>
    <xf numFmtId="9" fontId="6" fillId="0" borderId="22" xfId="0" applyNumberFormat="1" applyFont="1" applyBorder="1" applyAlignment="1">
      <alignment horizontal="left"/>
    </xf>
    <xf numFmtId="0" fontId="6" fillId="0" borderId="23" xfId="0" applyFont="1" applyBorder="1"/>
    <xf numFmtId="0" fontId="6" fillId="0" borderId="24" xfId="0" applyFont="1" applyBorder="1" applyAlignment="1">
      <alignment horizontal="right"/>
    </xf>
    <xf numFmtId="9" fontId="6" fillId="0" borderId="25" xfId="0" applyNumberFormat="1" applyFont="1" applyBorder="1" applyAlignment="1">
      <alignment horizontal="left"/>
    </xf>
    <xf numFmtId="0" fontId="6" fillId="0" borderId="20" xfId="0" applyFont="1" applyBorder="1"/>
    <xf numFmtId="2" fontId="6" fillId="0" borderId="20" xfId="0" applyNumberFormat="1" applyFont="1" applyBorder="1"/>
    <xf numFmtId="0" fontId="6" fillId="0" borderId="0" xfId="0" applyFont="1" applyBorder="1"/>
    <xf numFmtId="2" fontId="6" fillId="0" borderId="0" xfId="0" applyNumberFormat="1" applyFont="1" applyBorder="1"/>
    <xf numFmtId="2" fontId="6" fillId="0" borderId="22" xfId="0" applyNumberFormat="1" applyFont="1" applyBorder="1"/>
    <xf numFmtId="2" fontId="6" fillId="0" borderId="19" xfId="0" applyNumberFormat="1" applyFont="1" applyBorder="1"/>
    <xf numFmtId="2" fontId="6" fillId="0" borderId="23" xfId="0" applyNumberFormat="1" applyFont="1" applyBorder="1"/>
    <xf numFmtId="0" fontId="6" fillId="0" borderId="24" xfId="0" applyFont="1" applyBorder="1"/>
    <xf numFmtId="2" fontId="6" fillId="0" borderId="24" xfId="0" applyNumberFormat="1" applyFont="1" applyBorder="1"/>
    <xf numFmtId="2" fontId="6" fillId="0" borderId="25" xfId="0" applyNumberFormat="1" applyFont="1" applyBorder="1"/>
    <xf numFmtId="0" fontId="7" fillId="0" borderId="0" xfId="0" applyFont="1"/>
    <xf numFmtId="0" fontId="6" fillId="27" borderId="0" xfId="0" applyFont="1" applyFill="1" applyAlignment="1">
      <alignment horizontal="right"/>
    </xf>
    <xf numFmtId="0" fontId="6" fillId="27" borderId="0" xfId="0" applyFont="1" applyFill="1"/>
    <xf numFmtId="2" fontId="6" fillId="27" borderId="0" xfId="0" applyNumberFormat="1" applyFont="1" applyFill="1"/>
    <xf numFmtId="9" fontId="6" fillId="0" borderId="0" xfId="0" applyNumberFormat="1" applyFont="1" applyBorder="1" applyAlignment="1">
      <alignment horizontal="center"/>
    </xf>
    <xf numFmtId="0" fontId="63" fillId="0" borderId="0" xfId="0" applyFont="1" applyAlignment="1">
      <alignment horizontal="center" wrapText="1"/>
    </xf>
    <xf numFmtId="0" fontId="63" fillId="0" borderId="0" xfId="0" applyFont="1"/>
    <xf numFmtId="6" fontId="54" fillId="0" borderId="0" xfId="0" quotePrefix="1" applyNumberFormat="1" applyFont="1" applyAlignment="1">
      <alignment horizontal="center"/>
    </xf>
    <xf numFmtId="0" fontId="6" fillId="0" borderId="26" xfId="0" applyFont="1" applyBorder="1" applyAlignment="1">
      <alignment horizontal="center" vertical="center" wrapText="1"/>
    </xf>
    <xf numFmtId="3" fontId="6" fillId="0" borderId="18" xfId="0" applyNumberFormat="1" applyFont="1" applyBorder="1" applyAlignment="1">
      <alignment horizontal="left"/>
    </xf>
    <xf numFmtId="0" fontId="31" fillId="0" borderId="20" xfId="0" applyFont="1" applyBorder="1"/>
    <xf numFmtId="37" fontId="6" fillId="0" borderId="21" xfId="0" applyNumberFormat="1" applyFont="1" applyBorder="1"/>
    <xf numFmtId="3" fontId="6" fillId="0" borderId="19" xfId="0" applyNumberFormat="1" applyFont="1" applyBorder="1" applyAlignment="1">
      <alignment horizontal="left"/>
    </xf>
    <xf numFmtId="0" fontId="31" fillId="0" borderId="0" xfId="0" applyFont="1" applyBorder="1"/>
    <xf numFmtId="37" fontId="6" fillId="0" borderId="22" xfId="0" applyNumberFormat="1" applyFont="1" applyBorder="1"/>
    <xf numFmtId="0" fontId="31" fillId="0" borderId="19" xfId="0" applyFont="1" applyBorder="1" applyAlignment="1">
      <alignment horizontal="left"/>
    </xf>
    <xf numFmtId="3" fontId="6" fillId="0" borderId="23" xfId="0" applyNumberFormat="1" applyFont="1" applyBorder="1" applyAlignment="1">
      <alignment horizontal="left"/>
    </xf>
    <xf numFmtId="0" fontId="31" fillId="0" borderId="24" xfId="0" applyFont="1" applyBorder="1"/>
    <xf numFmtId="37" fontId="6" fillId="0" borderId="25" xfId="0" applyNumberFormat="1" applyFont="1" applyBorder="1"/>
    <xf numFmtId="0" fontId="21" fillId="0" borderId="0" xfId="0" applyFont="1"/>
    <xf numFmtId="179" fontId="6" fillId="0" borderId="0" xfId="366" applyNumberFormat="1" applyFont="1" applyBorder="1"/>
    <xf numFmtId="0" fontId="6" fillId="0" borderId="0" xfId="572" applyFont="1" applyBorder="1"/>
    <xf numFmtId="0" fontId="63" fillId="0" borderId="0" xfId="0" applyFont="1" applyAlignment="1">
      <alignment horizontal="left"/>
    </xf>
    <xf numFmtId="0" fontId="6" fillId="0" borderId="27" xfId="0" applyFont="1" applyBorder="1" applyAlignment="1">
      <alignment horizontal="center" wrapText="1"/>
    </xf>
    <xf numFmtId="0" fontId="63" fillId="0" borderId="28" xfId="0" applyFont="1" applyBorder="1" applyAlignment="1">
      <alignment horizontal="center" wrapText="1"/>
    </xf>
    <xf numFmtId="0" fontId="6" fillId="0" borderId="28" xfId="0" applyFont="1" applyBorder="1" applyAlignment="1">
      <alignment horizontal="center" wrapText="1"/>
    </xf>
    <xf numFmtId="0" fontId="6" fillId="0" borderId="27" xfId="0" applyFont="1" applyBorder="1" applyAlignment="1">
      <alignment wrapText="1"/>
    </xf>
    <xf numFmtId="0" fontId="6" fillId="27" borderId="0" xfId="0" applyFont="1" applyFill="1" applyBorder="1"/>
    <xf numFmtId="167" fontId="28" fillId="27" borderId="0" xfId="0" applyNumberFormat="1" applyFont="1" applyFill="1"/>
    <xf numFmtId="3" fontId="7" fillId="0" borderId="28" xfId="0" applyNumberFormat="1" applyFont="1" applyBorder="1" applyAlignment="1">
      <alignment wrapText="1"/>
    </xf>
    <xf numFmtId="170" fontId="7" fillId="0" borderId="0" xfId="0" applyNumberFormat="1" applyFont="1"/>
    <xf numFmtId="179" fontId="6" fillId="0" borderId="24" xfId="366" applyNumberFormat="1" applyFont="1" applyBorder="1"/>
    <xf numFmtId="0" fontId="7" fillId="0" borderId="20" xfId="0" applyFont="1" applyBorder="1" applyAlignment="1">
      <alignment horizontal="right"/>
    </xf>
    <xf numFmtId="2" fontId="6" fillId="27" borderId="0" xfId="0" applyNumberFormat="1" applyFont="1" applyFill="1" applyBorder="1"/>
    <xf numFmtId="2" fontId="60" fillId="0" borderId="22" xfId="672" applyNumberFormat="1" applyFont="1" applyBorder="1"/>
    <xf numFmtId="2" fontId="60" fillId="0" borderId="25" xfId="672" applyNumberFormat="1" applyFont="1" applyBorder="1"/>
    <xf numFmtId="9" fontId="6" fillId="0" borderId="0" xfId="2732" applyFont="1"/>
    <xf numFmtId="169" fontId="6" fillId="0" borderId="0" xfId="0" applyNumberFormat="1" applyFont="1"/>
    <xf numFmtId="164" fontId="93" fillId="28" borderId="0" xfId="672" applyNumberFormat="1" applyFill="1" applyBorder="1"/>
    <xf numFmtId="2" fontId="93" fillId="28" borderId="0" xfId="672" applyNumberFormat="1" applyFill="1" applyBorder="1"/>
    <xf numFmtId="0" fontId="6" fillId="28" borderId="0" xfId="0" applyFont="1" applyFill="1" applyBorder="1"/>
    <xf numFmtId="2" fontId="64" fillId="28" borderId="0" xfId="672" applyNumberFormat="1" applyFont="1" applyFill="1" applyBorder="1"/>
    <xf numFmtId="2" fontId="60" fillId="28" borderId="0" xfId="672" applyNumberFormat="1" applyFont="1" applyFill="1" applyBorder="1"/>
    <xf numFmtId="170" fontId="6" fillId="0" borderId="18" xfId="0" applyNumberFormat="1" applyFont="1" applyBorder="1"/>
    <xf numFmtId="170" fontId="6" fillId="0" borderId="21" xfId="0" applyNumberFormat="1" applyFont="1" applyBorder="1"/>
    <xf numFmtId="170" fontId="6" fillId="0" borderId="19" xfId="0" applyNumberFormat="1" applyFont="1" applyBorder="1"/>
    <xf numFmtId="170" fontId="6" fillId="0" borderId="22" xfId="0" applyNumberFormat="1" applyFont="1" applyBorder="1"/>
    <xf numFmtId="170" fontId="6" fillId="0" borderId="23" xfId="0" applyNumberFormat="1" applyFont="1" applyBorder="1"/>
    <xf numFmtId="170" fontId="6" fillId="0" borderId="25" xfId="0" applyNumberFormat="1" applyFont="1" applyBorder="1"/>
    <xf numFmtId="0" fontId="6" fillId="0" borderId="29" xfId="0" applyFont="1" applyBorder="1"/>
    <xf numFmtId="1" fontId="6" fillId="0" borderId="24" xfId="0" applyNumberFormat="1" applyFont="1" applyBorder="1"/>
    <xf numFmtId="1" fontId="6" fillId="0" borderId="0" xfId="0" applyNumberFormat="1" applyFont="1" applyBorder="1"/>
    <xf numFmtId="164" fontId="6" fillId="0" borderId="24" xfId="0" applyNumberFormat="1" applyFont="1" applyBorder="1"/>
    <xf numFmtId="164" fontId="6" fillId="0" borderId="0" xfId="0" applyNumberFormat="1" applyFont="1" applyBorder="1"/>
    <xf numFmtId="2" fontId="59" fillId="0" borderId="0" xfId="672" applyNumberFormat="1" applyFont="1" applyAlignment="1">
      <alignment horizontal="center"/>
    </xf>
    <xf numFmtId="164" fontId="93" fillId="0" borderId="0" xfId="672" applyNumberFormat="1" applyFill="1" applyBorder="1"/>
    <xf numFmtId="2" fontId="64" fillId="0" borderId="0" xfId="672" applyNumberFormat="1" applyFont="1" applyFill="1" applyBorder="1"/>
    <xf numFmtId="1" fontId="93" fillId="0" borderId="0" xfId="672" applyNumberFormat="1" applyFill="1" applyBorder="1"/>
    <xf numFmtId="2" fontId="64" fillId="28" borderId="0" xfId="672" applyNumberFormat="1" applyFont="1" applyFill="1" applyBorder="1" applyAlignment="1">
      <alignment horizontal="center"/>
    </xf>
    <xf numFmtId="2" fontId="60" fillId="0" borderId="0" xfId="672" applyNumberFormat="1" applyFont="1" applyFill="1" applyBorder="1"/>
    <xf numFmtId="2" fontId="64" fillId="0" borderId="0" xfId="672" applyNumberFormat="1" applyFont="1" applyFill="1" applyBorder="1" applyAlignment="1">
      <alignment horizontal="center"/>
    </xf>
    <xf numFmtId="165" fontId="94" fillId="0" borderId="0" xfId="674" applyNumberFormat="1"/>
    <xf numFmtId="176" fontId="6" fillId="27" borderId="0" xfId="0" applyNumberFormat="1" applyFont="1" applyFill="1"/>
    <xf numFmtId="0" fontId="21" fillId="0" borderId="0" xfId="0" applyFont="1" applyAlignment="1">
      <alignment horizontal="right"/>
    </xf>
    <xf numFmtId="6" fontId="0" fillId="0" borderId="0" xfId="0" applyNumberFormat="1"/>
    <xf numFmtId="0" fontId="6" fillId="0" borderId="30" xfId="0" applyFont="1" applyBorder="1" applyAlignment="1">
      <alignment horizontal="center"/>
    </xf>
    <xf numFmtId="0" fontId="6" fillId="0" borderId="31" xfId="0" applyFont="1" applyBorder="1"/>
    <xf numFmtId="3" fontId="6" fillId="0" borderId="31" xfId="0" applyNumberFormat="1" applyFont="1" applyBorder="1"/>
    <xf numFmtId="0" fontId="6" fillId="27" borderId="31" xfId="0" applyFont="1" applyFill="1" applyBorder="1"/>
    <xf numFmtId="0" fontId="65" fillId="0" borderId="32" xfId="0" applyFont="1" applyBorder="1"/>
    <xf numFmtId="0" fontId="0" fillId="0" borderId="27" xfId="0" applyBorder="1"/>
    <xf numFmtId="0" fontId="0" fillId="0" borderId="33" xfId="0" applyBorder="1"/>
    <xf numFmtId="0" fontId="0" fillId="0" borderId="31" xfId="0" applyBorder="1"/>
    <xf numFmtId="0" fontId="66" fillId="0" borderId="33" xfId="0" applyFont="1" applyBorder="1"/>
    <xf numFmtId="0" fontId="66" fillId="0" borderId="34" xfId="0" applyFont="1" applyBorder="1"/>
    <xf numFmtId="0" fontId="0" fillId="27" borderId="0" xfId="0" applyFill="1"/>
    <xf numFmtId="0" fontId="0" fillId="28" borderId="0" xfId="0" applyFill="1"/>
    <xf numFmtId="0" fontId="6" fillId="28" borderId="0" xfId="0" applyFont="1" applyFill="1" applyAlignment="1">
      <alignment horizontal="right"/>
    </xf>
    <xf numFmtId="0" fontId="6" fillId="28" borderId="0" xfId="0" applyFont="1" applyFill="1"/>
    <xf numFmtId="0" fontId="6" fillId="28" borderId="31" xfId="0" applyFont="1" applyFill="1" applyBorder="1"/>
    <xf numFmtId="1" fontId="6" fillId="28" borderId="0" xfId="0" applyNumberFormat="1" applyFont="1" applyFill="1"/>
    <xf numFmtId="176" fontId="6" fillId="28" borderId="0" xfId="0" applyNumberFormat="1" applyFont="1" applyFill="1"/>
    <xf numFmtId="6" fontId="66" fillId="0" borderId="28" xfId="0" applyNumberFormat="1" applyFont="1" applyBorder="1" applyAlignment="1">
      <alignment horizontal="center"/>
    </xf>
    <xf numFmtId="0" fontId="67" fillId="0" borderId="0" xfId="0" applyFont="1" applyAlignment="1">
      <alignment horizontal="center"/>
    </xf>
    <xf numFmtId="37" fontId="66" fillId="0" borderId="31" xfId="322" applyNumberFormat="1" applyFont="1" applyBorder="1" applyAlignment="1">
      <alignment horizontal="center"/>
    </xf>
    <xf numFmtId="43" fontId="60" fillId="0" borderId="0" xfId="332" applyFont="1" applyAlignment="1">
      <alignment horizontal="right"/>
    </xf>
    <xf numFmtId="166" fontId="0" fillId="0" borderId="0" xfId="0" applyNumberFormat="1"/>
    <xf numFmtId="43" fontId="0" fillId="0" borderId="0" xfId="0" applyNumberFormat="1"/>
    <xf numFmtId="43" fontId="60" fillId="0" borderId="0" xfId="332" applyFont="1"/>
    <xf numFmtId="10" fontId="6" fillId="0" borderId="0" xfId="0" applyNumberFormat="1" applyFont="1" applyBorder="1" applyAlignment="1">
      <alignment horizontal="center"/>
    </xf>
    <xf numFmtId="10" fontId="6" fillId="0" borderId="22" xfId="0" applyNumberFormat="1" applyFont="1" applyBorder="1" applyAlignment="1">
      <alignment horizontal="center"/>
    </xf>
    <xf numFmtId="10" fontId="6" fillId="0" borderId="21" xfId="0" applyNumberFormat="1" applyFont="1" applyBorder="1" applyAlignment="1">
      <alignment horizontal="center"/>
    </xf>
    <xf numFmtId="0" fontId="94" fillId="0" borderId="0" xfId="674"/>
    <xf numFmtId="0" fontId="92" fillId="0" borderId="0" xfId="2560"/>
    <xf numFmtId="2" fontId="6" fillId="0" borderId="21" xfId="0" applyNumberFormat="1" applyFont="1" applyBorder="1"/>
    <xf numFmtId="2" fontId="59" fillId="0" borderId="19" xfId="672" applyNumberFormat="1" applyFont="1" applyBorder="1" applyAlignment="1">
      <alignment horizontal="center"/>
    </xf>
    <xf numFmtId="0" fontId="6" fillId="28" borderId="22" xfId="0" applyFont="1" applyFill="1" applyBorder="1"/>
    <xf numFmtId="2" fontId="59" fillId="0" borderId="23" xfId="672" applyNumberFormat="1" applyFont="1" applyBorder="1" applyAlignment="1">
      <alignment horizontal="center"/>
    </xf>
    <xf numFmtId="183" fontId="6" fillId="0" borderId="19" xfId="0" applyNumberFormat="1" applyFont="1" applyBorder="1"/>
    <xf numFmtId="183" fontId="6" fillId="0" borderId="22" xfId="0" applyNumberFormat="1" applyFont="1" applyBorder="1"/>
    <xf numFmtId="182" fontId="6" fillId="0" borderId="0" xfId="0" applyNumberFormat="1" applyFont="1"/>
    <xf numFmtId="3" fontId="66" fillId="0" borderId="0" xfId="0" applyNumberFormat="1" applyFont="1" applyAlignment="1">
      <alignment horizontal="center"/>
    </xf>
    <xf numFmtId="2" fontId="6" fillId="27" borderId="0" xfId="572" applyNumberFormat="1" applyFont="1" applyFill="1"/>
    <xf numFmtId="2" fontId="93" fillId="27" borderId="35" xfId="672" applyNumberFormat="1" applyFill="1" applyBorder="1"/>
    <xf numFmtId="3" fontId="7" fillId="0" borderId="0" xfId="0" applyNumberFormat="1" applyFont="1" applyAlignment="1">
      <alignment wrapText="1"/>
    </xf>
    <xf numFmtId="0" fontId="7" fillId="0" borderId="31" xfId="0" applyFont="1" applyBorder="1"/>
    <xf numFmtId="3" fontId="7" fillId="0" borderId="0" xfId="0" applyNumberFormat="1" applyFont="1"/>
    <xf numFmtId="0" fontId="93" fillId="0" borderId="0" xfId="672"/>
    <xf numFmtId="183" fontId="93" fillId="0" borderId="0" xfId="672" applyNumberFormat="1"/>
    <xf numFmtId="9" fontId="6" fillId="0" borderId="0" xfId="0" applyNumberFormat="1" applyFont="1"/>
    <xf numFmtId="6" fontId="6" fillId="0" borderId="0" xfId="0" applyNumberFormat="1" applyFont="1"/>
    <xf numFmtId="44" fontId="6" fillId="0" borderId="0" xfId="366" applyFont="1"/>
    <xf numFmtId="6" fontId="6" fillId="35" borderId="0" xfId="0" applyNumberFormat="1" applyFont="1" applyFill="1"/>
    <xf numFmtId="0" fontId="6" fillId="35" borderId="0" xfId="0" applyFont="1" applyFill="1"/>
    <xf numFmtId="0" fontId="7" fillId="0" borderId="17"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6" xfId="0" applyFont="1" applyBorder="1" applyAlignment="1">
      <alignment horizontal="center" vertical="center" wrapText="1"/>
    </xf>
    <xf numFmtId="0" fontId="29" fillId="0" borderId="0" xfId="0" applyFont="1" applyAlignment="1">
      <alignment horizontal="left"/>
    </xf>
    <xf numFmtId="0" fontId="30" fillId="0" borderId="0" xfId="0" applyFont="1" applyAlignment="1"/>
    <xf numFmtId="0" fontId="0" fillId="0" borderId="36" xfId="0" applyBorder="1" applyAlignment="1">
      <alignment horizontal="center" vertical="center" wrapText="1"/>
    </xf>
    <xf numFmtId="0" fontId="7" fillId="0" borderId="17" xfId="0" applyFont="1" applyBorder="1" applyAlignment="1">
      <alignment horizontal="center" vertical="center"/>
    </xf>
    <xf numFmtId="0" fontId="7" fillId="0" borderId="36" xfId="0" applyFont="1" applyBorder="1" applyAlignment="1">
      <alignment horizontal="center" vertical="center"/>
    </xf>
    <xf numFmtId="0" fontId="7" fillId="0" borderId="3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28" xfId="0" applyFont="1" applyBorder="1" applyAlignment="1">
      <alignment horizontal="center" vertical="center" wrapText="1"/>
    </xf>
  </cellXfs>
  <cellStyles count="2805">
    <cellStyle name="20% - Accent1" xfId="1" builtinId="30" customBuiltin="1"/>
    <cellStyle name="20% - Accent1 2" xfId="2"/>
    <cellStyle name="20% - Accent1 3" xfId="3"/>
    <cellStyle name="20% - Accent1 3 2" xfId="4"/>
    <cellStyle name="20% - Accent1 4" xfId="5"/>
    <cellStyle name="20% - Accent1 4 2" xfId="6"/>
    <cellStyle name="20% - Accent1 4 3" xfId="7"/>
    <cellStyle name="20% - Accent1 5" xfId="8"/>
    <cellStyle name="20% - Accent1 5 2" xfId="9"/>
    <cellStyle name="20% - Accent1 6" xfId="10"/>
    <cellStyle name="20% - Accent1 7" xfId="11"/>
    <cellStyle name="20% - Accent1 7 2" xfId="12"/>
    <cellStyle name="20% - Accent2" xfId="13" builtinId="34" customBuiltin="1"/>
    <cellStyle name="20% - Accent2 2" xfId="14"/>
    <cellStyle name="20% - Accent2 3" xfId="15"/>
    <cellStyle name="20% - Accent2 3 2" xfId="16"/>
    <cellStyle name="20% - Accent2 4" xfId="17"/>
    <cellStyle name="20% - Accent2 4 2" xfId="18"/>
    <cellStyle name="20% - Accent2 4 3" xfId="19"/>
    <cellStyle name="20% - Accent2 5" xfId="20"/>
    <cellStyle name="20% - Accent2 5 2" xfId="21"/>
    <cellStyle name="20% - Accent2 6" xfId="22"/>
    <cellStyle name="20% - Accent2 7" xfId="23"/>
    <cellStyle name="20% - Accent2 7 2" xfId="24"/>
    <cellStyle name="20% - Accent3" xfId="25" builtinId="38" customBuiltin="1"/>
    <cellStyle name="20% - Accent3 2" xfId="26"/>
    <cellStyle name="20% - Accent3 3" xfId="27"/>
    <cellStyle name="20% - Accent3 3 2" xfId="28"/>
    <cellStyle name="20% - Accent3 4" xfId="29"/>
    <cellStyle name="20% - Accent3 4 2" xfId="30"/>
    <cellStyle name="20% - Accent3 4 3" xfId="31"/>
    <cellStyle name="20% - Accent3 5" xfId="32"/>
    <cellStyle name="20% - Accent3 5 2" xfId="33"/>
    <cellStyle name="20% - Accent3 6" xfId="34"/>
    <cellStyle name="20% - Accent3 7" xfId="35"/>
    <cellStyle name="20% - Accent3 7 2" xfId="36"/>
    <cellStyle name="20% - Accent4" xfId="37" builtinId="42" customBuiltin="1"/>
    <cellStyle name="20% - Accent4 2" xfId="38"/>
    <cellStyle name="20% - Accent4 3" xfId="39"/>
    <cellStyle name="20% - Accent4 3 2" xfId="40"/>
    <cellStyle name="20% - Accent4 4" xfId="41"/>
    <cellStyle name="20% - Accent4 4 2" xfId="42"/>
    <cellStyle name="20% - Accent4 4 3" xfId="43"/>
    <cellStyle name="20% - Accent4 5" xfId="44"/>
    <cellStyle name="20% - Accent4 5 2" xfId="45"/>
    <cellStyle name="20% - Accent4 6" xfId="46"/>
    <cellStyle name="20% - Accent4 7" xfId="47"/>
    <cellStyle name="20% - Accent4 7 2" xfId="48"/>
    <cellStyle name="20% - Accent5" xfId="49" builtinId="46" customBuiltin="1"/>
    <cellStyle name="20% - Accent5 2" xfId="50"/>
    <cellStyle name="20% - Accent5 3" xfId="51"/>
    <cellStyle name="20% - Accent5 3 2" xfId="52"/>
    <cellStyle name="20% - Accent5 4" xfId="53"/>
    <cellStyle name="20% - Accent5 4 2" xfId="54"/>
    <cellStyle name="20% - Accent5 4 3" xfId="55"/>
    <cellStyle name="20% - Accent5 5" xfId="56"/>
    <cellStyle name="20% - Accent5 5 2" xfId="57"/>
    <cellStyle name="20% - Accent5 6" xfId="58"/>
    <cellStyle name="20% - Accent5 7" xfId="59"/>
    <cellStyle name="20% - Accent6" xfId="60" builtinId="50" customBuiltin="1"/>
    <cellStyle name="20% - Accent6 2" xfId="61"/>
    <cellStyle name="20% - Accent6 3" xfId="62"/>
    <cellStyle name="20% - Accent6 3 2" xfId="63"/>
    <cellStyle name="20% - Accent6 4" xfId="64"/>
    <cellStyle name="20% - Accent6 4 2" xfId="65"/>
    <cellStyle name="20% - Accent6 4 3" xfId="66"/>
    <cellStyle name="20% - Accent6 5" xfId="67"/>
    <cellStyle name="20% - Accent6 5 2" xfId="68"/>
    <cellStyle name="20% - Accent6 6" xfId="69"/>
    <cellStyle name="20% - Accent6 7" xfId="70"/>
    <cellStyle name="20% - Accent6 7 2" xfId="71"/>
    <cellStyle name="40% - Accent1" xfId="72" builtinId="31" customBuiltin="1"/>
    <cellStyle name="40% - Accent1 2" xfId="73"/>
    <cellStyle name="40% - Accent1 3" xfId="74"/>
    <cellStyle name="40% - Accent1 3 2" xfId="75"/>
    <cellStyle name="40% - Accent1 4" xfId="76"/>
    <cellStyle name="40% - Accent1 4 2" xfId="77"/>
    <cellStyle name="40% - Accent1 4 3" xfId="78"/>
    <cellStyle name="40% - Accent1 5" xfId="79"/>
    <cellStyle name="40% - Accent1 5 2" xfId="80"/>
    <cellStyle name="40% - Accent1 6" xfId="81"/>
    <cellStyle name="40% - Accent1 7" xfId="82"/>
    <cellStyle name="40% - Accent1 7 2" xfId="83"/>
    <cellStyle name="40% - Accent2" xfId="84" builtinId="35" customBuiltin="1"/>
    <cellStyle name="40% - Accent2 2" xfId="85"/>
    <cellStyle name="40% - Accent2 3" xfId="86"/>
    <cellStyle name="40% - Accent2 3 2" xfId="87"/>
    <cellStyle name="40% - Accent2 4" xfId="88"/>
    <cellStyle name="40% - Accent2 4 2" xfId="89"/>
    <cellStyle name="40% - Accent2 4 3" xfId="90"/>
    <cellStyle name="40% - Accent2 5" xfId="91"/>
    <cellStyle name="40% - Accent2 5 2" xfId="92"/>
    <cellStyle name="40% - Accent2 6" xfId="93"/>
    <cellStyle name="40% - Accent2 7" xfId="94"/>
    <cellStyle name="40% - Accent3" xfId="95" builtinId="39" customBuiltin="1"/>
    <cellStyle name="40% - Accent3 2" xfId="96"/>
    <cellStyle name="40% - Accent3 3" xfId="97"/>
    <cellStyle name="40% - Accent3 3 2" xfId="98"/>
    <cellStyle name="40% - Accent3 4" xfId="99"/>
    <cellStyle name="40% - Accent3 4 2" xfId="100"/>
    <cellStyle name="40% - Accent3 4 3" xfId="101"/>
    <cellStyle name="40% - Accent3 5" xfId="102"/>
    <cellStyle name="40% - Accent3 5 2" xfId="103"/>
    <cellStyle name="40% - Accent3 6" xfId="104"/>
    <cellStyle name="40% - Accent3 7" xfId="105"/>
    <cellStyle name="40% - Accent3 7 2" xfId="106"/>
    <cellStyle name="40% - Accent4" xfId="107" builtinId="43" customBuiltin="1"/>
    <cellStyle name="40% - Accent4 2" xfId="108"/>
    <cellStyle name="40% - Accent4 3" xfId="109"/>
    <cellStyle name="40% - Accent4 3 2" xfId="110"/>
    <cellStyle name="40% - Accent4 4" xfId="111"/>
    <cellStyle name="40% - Accent4 4 2" xfId="112"/>
    <cellStyle name="40% - Accent4 4 3" xfId="113"/>
    <cellStyle name="40% - Accent4 5" xfId="114"/>
    <cellStyle name="40% - Accent4 5 2" xfId="115"/>
    <cellStyle name="40% - Accent4 6" xfId="116"/>
    <cellStyle name="40% - Accent4 7" xfId="117"/>
    <cellStyle name="40% - Accent4 7 2" xfId="118"/>
    <cellStyle name="40% - Accent5" xfId="119" builtinId="47" customBuiltin="1"/>
    <cellStyle name="40% - Accent5 2" xfId="120"/>
    <cellStyle name="40% - Accent5 3" xfId="121"/>
    <cellStyle name="40% - Accent5 3 2" xfId="122"/>
    <cellStyle name="40% - Accent5 4" xfId="123"/>
    <cellStyle name="40% - Accent5 4 2" xfId="124"/>
    <cellStyle name="40% - Accent5 4 3" xfId="125"/>
    <cellStyle name="40% - Accent5 5" xfId="126"/>
    <cellStyle name="40% - Accent5 5 2" xfId="127"/>
    <cellStyle name="40% - Accent5 6" xfId="128"/>
    <cellStyle name="40% - Accent5 7" xfId="129"/>
    <cellStyle name="40% - Accent5 7 2" xfId="130"/>
    <cellStyle name="40% - Accent6" xfId="131" builtinId="51" customBuiltin="1"/>
    <cellStyle name="40% - Accent6 2" xfId="132"/>
    <cellStyle name="40% - Accent6 3" xfId="133"/>
    <cellStyle name="40% - Accent6 3 2" xfId="134"/>
    <cellStyle name="40% - Accent6 4" xfId="135"/>
    <cellStyle name="40% - Accent6 4 2" xfId="136"/>
    <cellStyle name="40% - Accent6 4 3" xfId="137"/>
    <cellStyle name="40% - Accent6 5" xfId="138"/>
    <cellStyle name="40% - Accent6 5 2" xfId="139"/>
    <cellStyle name="40% - Accent6 6" xfId="140"/>
    <cellStyle name="40% - Accent6 7" xfId="141"/>
    <cellStyle name="40% - Accent6 7 2" xfId="142"/>
    <cellStyle name="60% - Accent1" xfId="143" builtinId="32" customBuiltin="1"/>
    <cellStyle name="60% - Accent1 2" xfId="144"/>
    <cellStyle name="60% - Accent1 3" xfId="145"/>
    <cellStyle name="60% - Accent1 3 2" xfId="146"/>
    <cellStyle name="60% - Accent1 4" xfId="147"/>
    <cellStyle name="60% - Accent1 4 2" xfId="148"/>
    <cellStyle name="60% - Accent1 4 3" xfId="149"/>
    <cellStyle name="60% - Accent1 5" xfId="150"/>
    <cellStyle name="60% - Accent1 5 2" xfId="151"/>
    <cellStyle name="60% - Accent1 6" xfId="152"/>
    <cellStyle name="60% - Accent1 7" xfId="153"/>
    <cellStyle name="60% - Accent1 7 2" xfId="154"/>
    <cellStyle name="60% - Accent2" xfId="155" builtinId="36" customBuiltin="1"/>
    <cellStyle name="60% - Accent2 2" xfId="156"/>
    <cellStyle name="60% - Accent2 3" xfId="157"/>
    <cellStyle name="60% - Accent2 3 2" xfId="158"/>
    <cellStyle name="60% - Accent2 4" xfId="159"/>
    <cellStyle name="60% - Accent2 4 2" xfId="160"/>
    <cellStyle name="60% - Accent2 4 3" xfId="161"/>
    <cellStyle name="60% - Accent2 5" xfId="162"/>
    <cellStyle name="60% - Accent2 5 2" xfId="163"/>
    <cellStyle name="60% - Accent2 6" xfId="164"/>
    <cellStyle name="60% - Accent2 7" xfId="165"/>
    <cellStyle name="60% - Accent2 7 2" xfId="166"/>
    <cellStyle name="60% - Accent3" xfId="167" builtinId="40" customBuiltin="1"/>
    <cellStyle name="60% - Accent3 2" xfId="168"/>
    <cellStyle name="60% - Accent3 3" xfId="169"/>
    <cellStyle name="60% - Accent3 3 2" xfId="170"/>
    <cellStyle name="60% - Accent3 4" xfId="171"/>
    <cellStyle name="60% - Accent3 4 2" xfId="172"/>
    <cellStyle name="60% - Accent3 4 3" xfId="173"/>
    <cellStyle name="60% - Accent3 5" xfId="174"/>
    <cellStyle name="60% - Accent3 5 2" xfId="175"/>
    <cellStyle name="60% - Accent3 6" xfId="176"/>
    <cellStyle name="60% - Accent3 7" xfId="177"/>
    <cellStyle name="60% - Accent3 7 2" xfId="178"/>
    <cellStyle name="60% - Accent4" xfId="179" builtinId="44" customBuiltin="1"/>
    <cellStyle name="60% - Accent4 2" xfId="180"/>
    <cellStyle name="60% - Accent4 3" xfId="181"/>
    <cellStyle name="60% - Accent4 3 2" xfId="182"/>
    <cellStyle name="60% - Accent4 4" xfId="183"/>
    <cellStyle name="60% - Accent4 4 2" xfId="184"/>
    <cellStyle name="60% - Accent4 4 3" xfId="185"/>
    <cellStyle name="60% - Accent4 5" xfId="186"/>
    <cellStyle name="60% - Accent4 5 2" xfId="187"/>
    <cellStyle name="60% - Accent4 6" xfId="188"/>
    <cellStyle name="60% - Accent4 7" xfId="189"/>
    <cellStyle name="60% - Accent4 7 2" xfId="190"/>
    <cellStyle name="60% - Accent5" xfId="191" builtinId="48" customBuiltin="1"/>
    <cellStyle name="60% - Accent5 2" xfId="192"/>
    <cellStyle name="60% - Accent5 3" xfId="193"/>
    <cellStyle name="60% - Accent5 3 2" xfId="194"/>
    <cellStyle name="60% - Accent5 4" xfId="195"/>
    <cellStyle name="60% - Accent5 4 2" xfId="196"/>
    <cellStyle name="60% - Accent5 4 3" xfId="197"/>
    <cellStyle name="60% - Accent5 5" xfId="198"/>
    <cellStyle name="60% - Accent5 5 2" xfId="199"/>
    <cellStyle name="60% - Accent5 6" xfId="200"/>
    <cellStyle name="60% - Accent5 7" xfId="201"/>
    <cellStyle name="60% - Accent5 7 2" xfId="202"/>
    <cellStyle name="60% - Accent6" xfId="203" builtinId="52" customBuiltin="1"/>
    <cellStyle name="60% - Accent6 2" xfId="204"/>
    <cellStyle name="60% - Accent6 3" xfId="205"/>
    <cellStyle name="60% - Accent6 3 2" xfId="206"/>
    <cellStyle name="60% - Accent6 4" xfId="207"/>
    <cellStyle name="60% - Accent6 4 2" xfId="208"/>
    <cellStyle name="60% - Accent6 4 3" xfId="209"/>
    <cellStyle name="60% - Accent6 5" xfId="210"/>
    <cellStyle name="60% - Accent6 5 2" xfId="211"/>
    <cellStyle name="60% - Accent6 6" xfId="212"/>
    <cellStyle name="60% - Accent6 7" xfId="213"/>
    <cellStyle name="60% - Accent6 7 2" xfId="214"/>
    <cellStyle name="Accent1" xfId="215" builtinId="29" customBuiltin="1"/>
    <cellStyle name="Accent1 2" xfId="216"/>
    <cellStyle name="Accent1 3" xfId="217"/>
    <cellStyle name="Accent1 3 2" xfId="218"/>
    <cellStyle name="Accent1 4" xfId="219"/>
    <cellStyle name="Accent1 4 2" xfId="220"/>
    <cellStyle name="Accent1 4 3" xfId="221"/>
    <cellStyle name="Accent1 5" xfId="222"/>
    <cellStyle name="Accent1 5 2" xfId="223"/>
    <cellStyle name="Accent1 6" xfId="224"/>
    <cellStyle name="Accent1 7" xfId="225"/>
    <cellStyle name="Accent1 7 2" xfId="226"/>
    <cellStyle name="Accent2" xfId="227" builtinId="33" customBuiltin="1"/>
    <cellStyle name="Accent2 2" xfId="228"/>
    <cellStyle name="Accent2 3" xfId="229"/>
    <cellStyle name="Accent2 3 2" xfId="230"/>
    <cellStyle name="Accent2 4" xfId="231"/>
    <cellStyle name="Accent2 4 2" xfId="232"/>
    <cellStyle name="Accent2 4 3" xfId="233"/>
    <cellStyle name="Accent2 5" xfId="234"/>
    <cellStyle name="Accent2 5 2" xfId="235"/>
    <cellStyle name="Accent2 6" xfId="236"/>
    <cellStyle name="Accent2 7" xfId="237"/>
    <cellStyle name="Accent2 7 2" xfId="238"/>
    <cellStyle name="Accent3" xfId="239" builtinId="37" customBuiltin="1"/>
    <cellStyle name="Accent3 2" xfId="240"/>
    <cellStyle name="Accent3 3" xfId="241"/>
    <cellStyle name="Accent3 3 2" xfId="242"/>
    <cellStyle name="Accent3 4" xfId="243"/>
    <cellStyle name="Accent3 4 2" xfId="244"/>
    <cellStyle name="Accent3 4 3" xfId="245"/>
    <cellStyle name="Accent3 5" xfId="246"/>
    <cellStyle name="Accent3 5 2" xfId="247"/>
    <cellStyle name="Accent3 6" xfId="248"/>
    <cellStyle name="Accent3 7" xfId="249"/>
    <cellStyle name="Accent3 7 2" xfId="250"/>
    <cellStyle name="Accent4" xfId="251" builtinId="41" customBuiltin="1"/>
    <cellStyle name="Accent4 2" xfId="252"/>
    <cellStyle name="Accent4 3" xfId="253"/>
    <cellStyle name="Accent4 3 2" xfId="254"/>
    <cellStyle name="Accent4 4" xfId="255"/>
    <cellStyle name="Accent4 4 2" xfId="256"/>
    <cellStyle name="Accent4 4 3" xfId="257"/>
    <cellStyle name="Accent4 5" xfId="258"/>
    <cellStyle name="Accent4 5 2" xfId="259"/>
    <cellStyle name="Accent4 6" xfId="260"/>
    <cellStyle name="Accent4 7" xfId="261"/>
    <cellStyle name="Accent4 7 2" xfId="262"/>
    <cellStyle name="Accent5" xfId="263" builtinId="45" customBuiltin="1"/>
    <cellStyle name="Accent5 2" xfId="264"/>
    <cellStyle name="Accent5 3" xfId="265"/>
    <cellStyle name="Accent5 3 2" xfId="266"/>
    <cellStyle name="Accent5 4" xfId="267"/>
    <cellStyle name="Accent5 4 2" xfId="268"/>
    <cellStyle name="Accent5 4 3" xfId="269"/>
    <cellStyle name="Accent5 5" xfId="270"/>
    <cellStyle name="Accent5 5 2" xfId="271"/>
    <cellStyle name="Accent5 6" xfId="272"/>
    <cellStyle name="Accent5 7" xfId="273"/>
    <cellStyle name="Accent6" xfId="274" builtinId="49" customBuiltin="1"/>
    <cellStyle name="Accent6 2" xfId="275"/>
    <cellStyle name="Accent6 3" xfId="276"/>
    <cellStyle name="Accent6 3 2" xfId="277"/>
    <cellStyle name="Accent6 4" xfId="278"/>
    <cellStyle name="Accent6 4 2" xfId="279"/>
    <cellStyle name="Accent6 4 3" xfId="280"/>
    <cellStyle name="Accent6 5" xfId="281"/>
    <cellStyle name="Accent6 5 2" xfId="282"/>
    <cellStyle name="Accent6 6" xfId="283"/>
    <cellStyle name="Accent6 7" xfId="284"/>
    <cellStyle name="Accent6 7 2" xfId="285"/>
    <cellStyle name="AFE" xfId="286"/>
    <cellStyle name="Bad" xfId="287" builtinId="27" customBuiltin="1"/>
    <cellStyle name="Bad 2" xfId="288"/>
    <cellStyle name="Bad 3" xfId="289"/>
    <cellStyle name="Bad 3 2" xfId="290"/>
    <cellStyle name="Bad 4" xfId="291"/>
    <cellStyle name="Bad 4 2" xfId="292"/>
    <cellStyle name="Bad 4 3" xfId="293"/>
    <cellStyle name="Bad 5" xfId="294"/>
    <cellStyle name="Bad 5 2" xfId="295"/>
    <cellStyle name="Bad 6" xfId="296"/>
    <cellStyle name="Bad 7" xfId="297"/>
    <cellStyle name="Bad 7 2" xfId="298"/>
    <cellStyle name="Calculation" xfId="299" builtinId="22" customBuiltin="1"/>
    <cellStyle name="Calculation 2" xfId="300"/>
    <cellStyle name="Calculation 3" xfId="301"/>
    <cellStyle name="Calculation 3 2" xfId="302"/>
    <cellStyle name="Calculation 4" xfId="303"/>
    <cellStyle name="Calculation 4 2" xfId="304"/>
    <cellStyle name="Calculation 4 3" xfId="305"/>
    <cellStyle name="Calculation 5" xfId="306"/>
    <cellStyle name="Calculation 5 2" xfId="307"/>
    <cellStyle name="Calculation 6" xfId="308"/>
    <cellStyle name="Calculation 7" xfId="309"/>
    <cellStyle name="Calculation 7 2" xfId="310"/>
    <cellStyle name="Check Cell" xfId="311" builtinId="23" customBuiltin="1"/>
    <cellStyle name="Check Cell 2" xfId="312"/>
    <cellStyle name="Check Cell 3" xfId="313"/>
    <cellStyle name="Check Cell 3 2" xfId="314"/>
    <cellStyle name="Check Cell 4" xfId="315"/>
    <cellStyle name="Check Cell 4 2" xfId="316"/>
    <cellStyle name="Check Cell 4 3" xfId="317"/>
    <cellStyle name="Check Cell 5" xfId="318"/>
    <cellStyle name="Check Cell 5 2" xfId="319"/>
    <cellStyle name="Check Cell 6" xfId="320"/>
    <cellStyle name="Check Cell 7" xfId="321"/>
    <cellStyle name="Comma" xfId="322" builtinId="3"/>
    <cellStyle name="Comma 10" xfId="323"/>
    <cellStyle name="Comma 10 2" xfId="324"/>
    <cellStyle name="Comma 10 3" xfId="325"/>
    <cellStyle name="Comma 11" xfId="326"/>
    <cellStyle name="Comma 12" xfId="327"/>
    <cellStyle name="Comma 12 2" xfId="328"/>
    <cellStyle name="Comma 12 3" xfId="329"/>
    <cellStyle name="Comma 12 3 2" xfId="330"/>
    <cellStyle name="Comma 12 4" xfId="331"/>
    <cellStyle name="Comma 13" xfId="332"/>
    <cellStyle name="Comma 13 2" xfId="333"/>
    <cellStyle name="Comma 14" xfId="334"/>
    <cellStyle name="Comma 2" xfId="335"/>
    <cellStyle name="Comma 2 2" xfId="336"/>
    <cellStyle name="Comma 2 3" xfId="337"/>
    <cellStyle name="Comma 2 3 2" xfId="338"/>
    <cellStyle name="Comma 2 4" xfId="339"/>
    <cellStyle name="Comma 3" xfId="340"/>
    <cellStyle name="Comma 3 2" xfId="341"/>
    <cellStyle name="Comma 3 3" xfId="342"/>
    <cellStyle name="Comma 3 4" xfId="343"/>
    <cellStyle name="Comma 3 4 2" xfId="344"/>
    <cellStyle name="Comma 4" xfId="345"/>
    <cellStyle name="Comma 4 2" xfId="346"/>
    <cellStyle name="Comma 5" xfId="347"/>
    <cellStyle name="Comma 5 2" xfId="348"/>
    <cellStyle name="Comma 6" xfId="349"/>
    <cellStyle name="Comma 6 2" xfId="350"/>
    <cellStyle name="Comma 7" xfId="351"/>
    <cellStyle name="Comma 7 2" xfId="352"/>
    <cellStyle name="Comma 7 2 2" xfId="353"/>
    <cellStyle name="Comma 7 3" xfId="354"/>
    <cellStyle name="Comma 7 4" xfId="355"/>
    <cellStyle name="Comma 8" xfId="356"/>
    <cellStyle name="Comma 8 2" xfId="357"/>
    <cellStyle name="Comma 8 2 2" xfId="358"/>
    <cellStyle name="Comma 8 3" xfId="359"/>
    <cellStyle name="Comma 9" xfId="360"/>
    <cellStyle name="Comma 9 2" xfId="361"/>
    <cellStyle name="Comma0" xfId="362"/>
    <cellStyle name="Comma0 2" xfId="363"/>
    <cellStyle name="Comma0 2 2" xfId="364"/>
    <cellStyle name="Comma0_2015" xfId="365"/>
    <cellStyle name="Currency" xfId="366" builtinId="4"/>
    <cellStyle name="Currency 10" xfId="367"/>
    <cellStyle name="Currency 11" xfId="368"/>
    <cellStyle name="Currency 12" xfId="369"/>
    <cellStyle name="Currency 12 2" xfId="370"/>
    <cellStyle name="Currency 13" xfId="371"/>
    <cellStyle name="Currency 13 2" xfId="372"/>
    <cellStyle name="Currency 14" xfId="373"/>
    <cellStyle name="Currency 14 2" xfId="374"/>
    <cellStyle name="Currency 15" xfId="375"/>
    <cellStyle name="Currency 2" xfId="376"/>
    <cellStyle name="Currency 2 2" xfId="377"/>
    <cellStyle name="Currency 3" xfId="378"/>
    <cellStyle name="Currency 3 2" xfId="379"/>
    <cellStyle name="Currency 4" xfId="380"/>
    <cellStyle name="Currency 4 2" xfId="381"/>
    <cellStyle name="Currency 5" xfId="382"/>
    <cellStyle name="Currency 5 2" xfId="383"/>
    <cellStyle name="Currency 6" xfId="384"/>
    <cellStyle name="Currency 6 2" xfId="385"/>
    <cellStyle name="Currency 7" xfId="386"/>
    <cellStyle name="Currency 7 2" xfId="387"/>
    <cellStyle name="Currency 8" xfId="388"/>
    <cellStyle name="Currency 8 2" xfId="389"/>
    <cellStyle name="Currency 8 2 2" xfId="390"/>
    <cellStyle name="Currency 8 3" xfId="391"/>
    <cellStyle name="Currency 9" xfId="392"/>
    <cellStyle name="Currency 9 2" xfId="393"/>
    <cellStyle name="Currency0" xfId="394"/>
    <cellStyle name="Currency0 2" xfId="395"/>
    <cellStyle name="Currency0 2 2" xfId="396"/>
    <cellStyle name="Currency0_2015" xfId="397"/>
    <cellStyle name="Date" xfId="398"/>
    <cellStyle name="Date 2" xfId="399"/>
    <cellStyle name="Date 2 2" xfId="400"/>
    <cellStyle name="Date_2015" xfId="401"/>
    <cellStyle name="Explanatory Text" xfId="402" builtinId="53" customBuiltin="1"/>
    <cellStyle name="Explanatory Text 2" xfId="403"/>
    <cellStyle name="Explanatory Text 3" xfId="404"/>
    <cellStyle name="Explanatory Text 3 2" xfId="405"/>
    <cellStyle name="Explanatory Text 4" xfId="406"/>
    <cellStyle name="Explanatory Text 4 2" xfId="407"/>
    <cellStyle name="Explanatory Text 4 3" xfId="408"/>
    <cellStyle name="Explanatory Text 5" xfId="409"/>
    <cellStyle name="Explanatory Text 5 2" xfId="410"/>
    <cellStyle name="Explanatory Text 6" xfId="411"/>
    <cellStyle name="Explanatory Text 7" xfId="412"/>
    <cellStyle name="F2" xfId="413"/>
    <cellStyle name="F2 2" xfId="414"/>
    <cellStyle name="F2 2 2" xfId="415"/>
    <cellStyle name="F2_2015" xfId="416"/>
    <cellStyle name="F3" xfId="417"/>
    <cellStyle name="F3 2" xfId="418"/>
    <cellStyle name="F3 2 2" xfId="419"/>
    <cellStyle name="F3_2015" xfId="420"/>
    <cellStyle name="F4" xfId="421"/>
    <cellStyle name="F4 2" xfId="422"/>
    <cellStyle name="F4 2 2" xfId="423"/>
    <cellStyle name="F4_2015" xfId="424"/>
    <cellStyle name="F5" xfId="425"/>
    <cellStyle name="F5 2" xfId="426"/>
    <cellStyle name="F5 2 2" xfId="427"/>
    <cellStyle name="F5_2015" xfId="428"/>
    <cellStyle name="F6" xfId="429"/>
    <cellStyle name="F6 2" xfId="430"/>
    <cellStyle name="F6 2 2" xfId="431"/>
    <cellStyle name="F6_2015" xfId="432"/>
    <cellStyle name="F7" xfId="433"/>
    <cellStyle name="F7 2" xfId="434"/>
    <cellStyle name="F7 2 2" xfId="435"/>
    <cellStyle name="F7_2015" xfId="436"/>
    <cellStyle name="F8" xfId="437"/>
    <cellStyle name="F8 2" xfId="438"/>
    <cellStyle name="F8 2 2" xfId="439"/>
    <cellStyle name="F8_2015" xfId="440"/>
    <cellStyle name="Fixed" xfId="441"/>
    <cellStyle name="Fixed 2" xfId="442"/>
    <cellStyle name="Fixed 2 2" xfId="443"/>
    <cellStyle name="Fixed_2015" xfId="444"/>
    <cellStyle name="Good" xfId="445" builtinId="26" customBuiltin="1"/>
    <cellStyle name="Good 2" xfId="446"/>
    <cellStyle name="Good 3" xfId="447"/>
    <cellStyle name="Good 3 2" xfId="448"/>
    <cellStyle name="Good 4" xfId="449"/>
    <cellStyle name="Good 4 2" xfId="450"/>
    <cellStyle name="Good 4 3" xfId="451"/>
    <cellStyle name="Good 5" xfId="452"/>
    <cellStyle name="Good 5 2" xfId="453"/>
    <cellStyle name="Good 6" xfId="454"/>
    <cellStyle name="Good 7" xfId="455"/>
    <cellStyle name="Good 7 2" xfId="456"/>
    <cellStyle name="Heading 1" xfId="457" builtinId="16" customBuiltin="1"/>
    <cellStyle name="Heading 1 2" xfId="458"/>
    <cellStyle name="Heading 1 2 2" xfId="459"/>
    <cellStyle name="Heading 1 2 3" xfId="460"/>
    <cellStyle name="Heading 1 2 4" xfId="461"/>
    <cellStyle name="Heading 1 3" xfId="462"/>
    <cellStyle name="Heading 1 3 2" xfId="463"/>
    <cellStyle name="Heading 1 4" xfId="464"/>
    <cellStyle name="Heading 1 4 2" xfId="465"/>
    <cellStyle name="Heading 1 5" xfId="466"/>
    <cellStyle name="Heading 1 5 2" xfId="467"/>
    <cellStyle name="Heading 1 6" xfId="468"/>
    <cellStyle name="Heading 1 7" xfId="469"/>
    <cellStyle name="Heading 1 7 2" xfId="470"/>
    <cellStyle name="Heading 2" xfId="471" builtinId="17" customBuiltin="1"/>
    <cellStyle name="Heading 2 2" xfId="472"/>
    <cellStyle name="Heading 2 2 2" xfId="473"/>
    <cellStyle name="Heading 2 2 3" xfId="474"/>
    <cellStyle name="Heading 2 2 4" xfId="475"/>
    <cellStyle name="Heading 2 3" xfId="476"/>
    <cellStyle name="Heading 2 3 2" xfId="477"/>
    <cellStyle name="Heading 2 4" xfId="478"/>
    <cellStyle name="Heading 2 4 2" xfId="479"/>
    <cellStyle name="Heading 2 5" xfId="480"/>
    <cellStyle name="Heading 2 5 2" xfId="481"/>
    <cellStyle name="Heading 2 6" xfId="482"/>
    <cellStyle name="Heading 2 7" xfId="483"/>
    <cellStyle name="Heading 2 7 2" xfId="484"/>
    <cellStyle name="Heading 3" xfId="485" builtinId="18" customBuiltin="1"/>
    <cellStyle name="Heading 3 2" xfId="486"/>
    <cellStyle name="Heading 3 3" xfId="487"/>
    <cellStyle name="Heading 3 3 2" xfId="488"/>
    <cellStyle name="Heading 3 4" xfId="489"/>
    <cellStyle name="Heading 3 4 2" xfId="490"/>
    <cellStyle name="Heading 3 4 3" xfId="491"/>
    <cellStyle name="Heading 3 5" xfId="492"/>
    <cellStyle name="Heading 3 5 2" xfId="493"/>
    <cellStyle name="Heading 3 6" xfId="494"/>
    <cellStyle name="Heading 3 7" xfId="495"/>
    <cellStyle name="Heading 3 7 2" xfId="496"/>
    <cellStyle name="Heading 4" xfId="497" builtinId="19" customBuiltin="1"/>
    <cellStyle name="Heading 4 2" xfId="498"/>
    <cellStyle name="Heading 4 3" xfId="499"/>
    <cellStyle name="Heading 4 3 2" xfId="500"/>
    <cellStyle name="Heading 4 4" xfId="501"/>
    <cellStyle name="Heading 4 4 2" xfId="502"/>
    <cellStyle name="Heading 4 4 3" xfId="503"/>
    <cellStyle name="Heading 4 5" xfId="504"/>
    <cellStyle name="Heading 4 5 2" xfId="505"/>
    <cellStyle name="Heading 4 6" xfId="506"/>
    <cellStyle name="Heading 4 7" xfId="507"/>
    <cellStyle name="Heading 4 7 2" xfId="508"/>
    <cellStyle name="HSBC WK Number 2" xfId="509"/>
    <cellStyle name="HSBC WK Number 2 2" xfId="510"/>
    <cellStyle name="HSBC WK Number 2 3" xfId="511"/>
    <cellStyle name="HSBC WK Number 2 4" xfId="512"/>
    <cellStyle name="Hyperlink 2" xfId="513"/>
    <cellStyle name="Hyperlink 2 2" xfId="514"/>
    <cellStyle name="Input" xfId="515" builtinId="20" customBuiltin="1"/>
    <cellStyle name="Input 2" xfId="516"/>
    <cellStyle name="Input 3" xfId="517"/>
    <cellStyle name="Input 3 2" xfId="518"/>
    <cellStyle name="Input 4" xfId="519"/>
    <cellStyle name="Input 4 2" xfId="520"/>
    <cellStyle name="Input 4 3" xfId="521"/>
    <cellStyle name="Input 5" xfId="522"/>
    <cellStyle name="Input 5 2" xfId="523"/>
    <cellStyle name="Input 6" xfId="524"/>
    <cellStyle name="Input 7" xfId="525"/>
    <cellStyle name="Input 7 2" xfId="526"/>
    <cellStyle name="Linked Cell" xfId="527" builtinId="24" customBuiltin="1"/>
    <cellStyle name="Linked Cell 2" xfId="528"/>
    <cellStyle name="Linked Cell 3" xfId="529"/>
    <cellStyle name="Linked Cell 3 2" xfId="530"/>
    <cellStyle name="Linked Cell 4" xfId="531"/>
    <cellStyle name="Linked Cell 4 2" xfId="532"/>
    <cellStyle name="Linked Cell 4 3" xfId="533"/>
    <cellStyle name="Linked Cell 5" xfId="534"/>
    <cellStyle name="Linked Cell 5 2" xfId="535"/>
    <cellStyle name="Linked Cell 6" xfId="536"/>
    <cellStyle name="Linked Cell 7" xfId="537"/>
    <cellStyle name="Linked Cell 7 2" xfId="538"/>
    <cellStyle name="Neutral" xfId="539" builtinId="28" customBuiltin="1"/>
    <cellStyle name="Neutral 2" xfId="540"/>
    <cellStyle name="Neutral 3" xfId="541"/>
    <cellStyle name="Neutral 3 2" xfId="542"/>
    <cellStyle name="Neutral 4" xfId="543"/>
    <cellStyle name="Neutral 4 2" xfId="544"/>
    <cellStyle name="Neutral 4 3" xfId="545"/>
    <cellStyle name="Neutral 5" xfId="546"/>
    <cellStyle name="Neutral 5 2" xfId="547"/>
    <cellStyle name="Neutral 6" xfId="548"/>
    <cellStyle name="Neutral 7" xfId="549"/>
    <cellStyle name="Neutral 7 2" xfId="550"/>
    <cellStyle name="Normal" xfId="0" builtinId="0"/>
    <cellStyle name="Normal 10" xfId="551"/>
    <cellStyle name="Normal 10 10" xfId="552"/>
    <cellStyle name="Normal 10 10 2" xfId="553"/>
    <cellStyle name="Normal 10 11" xfId="554"/>
    <cellStyle name="Normal 10 11 2" xfId="555"/>
    <cellStyle name="Normal 10 12" xfId="556"/>
    <cellStyle name="Normal 10 12 2" xfId="557"/>
    <cellStyle name="Normal 10 13" xfId="558"/>
    <cellStyle name="Normal 10 13 2" xfId="559"/>
    <cellStyle name="Normal 10 14" xfId="560"/>
    <cellStyle name="Normal 10 14 2" xfId="561"/>
    <cellStyle name="Normal 10 15" xfId="562"/>
    <cellStyle name="Normal 10 15 2" xfId="563"/>
    <cellStyle name="Normal 10 16" xfId="564"/>
    <cellStyle name="Normal 10 16 2" xfId="565"/>
    <cellStyle name="Normal 10 17" xfId="566"/>
    <cellStyle name="Normal 10 17 2" xfId="567"/>
    <cellStyle name="Normal 10 18" xfId="568"/>
    <cellStyle name="Normal 10 18 2" xfId="569"/>
    <cellStyle name="Normal 10 19" xfId="570"/>
    <cellStyle name="Normal 10 19 2" xfId="571"/>
    <cellStyle name="Normal 10 2" xfId="572"/>
    <cellStyle name="Normal 10 2 10" xfId="573"/>
    <cellStyle name="Normal 10 2 10 2" xfId="574"/>
    <cellStyle name="Normal 10 2 11" xfId="575"/>
    <cellStyle name="Normal 10 2 11 2" xfId="576"/>
    <cellStyle name="Normal 10 2 12" xfId="577"/>
    <cellStyle name="Normal 10 2 12 2" xfId="578"/>
    <cellStyle name="Normal 10 2 13" xfId="579"/>
    <cellStyle name="Normal 10 2 13 2" xfId="580"/>
    <cellStyle name="Normal 10 2 14" xfId="581"/>
    <cellStyle name="Normal 10 2 14 2" xfId="582"/>
    <cellStyle name="Normal 10 2 15" xfId="583"/>
    <cellStyle name="Normal 10 2 15 2" xfId="584"/>
    <cellStyle name="Normal 10 2 16" xfId="585"/>
    <cellStyle name="Normal 10 2 16 2" xfId="586"/>
    <cellStyle name="Normal 10 2 17" xfId="587"/>
    <cellStyle name="Normal 10 2 17 2" xfId="588"/>
    <cellStyle name="Normal 10 2 18" xfId="589"/>
    <cellStyle name="Normal 10 2 18 2" xfId="590"/>
    <cellStyle name="Normal 10 2 19" xfId="591"/>
    <cellStyle name="Normal 10 2 19 2" xfId="592"/>
    <cellStyle name="Normal 10 2 2" xfId="593"/>
    <cellStyle name="Normal 10 2 2 2" xfId="594"/>
    <cellStyle name="Normal 10 2 20" xfId="595"/>
    <cellStyle name="Normal 10 2 20 2" xfId="596"/>
    <cellStyle name="Normal 10 2 21" xfId="597"/>
    <cellStyle name="Normal 10 2 21 2" xfId="598"/>
    <cellStyle name="Normal 10 2 22" xfId="599"/>
    <cellStyle name="Normal 10 2 22 2" xfId="600"/>
    <cellStyle name="Normal 10 2 23" xfId="601"/>
    <cellStyle name="Normal 10 2 23 2" xfId="602"/>
    <cellStyle name="Normal 10 2 24" xfId="603"/>
    <cellStyle name="Normal 10 2 24 2" xfId="604"/>
    <cellStyle name="Normal 10 2 25" xfId="605"/>
    <cellStyle name="Normal 10 2 25 2" xfId="606"/>
    <cellStyle name="Normal 10 2 26" xfId="607"/>
    <cellStyle name="Normal 10 2 26 2" xfId="608"/>
    <cellStyle name="Normal 10 2 27" xfId="609"/>
    <cellStyle name="Normal 10 2 27 2" xfId="610"/>
    <cellStyle name="Normal 10 2 28" xfId="611"/>
    <cellStyle name="Normal 10 2 28 2" xfId="612"/>
    <cellStyle name="Normal 10 2 29" xfId="613"/>
    <cellStyle name="Normal 10 2 29 2" xfId="614"/>
    <cellStyle name="Normal 10 2 3" xfId="615"/>
    <cellStyle name="Normal 10 2 3 2" xfId="616"/>
    <cellStyle name="Normal 10 2 30" xfId="617"/>
    <cellStyle name="Normal 10 2 4" xfId="618"/>
    <cellStyle name="Normal 10 2 4 2" xfId="619"/>
    <cellStyle name="Normal 10 2 5" xfId="620"/>
    <cellStyle name="Normal 10 2 5 2" xfId="621"/>
    <cellStyle name="Normal 10 2 6" xfId="622"/>
    <cellStyle name="Normal 10 2 6 2" xfId="623"/>
    <cellStyle name="Normal 10 2 7" xfId="624"/>
    <cellStyle name="Normal 10 2 7 2" xfId="625"/>
    <cellStyle name="Normal 10 2 8" xfId="626"/>
    <cellStyle name="Normal 10 2 8 2" xfId="627"/>
    <cellStyle name="Normal 10 2 9" xfId="628"/>
    <cellStyle name="Normal 10 2 9 2" xfId="629"/>
    <cellStyle name="Normal 10 20" xfId="630"/>
    <cellStyle name="Normal 10 20 2" xfId="631"/>
    <cellStyle name="Normal 10 21" xfId="632"/>
    <cellStyle name="Normal 10 21 2" xfId="633"/>
    <cellStyle name="Normal 10 22" xfId="634"/>
    <cellStyle name="Normal 10 22 2" xfId="635"/>
    <cellStyle name="Normal 10 23" xfId="636"/>
    <cellStyle name="Normal 10 23 2" xfId="637"/>
    <cellStyle name="Normal 10 24" xfId="638"/>
    <cellStyle name="Normal 10 24 2" xfId="639"/>
    <cellStyle name="Normal 10 25" xfId="640"/>
    <cellStyle name="Normal 10 25 2" xfId="641"/>
    <cellStyle name="Normal 10 26" xfId="642"/>
    <cellStyle name="Normal 10 26 2" xfId="643"/>
    <cellStyle name="Normal 10 27" xfId="644"/>
    <cellStyle name="Normal 10 27 2" xfId="645"/>
    <cellStyle name="Normal 10 28" xfId="646"/>
    <cellStyle name="Normal 10 28 2" xfId="647"/>
    <cellStyle name="Normal 10 29" xfId="648"/>
    <cellStyle name="Normal 10 29 2" xfId="649"/>
    <cellStyle name="Normal 10 3" xfId="650"/>
    <cellStyle name="Normal 10 30" xfId="651"/>
    <cellStyle name="Normal 10 30 2" xfId="652"/>
    <cellStyle name="Normal 10 31" xfId="653"/>
    <cellStyle name="Normal 10 31 2" xfId="654"/>
    <cellStyle name="Normal 10 32" xfId="655"/>
    <cellStyle name="Normal 10 32 2" xfId="656"/>
    <cellStyle name="Normal 10 33" xfId="657"/>
    <cellStyle name="Normal 10 33 2" xfId="658"/>
    <cellStyle name="Normal 10 34" xfId="659"/>
    <cellStyle name="Normal 10 34 2" xfId="660"/>
    <cellStyle name="Normal 10 35" xfId="661"/>
    <cellStyle name="Normal 10 35 2" xfId="662"/>
    <cellStyle name="Normal 10 36" xfId="663"/>
    <cellStyle name="Normal 10 4" xfId="664"/>
    <cellStyle name="Normal 10 5" xfId="665"/>
    <cellStyle name="Normal 10 6" xfId="666"/>
    <cellStyle name="Normal 10 7" xfId="667"/>
    <cellStyle name="Normal 10 8" xfId="668"/>
    <cellStyle name="Normal 10 8 2" xfId="669"/>
    <cellStyle name="Normal 10 9" xfId="670"/>
    <cellStyle name="Normal 10 9 2" xfId="671"/>
    <cellStyle name="Normal 100" xfId="672"/>
    <cellStyle name="Normal 100 2" xfId="673"/>
    <cellStyle name="Normal 101" xfId="674"/>
    <cellStyle name="Normal 101 2" xfId="675"/>
    <cellStyle name="Normal 101 3" xfId="676"/>
    <cellStyle name="Normal 102" xfId="677"/>
    <cellStyle name="Normal 103" xfId="678"/>
    <cellStyle name="Normal 11" xfId="679"/>
    <cellStyle name="Normal 11 2" xfId="680"/>
    <cellStyle name="Normal 11 3" xfId="681"/>
    <cellStyle name="Normal 12" xfId="682"/>
    <cellStyle name="Normal 12 2" xfId="683"/>
    <cellStyle name="Normal 13" xfId="684"/>
    <cellStyle name="Normal 13 2" xfId="685"/>
    <cellStyle name="Normal 14" xfId="686"/>
    <cellStyle name="Normal 14 2" xfId="687"/>
    <cellStyle name="Normal 14 2 2" xfId="688"/>
    <cellStyle name="Normal 14 3" xfId="689"/>
    <cellStyle name="Normal 14 4" xfId="690"/>
    <cellStyle name="Normal 14 5" xfId="691"/>
    <cellStyle name="Normal 14 6" xfId="692"/>
    <cellStyle name="Normal 14 7" xfId="693"/>
    <cellStyle name="Normal 14 8" xfId="694"/>
    <cellStyle name="Normal 15" xfId="695"/>
    <cellStyle name="Normal 15 10" xfId="696"/>
    <cellStyle name="Normal 15 10 2" xfId="697"/>
    <cellStyle name="Normal 15 11" xfId="698"/>
    <cellStyle name="Normal 15 11 2" xfId="699"/>
    <cellStyle name="Normal 15 12" xfId="700"/>
    <cellStyle name="Normal 15 12 2" xfId="701"/>
    <cellStyle name="Normal 15 13" xfId="702"/>
    <cellStyle name="Normal 15 13 2" xfId="703"/>
    <cellStyle name="Normal 15 14" xfId="704"/>
    <cellStyle name="Normal 15 14 2" xfId="705"/>
    <cellStyle name="Normal 15 15" xfId="706"/>
    <cellStyle name="Normal 15 15 2" xfId="707"/>
    <cellStyle name="Normal 15 16" xfId="708"/>
    <cellStyle name="Normal 15 16 2" xfId="709"/>
    <cellStyle name="Normal 15 17" xfId="710"/>
    <cellStyle name="Normal 15 17 2" xfId="711"/>
    <cellStyle name="Normal 15 18" xfId="712"/>
    <cellStyle name="Normal 15 18 2" xfId="713"/>
    <cellStyle name="Normal 15 19" xfId="714"/>
    <cellStyle name="Normal 15 19 2" xfId="715"/>
    <cellStyle name="Normal 15 2" xfId="716"/>
    <cellStyle name="Normal 15 2 2" xfId="717"/>
    <cellStyle name="Normal 15 2 2 2" xfId="718"/>
    <cellStyle name="Normal 15 2 2 2 2" xfId="719"/>
    <cellStyle name="Normal 15 2 2 3" xfId="720"/>
    <cellStyle name="Normal 15 2 3" xfId="721"/>
    <cellStyle name="Normal 15 2 3 2" xfId="722"/>
    <cellStyle name="Normal 15 20" xfId="723"/>
    <cellStyle name="Normal 15 20 2" xfId="724"/>
    <cellStyle name="Normal 15 21" xfId="725"/>
    <cellStyle name="Normal 15 21 2" xfId="726"/>
    <cellStyle name="Normal 15 22" xfId="727"/>
    <cellStyle name="Normal 15 22 2" xfId="728"/>
    <cellStyle name="Normal 15 23" xfId="729"/>
    <cellStyle name="Normal 15 23 2" xfId="730"/>
    <cellStyle name="Normal 15 24" xfId="731"/>
    <cellStyle name="Normal 15 24 2" xfId="732"/>
    <cellStyle name="Normal 15 25" xfId="733"/>
    <cellStyle name="Normal 15 25 2" xfId="734"/>
    <cellStyle name="Normal 15 26" xfId="735"/>
    <cellStyle name="Normal 15 26 2" xfId="736"/>
    <cellStyle name="Normal 15 27" xfId="737"/>
    <cellStyle name="Normal 15 27 2" xfId="738"/>
    <cellStyle name="Normal 15 28" xfId="739"/>
    <cellStyle name="Normal 15 28 2" xfId="740"/>
    <cellStyle name="Normal 15 29" xfId="741"/>
    <cellStyle name="Normal 15 29 2" xfId="742"/>
    <cellStyle name="Normal 15 3" xfId="743"/>
    <cellStyle name="Normal 15 3 2" xfId="744"/>
    <cellStyle name="Normal 15 30" xfId="745"/>
    <cellStyle name="Normal 15 30 2" xfId="746"/>
    <cellStyle name="Normal 15 31" xfId="747"/>
    <cellStyle name="Normal 15 4" xfId="748"/>
    <cellStyle name="Normal 15 4 2" xfId="749"/>
    <cellStyle name="Normal 15 5" xfId="750"/>
    <cellStyle name="Normal 15 5 2" xfId="751"/>
    <cellStyle name="Normal 15 6" xfId="752"/>
    <cellStyle name="Normal 15 6 2" xfId="753"/>
    <cellStyle name="Normal 15 7" xfId="754"/>
    <cellStyle name="Normal 15 7 2" xfId="755"/>
    <cellStyle name="Normal 15 8" xfId="756"/>
    <cellStyle name="Normal 15 8 2" xfId="757"/>
    <cellStyle name="Normal 15 9" xfId="758"/>
    <cellStyle name="Normal 15 9 2" xfId="759"/>
    <cellStyle name="Normal 15_Compara" xfId="760"/>
    <cellStyle name="Normal 16" xfId="761"/>
    <cellStyle name="Normal 16 10" xfId="762"/>
    <cellStyle name="Normal 16 10 2" xfId="763"/>
    <cellStyle name="Normal 16 11" xfId="764"/>
    <cellStyle name="Normal 16 11 2" xfId="765"/>
    <cellStyle name="Normal 16 12" xfId="766"/>
    <cellStyle name="Normal 16 12 2" xfId="767"/>
    <cellStyle name="Normal 16 13" xfId="768"/>
    <cellStyle name="Normal 16 13 2" xfId="769"/>
    <cellStyle name="Normal 16 14" xfId="770"/>
    <cellStyle name="Normal 16 14 2" xfId="771"/>
    <cellStyle name="Normal 16 15" xfId="772"/>
    <cellStyle name="Normal 16 15 2" xfId="773"/>
    <cellStyle name="Normal 16 16" xfId="774"/>
    <cellStyle name="Normal 16 16 2" xfId="775"/>
    <cellStyle name="Normal 16 17" xfId="776"/>
    <cellStyle name="Normal 16 17 2" xfId="777"/>
    <cellStyle name="Normal 16 18" xfId="778"/>
    <cellStyle name="Normal 16 18 2" xfId="779"/>
    <cellStyle name="Normal 16 19" xfId="780"/>
    <cellStyle name="Normal 16 19 2" xfId="781"/>
    <cellStyle name="Normal 16 2" xfId="782"/>
    <cellStyle name="Normal 16 2 10" xfId="783"/>
    <cellStyle name="Normal 16 2 10 2" xfId="784"/>
    <cellStyle name="Normal 16 2 11" xfId="785"/>
    <cellStyle name="Normal 16 2 11 2" xfId="786"/>
    <cellStyle name="Normal 16 2 12" xfId="787"/>
    <cellStyle name="Normal 16 2 12 2" xfId="788"/>
    <cellStyle name="Normal 16 2 13" xfId="789"/>
    <cellStyle name="Normal 16 2 13 2" xfId="790"/>
    <cellStyle name="Normal 16 2 14" xfId="791"/>
    <cellStyle name="Normal 16 2 14 2" xfId="792"/>
    <cellStyle name="Normal 16 2 15" xfId="793"/>
    <cellStyle name="Normal 16 2 15 2" xfId="794"/>
    <cellStyle name="Normal 16 2 16" xfId="795"/>
    <cellStyle name="Normal 16 2 16 2" xfId="796"/>
    <cellStyle name="Normal 16 2 17" xfId="797"/>
    <cellStyle name="Normal 16 2 17 2" xfId="798"/>
    <cellStyle name="Normal 16 2 18" xfId="799"/>
    <cellStyle name="Normal 16 2 18 2" xfId="800"/>
    <cellStyle name="Normal 16 2 19" xfId="801"/>
    <cellStyle name="Normal 16 2 19 2" xfId="802"/>
    <cellStyle name="Normal 16 2 2" xfId="803"/>
    <cellStyle name="Normal 16 2 2 2" xfId="804"/>
    <cellStyle name="Normal 16 2 2 2 2" xfId="805"/>
    <cellStyle name="Normal 16 2 2 3" xfId="806"/>
    <cellStyle name="Normal 16 2 20" xfId="807"/>
    <cellStyle name="Normal 16 2 20 2" xfId="808"/>
    <cellStyle name="Normal 16 2 21" xfId="809"/>
    <cellStyle name="Normal 16 2 21 2" xfId="810"/>
    <cellStyle name="Normal 16 2 22" xfId="811"/>
    <cellStyle name="Normal 16 2 22 2" xfId="812"/>
    <cellStyle name="Normal 16 2 23" xfId="813"/>
    <cellStyle name="Normal 16 2 23 2" xfId="814"/>
    <cellStyle name="Normal 16 2 24" xfId="815"/>
    <cellStyle name="Normal 16 2 24 2" xfId="816"/>
    <cellStyle name="Normal 16 2 25" xfId="817"/>
    <cellStyle name="Normal 16 2 25 2" xfId="818"/>
    <cellStyle name="Normal 16 2 26" xfId="819"/>
    <cellStyle name="Normal 16 2 26 2" xfId="820"/>
    <cellStyle name="Normal 16 2 27" xfId="821"/>
    <cellStyle name="Normal 16 2 27 2" xfId="822"/>
    <cellStyle name="Normal 16 2 28" xfId="823"/>
    <cellStyle name="Normal 16 2 28 2" xfId="824"/>
    <cellStyle name="Normal 16 2 29" xfId="825"/>
    <cellStyle name="Normal 16 2 29 2" xfId="826"/>
    <cellStyle name="Normal 16 2 3" xfId="827"/>
    <cellStyle name="Normal 16 2 3 2" xfId="828"/>
    <cellStyle name="Normal 16 2 30" xfId="829"/>
    <cellStyle name="Normal 16 2 30 2" xfId="830"/>
    <cellStyle name="Normal 16 2 31" xfId="831"/>
    <cellStyle name="Normal 16 2 4" xfId="832"/>
    <cellStyle name="Normal 16 2 4 2" xfId="833"/>
    <cellStyle name="Normal 16 2 5" xfId="834"/>
    <cellStyle name="Normal 16 2 5 2" xfId="835"/>
    <cellStyle name="Normal 16 2 6" xfId="836"/>
    <cellStyle name="Normal 16 2 6 2" xfId="837"/>
    <cellStyle name="Normal 16 2 7" xfId="838"/>
    <cellStyle name="Normal 16 2 7 2" xfId="839"/>
    <cellStyle name="Normal 16 2 8" xfId="840"/>
    <cellStyle name="Normal 16 2 8 2" xfId="841"/>
    <cellStyle name="Normal 16 2 9" xfId="842"/>
    <cellStyle name="Normal 16 2 9 2" xfId="843"/>
    <cellStyle name="Normal 16 2_Compara" xfId="844"/>
    <cellStyle name="Normal 16 20" xfId="845"/>
    <cellStyle name="Normal 16 20 2" xfId="846"/>
    <cellStyle name="Normal 16 21" xfId="847"/>
    <cellStyle name="Normal 16 21 2" xfId="848"/>
    <cellStyle name="Normal 16 22" xfId="849"/>
    <cellStyle name="Normal 16 22 2" xfId="850"/>
    <cellStyle name="Normal 16 23" xfId="851"/>
    <cellStyle name="Normal 16 23 2" xfId="852"/>
    <cellStyle name="Normal 16 24" xfId="853"/>
    <cellStyle name="Normal 16 24 2" xfId="854"/>
    <cellStyle name="Normal 16 25" xfId="855"/>
    <cellStyle name="Normal 16 25 2" xfId="856"/>
    <cellStyle name="Normal 16 26" xfId="857"/>
    <cellStyle name="Normal 16 26 2" xfId="858"/>
    <cellStyle name="Normal 16 27" xfId="859"/>
    <cellStyle name="Normal 16 27 2" xfId="860"/>
    <cellStyle name="Normal 16 28" xfId="861"/>
    <cellStyle name="Normal 16 28 2" xfId="862"/>
    <cellStyle name="Normal 16 29" xfId="863"/>
    <cellStyle name="Normal 16 29 2" xfId="864"/>
    <cellStyle name="Normal 16 3" xfId="865"/>
    <cellStyle name="Normal 16 3 10" xfId="866"/>
    <cellStyle name="Normal 16 3 10 2" xfId="867"/>
    <cellStyle name="Normal 16 3 11" xfId="868"/>
    <cellStyle name="Normal 16 3 11 2" xfId="869"/>
    <cellStyle name="Normal 16 3 12" xfId="870"/>
    <cellStyle name="Normal 16 3 12 2" xfId="871"/>
    <cellStyle name="Normal 16 3 13" xfId="872"/>
    <cellStyle name="Normal 16 3 13 2" xfId="873"/>
    <cellStyle name="Normal 16 3 14" xfId="874"/>
    <cellStyle name="Normal 16 3 14 2" xfId="875"/>
    <cellStyle name="Normal 16 3 15" xfId="876"/>
    <cellStyle name="Normal 16 3 15 2" xfId="877"/>
    <cellStyle name="Normal 16 3 16" xfId="878"/>
    <cellStyle name="Normal 16 3 16 2" xfId="879"/>
    <cellStyle name="Normal 16 3 17" xfId="880"/>
    <cellStyle name="Normal 16 3 17 2" xfId="881"/>
    <cellStyle name="Normal 16 3 18" xfId="882"/>
    <cellStyle name="Normal 16 3 18 2" xfId="883"/>
    <cellStyle name="Normal 16 3 19" xfId="884"/>
    <cellStyle name="Normal 16 3 19 2" xfId="885"/>
    <cellStyle name="Normal 16 3 2" xfId="886"/>
    <cellStyle name="Normal 16 3 2 2" xfId="887"/>
    <cellStyle name="Normal 16 3 20" xfId="888"/>
    <cellStyle name="Normal 16 3 20 2" xfId="889"/>
    <cellStyle name="Normal 16 3 21" xfId="890"/>
    <cellStyle name="Normal 16 3 21 2" xfId="891"/>
    <cellStyle name="Normal 16 3 22" xfId="892"/>
    <cellStyle name="Normal 16 3 22 2" xfId="893"/>
    <cellStyle name="Normal 16 3 23" xfId="894"/>
    <cellStyle name="Normal 16 3 23 2" xfId="895"/>
    <cellStyle name="Normal 16 3 24" xfId="896"/>
    <cellStyle name="Normal 16 3 24 2" xfId="897"/>
    <cellStyle name="Normal 16 3 25" xfId="898"/>
    <cellStyle name="Normal 16 3 25 2" xfId="899"/>
    <cellStyle name="Normal 16 3 26" xfId="900"/>
    <cellStyle name="Normal 16 3 26 2" xfId="901"/>
    <cellStyle name="Normal 16 3 27" xfId="902"/>
    <cellStyle name="Normal 16 3 27 2" xfId="903"/>
    <cellStyle name="Normal 16 3 28" xfId="904"/>
    <cellStyle name="Normal 16 3 28 2" xfId="905"/>
    <cellStyle name="Normal 16 3 29" xfId="906"/>
    <cellStyle name="Normal 16 3 29 2" xfId="907"/>
    <cellStyle name="Normal 16 3 3" xfId="908"/>
    <cellStyle name="Normal 16 3 3 2" xfId="909"/>
    <cellStyle name="Normal 16 3 30" xfId="910"/>
    <cellStyle name="Normal 16 3 4" xfId="911"/>
    <cellStyle name="Normal 16 3 4 2" xfId="912"/>
    <cellStyle name="Normal 16 3 5" xfId="913"/>
    <cellStyle name="Normal 16 3 5 2" xfId="914"/>
    <cellStyle name="Normal 16 3 6" xfId="915"/>
    <cellStyle name="Normal 16 3 6 2" xfId="916"/>
    <cellStyle name="Normal 16 3 7" xfId="917"/>
    <cellStyle name="Normal 16 3 7 2" xfId="918"/>
    <cellStyle name="Normal 16 3 8" xfId="919"/>
    <cellStyle name="Normal 16 3 8 2" xfId="920"/>
    <cellStyle name="Normal 16 3 9" xfId="921"/>
    <cellStyle name="Normal 16 3 9 2" xfId="922"/>
    <cellStyle name="Normal 16 30" xfId="923"/>
    <cellStyle name="Normal 16 30 2" xfId="924"/>
    <cellStyle name="Normal 16 31" xfId="925"/>
    <cellStyle name="Normal 16 31 2" xfId="926"/>
    <cellStyle name="Normal 16 32" xfId="927"/>
    <cellStyle name="Normal 16 32 2" xfId="928"/>
    <cellStyle name="Normal 16 33" xfId="929"/>
    <cellStyle name="Normal 16 33 2" xfId="930"/>
    <cellStyle name="Normal 16 34" xfId="931"/>
    <cellStyle name="Normal 16 34 2" xfId="932"/>
    <cellStyle name="Normal 16 35" xfId="933"/>
    <cellStyle name="Normal 16 35 2" xfId="934"/>
    <cellStyle name="Normal 16 36" xfId="935"/>
    <cellStyle name="Normal 16 4" xfId="936"/>
    <cellStyle name="Normal 16 5" xfId="937"/>
    <cellStyle name="Normal 16 6" xfId="938"/>
    <cellStyle name="Normal 16 7" xfId="939"/>
    <cellStyle name="Normal 16 8" xfId="940"/>
    <cellStyle name="Normal 16 8 2" xfId="941"/>
    <cellStyle name="Normal 16 9" xfId="942"/>
    <cellStyle name="Normal 16 9 2" xfId="943"/>
    <cellStyle name="Normal 16_Compara" xfId="944"/>
    <cellStyle name="Normal 17" xfId="945"/>
    <cellStyle name="Normal 17 10" xfId="946"/>
    <cellStyle name="Normal 17 10 2" xfId="947"/>
    <cellStyle name="Normal 17 11" xfId="948"/>
    <cellStyle name="Normal 17 11 2" xfId="949"/>
    <cellStyle name="Normal 17 12" xfId="950"/>
    <cellStyle name="Normal 17 12 2" xfId="951"/>
    <cellStyle name="Normal 17 13" xfId="952"/>
    <cellStyle name="Normal 17 13 2" xfId="953"/>
    <cellStyle name="Normal 17 14" xfId="954"/>
    <cellStyle name="Normal 17 14 2" xfId="955"/>
    <cellStyle name="Normal 17 15" xfId="956"/>
    <cellStyle name="Normal 17 15 2" xfId="957"/>
    <cellStyle name="Normal 17 16" xfId="958"/>
    <cellStyle name="Normal 17 16 2" xfId="959"/>
    <cellStyle name="Normal 17 17" xfId="960"/>
    <cellStyle name="Normal 17 17 2" xfId="961"/>
    <cellStyle name="Normal 17 18" xfId="962"/>
    <cellStyle name="Normal 17 18 2" xfId="963"/>
    <cellStyle name="Normal 17 19" xfId="964"/>
    <cellStyle name="Normal 17 19 2" xfId="965"/>
    <cellStyle name="Normal 17 2" xfId="966"/>
    <cellStyle name="Normal 17 2 2" xfId="967"/>
    <cellStyle name="Normal 17 2 2 2" xfId="968"/>
    <cellStyle name="Normal 17 2 2 2 2" xfId="969"/>
    <cellStyle name="Normal 17 2 2 3" xfId="970"/>
    <cellStyle name="Normal 17 2 3" xfId="971"/>
    <cellStyle name="Normal 17 2 3 2" xfId="972"/>
    <cellStyle name="Normal 17 20" xfId="973"/>
    <cellStyle name="Normal 17 20 2" xfId="974"/>
    <cellStyle name="Normal 17 21" xfId="975"/>
    <cellStyle name="Normal 17 21 2" xfId="976"/>
    <cellStyle name="Normal 17 22" xfId="977"/>
    <cellStyle name="Normal 17 22 2" xfId="978"/>
    <cellStyle name="Normal 17 23" xfId="979"/>
    <cellStyle name="Normal 17 23 2" xfId="980"/>
    <cellStyle name="Normal 17 24" xfId="981"/>
    <cellStyle name="Normal 17 24 2" xfId="982"/>
    <cellStyle name="Normal 17 25" xfId="983"/>
    <cellStyle name="Normal 17 25 2" xfId="984"/>
    <cellStyle name="Normal 17 26" xfId="985"/>
    <cellStyle name="Normal 17 26 2" xfId="986"/>
    <cellStyle name="Normal 17 27" xfId="987"/>
    <cellStyle name="Normal 17 27 2" xfId="988"/>
    <cellStyle name="Normal 17 28" xfId="989"/>
    <cellStyle name="Normal 17 28 2" xfId="990"/>
    <cellStyle name="Normal 17 29" xfId="991"/>
    <cellStyle name="Normal 17 29 2" xfId="992"/>
    <cellStyle name="Normal 17 3" xfId="993"/>
    <cellStyle name="Normal 17 3 2" xfId="994"/>
    <cellStyle name="Normal 17 30" xfId="995"/>
    <cellStyle name="Normal 17 30 2" xfId="996"/>
    <cellStyle name="Normal 17 31" xfId="997"/>
    <cellStyle name="Normal 17 4" xfId="998"/>
    <cellStyle name="Normal 17 4 2" xfId="999"/>
    <cellStyle name="Normal 17 5" xfId="1000"/>
    <cellStyle name="Normal 17 5 2" xfId="1001"/>
    <cellStyle name="Normal 17 6" xfId="1002"/>
    <cellStyle name="Normal 17 6 2" xfId="1003"/>
    <cellStyle name="Normal 17 7" xfId="1004"/>
    <cellStyle name="Normal 17 7 2" xfId="1005"/>
    <cellStyle name="Normal 17 8" xfId="1006"/>
    <cellStyle name="Normal 17 8 2" xfId="1007"/>
    <cellStyle name="Normal 17 9" xfId="1008"/>
    <cellStyle name="Normal 17 9 2" xfId="1009"/>
    <cellStyle name="Normal 17_Compara" xfId="1010"/>
    <cellStyle name="Normal 18" xfId="1011"/>
    <cellStyle name="Normal 18 10" xfId="1012"/>
    <cellStyle name="Normal 18 10 2" xfId="1013"/>
    <cellStyle name="Normal 18 11" xfId="1014"/>
    <cellStyle name="Normal 18 11 2" xfId="1015"/>
    <cellStyle name="Normal 18 12" xfId="1016"/>
    <cellStyle name="Normal 18 12 2" xfId="1017"/>
    <cellStyle name="Normal 18 13" xfId="1018"/>
    <cellStyle name="Normal 18 13 2" xfId="1019"/>
    <cellStyle name="Normal 18 14" xfId="1020"/>
    <cellStyle name="Normal 18 14 2" xfId="1021"/>
    <cellStyle name="Normal 18 15" xfId="1022"/>
    <cellStyle name="Normal 18 15 2" xfId="1023"/>
    <cellStyle name="Normal 18 16" xfId="1024"/>
    <cellStyle name="Normal 18 16 2" xfId="1025"/>
    <cellStyle name="Normal 18 17" xfId="1026"/>
    <cellStyle name="Normal 18 17 2" xfId="1027"/>
    <cellStyle name="Normal 18 18" xfId="1028"/>
    <cellStyle name="Normal 18 18 2" xfId="1029"/>
    <cellStyle name="Normal 18 19" xfId="1030"/>
    <cellStyle name="Normal 18 19 2" xfId="1031"/>
    <cellStyle name="Normal 18 2" xfId="1032"/>
    <cellStyle name="Normal 18 2 10" xfId="1033"/>
    <cellStyle name="Normal 18 2 10 2" xfId="1034"/>
    <cellStyle name="Normal 18 2 11" xfId="1035"/>
    <cellStyle name="Normal 18 2 11 2" xfId="1036"/>
    <cellStyle name="Normal 18 2 12" xfId="1037"/>
    <cellStyle name="Normal 18 2 12 2" xfId="1038"/>
    <cellStyle name="Normal 18 2 13" xfId="1039"/>
    <cellStyle name="Normal 18 2 13 2" xfId="1040"/>
    <cellStyle name="Normal 18 2 14" xfId="1041"/>
    <cellStyle name="Normal 18 2 14 2" xfId="1042"/>
    <cellStyle name="Normal 18 2 15" xfId="1043"/>
    <cellStyle name="Normal 18 2 15 2" xfId="1044"/>
    <cellStyle name="Normal 18 2 16" xfId="1045"/>
    <cellStyle name="Normal 18 2 16 2" xfId="1046"/>
    <cellStyle name="Normal 18 2 17" xfId="1047"/>
    <cellStyle name="Normal 18 2 17 2" xfId="1048"/>
    <cellStyle name="Normal 18 2 18" xfId="1049"/>
    <cellStyle name="Normal 18 2 18 2" xfId="1050"/>
    <cellStyle name="Normal 18 2 19" xfId="1051"/>
    <cellStyle name="Normal 18 2 19 2" xfId="1052"/>
    <cellStyle name="Normal 18 2 2" xfId="1053"/>
    <cellStyle name="Normal 18 2 2 2" xfId="1054"/>
    <cellStyle name="Normal 18 2 2 2 2" xfId="1055"/>
    <cellStyle name="Normal 18 2 2 3" xfId="1056"/>
    <cellStyle name="Normal 18 2 20" xfId="1057"/>
    <cellStyle name="Normal 18 2 20 2" xfId="1058"/>
    <cellStyle name="Normal 18 2 21" xfId="1059"/>
    <cellStyle name="Normal 18 2 21 2" xfId="1060"/>
    <cellStyle name="Normal 18 2 22" xfId="1061"/>
    <cellStyle name="Normal 18 2 22 2" xfId="1062"/>
    <cellStyle name="Normal 18 2 23" xfId="1063"/>
    <cellStyle name="Normal 18 2 23 2" xfId="1064"/>
    <cellStyle name="Normal 18 2 24" xfId="1065"/>
    <cellStyle name="Normal 18 2 24 2" xfId="1066"/>
    <cellStyle name="Normal 18 2 25" xfId="1067"/>
    <cellStyle name="Normal 18 2 25 2" xfId="1068"/>
    <cellStyle name="Normal 18 2 26" xfId="1069"/>
    <cellStyle name="Normal 18 2 26 2" xfId="1070"/>
    <cellStyle name="Normal 18 2 27" xfId="1071"/>
    <cellStyle name="Normal 18 2 27 2" xfId="1072"/>
    <cellStyle name="Normal 18 2 28" xfId="1073"/>
    <cellStyle name="Normal 18 2 28 2" xfId="1074"/>
    <cellStyle name="Normal 18 2 29" xfId="1075"/>
    <cellStyle name="Normal 18 2 29 2" xfId="1076"/>
    <cellStyle name="Normal 18 2 3" xfId="1077"/>
    <cellStyle name="Normal 18 2 3 2" xfId="1078"/>
    <cellStyle name="Normal 18 2 30" xfId="1079"/>
    <cellStyle name="Normal 18 2 30 2" xfId="1080"/>
    <cellStyle name="Normal 18 2 31" xfId="1081"/>
    <cellStyle name="Normal 18 2 4" xfId="1082"/>
    <cellStyle name="Normal 18 2 4 2" xfId="1083"/>
    <cellStyle name="Normal 18 2 5" xfId="1084"/>
    <cellStyle name="Normal 18 2 5 2" xfId="1085"/>
    <cellStyle name="Normal 18 2 6" xfId="1086"/>
    <cellStyle name="Normal 18 2 6 2" xfId="1087"/>
    <cellStyle name="Normal 18 2 7" xfId="1088"/>
    <cellStyle name="Normal 18 2 7 2" xfId="1089"/>
    <cellStyle name="Normal 18 2 8" xfId="1090"/>
    <cellStyle name="Normal 18 2 8 2" xfId="1091"/>
    <cellStyle name="Normal 18 2 9" xfId="1092"/>
    <cellStyle name="Normal 18 2 9 2" xfId="1093"/>
    <cellStyle name="Normal 18 2_Compara" xfId="1094"/>
    <cellStyle name="Normal 18 20" xfId="1095"/>
    <cellStyle name="Normal 18 20 2" xfId="1096"/>
    <cellStyle name="Normal 18 21" xfId="1097"/>
    <cellStyle name="Normal 18 21 2" xfId="1098"/>
    <cellStyle name="Normal 18 22" xfId="1099"/>
    <cellStyle name="Normal 18 22 2" xfId="1100"/>
    <cellStyle name="Normal 18 23" xfId="1101"/>
    <cellStyle name="Normal 18 23 2" xfId="1102"/>
    <cellStyle name="Normal 18 24" xfId="1103"/>
    <cellStyle name="Normal 18 24 2" xfId="1104"/>
    <cellStyle name="Normal 18 25" xfId="1105"/>
    <cellStyle name="Normal 18 25 2" xfId="1106"/>
    <cellStyle name="Normal 18 26" xfId="1107"/>
    <cellStyle name="Normal 18 26 2" xfId="1108"/>
    <cellStyle name="Normal 18 27" xfId="1109"/>
    <cellStyle name="Normal 18 27 2" xfId="1110"/>
    <cellStyle name="Normal 18 28" xfId="1111"/>
    <cellStyle name="Normal 18 28 2" xfId="1112"/>
    <cellStyle name="Normal 18 29" xfId="1113"/>
    <cellStyle name="Normal 18 29 2" xfId="1114"/>
    <cellStyle name="Normal 18 3" xfId="1115"/>
    <cellStyle name="Normal 18 3 10" xfId="1116"/>
    <cellStyle name="Normal 18 3 10 2" xfId="1117"/>
    <cellStyle name="Normal 18 3 11" xfId="1118"/>
    <cellStyle name="Normal 18 3 11 2" xfId="1119"/>
    <cellStyle name="Normal 18 3 12" xfId="1120"/>
    <cellStyle name="Normal 18 3 12 2" xfId="1121"/>
    <cellStyle name="Normal 18 3 13" xfId="1122"/>
    <cellStyle name="Normal 18 3 13 2" xfId="1123"/>
    <cellStyle name="Normal 18 3 14" xfId="1124"/>
    <cellStyle name="Normal 18 3 14 2" xfId="1125"/>
    <cellStyle name="Normal 18 3 15" xfId="1126"/>
    <cellStyle name="Normal 18 3 15 2" xfId="1127"/>
    <cellStyle name="Normal 18 3 16" xfId="1128"/>
    <cellStyle name="Normal 18 3 16 2" xfId="1129"/>
    <cellStyle name="Normal 18 3 17" xfId="1130"/>
    <cellStyle name="Normal 18 3 17 2" xfId="1131"/>
    <cellStyle name="Normal 18 3 18" xfId="1132"/>
    <cellStyle name="Normal 18 3 18 2" xfId="1133"/>
    <cellStyle name="Normal 18 3 19" xfId="1134"/>
    <cellStyle name="Normal 18 3 19 2" xfId="1135"/>
    <cellStyle name="Normal 18 3 2" xfId="1136"/>
    <cellStyle name="Normal 18 3 2 2" xfId="1137"/>
    <cellStyle name="Normal 18 3 20" xfId="1138"/>
    <cellStyle name="Normal 18 3 20 2" xfId="1139"/>
    <cellStyle name="Normal 18 3 21" xfId="1140"/>
    <cellStyle name="Normal 18 3 21 2" xfId="1141"/>
    <cellStyle name="Normal 18 3 22" xfId="1142"/>
    <cellStyle name="Normal 18 3 22 2" xfId="1143"/>
    <cellStyle name="Normal 18 3 23" xfId="1144"/>
    <cellStyle name="Normal 18 3 23 2" xfId="1145"/>
    <cellStyle name="Normal 18 3 24" xfId="1146"/>
    <cellStyle name="Normal 18 3 24 2" xfId="1147"/>
    <cellStyle name="Normal 18 3 25" xfId="1148"/>
    <cellStyle name="Normal 18 3 25 2" xfId="1149"/>
    <cellStyle name="Normal 18 3 26" xfId="1150"/>
    <cellStyle name="Normal 18 3 26 2" xfId="1151"/>
    <cellStyle name="Normal 18 3 27" xfId="1152"/>
    <cellStyle name="Normal 18 3 27 2" xfId="1153"/>
    <cellStyle name="Normal 18 3 28" xfId="1154"/>
    <cellStyle name="Normal 18 3 28 2" xfId="1155"/>
    <cellStyle name="Normal 18 3 29" xfId="1156"/>
    <cellStyle name="Normal 18 3 29 2" xfId="1157"/>
    <cellStyle name="Normal 18 3 3" xfId="1158"/>
    <cellStyle name="Normal 18 3 3 2" xfId="1159"/>
    <cellStyle name="Normal 18 3 30" xfId="1160"/>
    <cellStyle name="Normal 18 3 4" xfId="1161"/>
    <cellStyle name="Normal 18 3 4 2" xfId="1162"/>
    <cellStyle name="Normal 18 3 5" xfId="1163"/>
    <cellStyle name="Normal 18 3 5 2" xfId="1164"/>
    <cellStyle name="Normal 18 3 6" xfId="1165"/>
    <cellStyle name="Normal 18 3 6 2" xfId="1166"/>
    <cellStyle name="Normal 18 3 7" xfId="1167"/>
    <cellStyle name="Normal 18 3 7 2" xfId="1168"/>
    <cellStyle name="Normal 18 3 8" xfId="1169"/>
    <cellStyle name="Normal 18 3 8 2" xfId="1170"/>
    <cellStyle name="Normal 18 3 9" xfId="1171"/>
    <cellStyle name="Normal 18 3 9 2" xfId="1172"/>
    <cellStyle name="Normal 18 30" xfId="1173"/>
    <cellStyle name="Normal 18 30 2" xfId="1174"/>
    <cellStyle name="Normal 18 31" xfId="1175"/>
    <cellStyle name="Normal 18 31 2" xfId="1176"/>
    <cellStyle name="Normal 18 32" xfId="1177"/>
    <cellStyle name="Normal 18 32 2" xfId="1178"/>
    <cellStyle name="Normal 18 33" xfId="1179"/>
    <cellStyle name="Normal 18 33 2" xfId="1180"/>
    <cellStyle name="Normal 18 34" xfId="1181"/>
    <cellStyle name="Normal 18 34 2" xfId="1182"/>
    <cellStyle name="Normal 18 35" xfId="1183"/>
    <cellStyle name="Normal 18 35 2" xfId="1184"/>
    <cellStyle name="Normal 18 36" xfId="1185"/>
    <cellStyle name="Normal 18 4" xfId="1186"/>
    <cellStyle name="Normal 18 5" xfId="1187"/>
    <cellStyle name="Normal 18 6" xfId="1188"/>
    <cellStyle name="Normal 18 7" xfId="1189"/>
    <cellStyle name="Normal 18 8" xfId="1190"/>
    <cellStyle name="Normal 18 8 2" xfId="1191"/>
    <cellStyle name="Normal 18 9" xfId="1192"/>
    <cellStyle name="Normal 18 9 2" xfId="1193"/>
    <cellStyle name="Normal 18_Compara" xfId="1194"/>
    <cellStyle name="Normal 19" xfId="1195"/>
    <cellStyle name="Normal 19 10" xfId="1196"/>
    <cellStyle name="Normal 19 2" xfId="1197"/>
    <cellStyle name="Normal 19 2 10" xfId="1198"/>
    <cellStyle name="Normal 19 2 10 2" xfId="1199"/>
    <cellStyle name="Normal 19 2 11" xfId="1200"/>
    <cellStyle name="Normal 19 2 11 2" xfId="1201"/>
    <cellStyle name="Normal 19 2 12" xfId="1202"/>
    <cellStyle name="Normal 19 2 12 2" xfId="1203"/>
    <cellStyle name="Normal 19 2 13" xfId="1204"/>
    <cellStyle name="Normal 19 2 13 2" xfId="1205"/>
    <cellStyle name="Normal 19 2 14" xfId="1206"/>
    <cellStyle name="Normal 19 2 14 2" xfId="1207"/>
    <cellStyle name="Normal 19 2 15" xfId="1208"/>
    <cellStyle name="Normal 19 2 15 2" xfId="1209"/>
    <cellStyle name="Normal 19 2 16" xfId="1210"/>
    <cellStyle name="Normal 19 2 16 2" xfId="1211"/>
    <cellStyle name="Normal 19 2 17" xfId="1212"/>
    <cellStyle name="Normal 19 2 17 2" xfId="1213"/>
    <cellStyle name="Normal 19 2 18" xfId="1214"/>
    <cellStyle name="Normal 19 2 18 2" xfId="1215"/>
    <cellStyle name="Normal 19 2 19" xfId="1216"/>
    <cellStyle name="Normal 19 2 19 2" xfId="1217"/>
    <cellStyle name="Normal 19 2 2" xfId="1218"/>
    <cellStyle name="Normal 19 2 2 10" xfId="1219"/>
    <cellStyle name="Normal 19 2 2 11" xfId="1220"/>
    <cellStyle name="Normal 19 2 2 12" xfId="1221"/>
    <cellStyle name="Normal 19 2 2 13" xfId="1222"/>
    <cellStyle name="Normal 19 2 2 14" xfId="1223"/>
    <cellStyle name="Normal 19 2 2 15" xfId="1224"/>
    <cellStyle name="Normal 19 2 2 16" xfId="1225"/>
    <cellStyle name="Normal 19 2 2 17" xfId="1226"/>
    <cellStyle name="Normal 19 2 2 18" xfId="1227"/>
    <cellStyle name="Normal 19 2 2 19" xfId="1228"/>
    <cellStyle name="Normal 19 2 2 2" xfId="1229"/>
    <cellStyle name="Normal 19 2 2 20" xfId="1230"/>
    <cellStyle name="Normal 19 2 2 21" xfId="1231"/>
    <cellStyle name="Normal 19 2 2 22" xfId="1232"/>
    <cellStyle name="Normal 19 2 2 23" xfId="1233"/>
    <cellStyle name="Normal 19 2 2 24" xfId="1234"/>
    <cellStyle name="Normal 19 2 2 25" xfId="1235"/>
    <cellStyle name="Normal 19 2 2 26" xfId="1236"/>
    <cellStyle name="Normal 19 2 2 27" xfId="1237"/>
    <cellStyle name="Normal 19 2 2 28" xfId="1238"/>
    <cellStyle name="Normal 19 2 2 29" xfId="1239"/>
    <cellStyle name="Normal 19 2 2 3" xfId="1240"/>
    <cellStyle name="Normal 19 2 2 30" xfId="1241"/>
    <cellStyle name="Normal 19 2 2 4" xfId="1242"/>
    <cellStyle name="Normal 19 2 2 5" xfId="1243"/>
    <cellStyle name="Normal 19 2 2 6" xfId="1244"/>
    <cellStyle name="Normal 19 2 2 7" xfId="1245"/>
    <cellStyle name="Normal 19 2 2 8" xfId="1246"/>
    <cellStyle name="Normal 19 2 2 9" xfId="1247"/>
    <cellStyle name="Normal 19 2 20" xfId="1248"/>
    <cellStyle name="Normal 19 2 20 2" xfId="1249"/>
    <cellStyle name="Normal 19 2 21" xfId="1250"/>
    <cellStyle name="Normal 19 2 21 2" xfId="1251"/>
    <cellStyle name="Normal 19 2 22" xfId="1252"/>
    <cellStyle name="Normal 19 2 22 2" xfId="1253"/>
    <cellStyle name="Normal 19 2 23" xfId="1254"/>
    <cellStyle name="Normal 19 2 23 2" xfId="1255"/>
    <cellStyle name="Normal 19 2 24" xfId="1256"/>
    <cellStyle name="Normal 19 2 24 2" xfId="1257"/>
    <cellStyle name="Normal 19 2 25" xfId="1258"/>
    <cellStyle name="Normal 19 2 25 2" xfId="1259"/>
    <cellStyle name="Normal 19 2 26" xfId="1260"/>
    <cellStyle name="Normal 19 2 26 2" xfId="1261"/>
    <cellStyle name="Normal 19 2 27" xfId="1262"/>
    <cellStyle name="Normal 19 2 27 2" xfId="1263"/>
    <cellStyle name="Normal 19 2 28" xfId="1264"/>
    <cellStyle name="Normal 19 2 28 2" xfId="1265"/>
    <cellStyle name="Normal 19 2 29" xfId="1266"/>
    <cellStyle name="Normal 19 2 29 2" xfId="1267"/>
    <cellStyle name="Normal 19 2 3" xfId="1268"/>
    <cellStyle name="Normal 19 2 3 2" xfId="1269"/>
    <cellStyle name="Normal 19 2 30" xfId="1270"/>
    <cellStyle name="Normal 19 2 30 2" xfId="1271"/>
    <cellStyle name="Normal 19 2 31" xfId="1272"/>
    <cellStyle name="Normal 19 2 4" xfId="1273"/>
    <cellStyle name="Normal 19 2 4 2" xfId="1274"/>
    <cellStyle name="Normal 19 2 5" xfId="1275"/>
    <cellStyle name="Normal 19 2 5 2" xfId="1276"/>
    <cellStyle name="Normal 19 2 6" xfId="1277"/>
    <cellStyle name="Normal 19 2 6 2" xfId="1278"/>
    <cellStyle name="Normal 19 2 7" xfId="1279"/>
    <cellStyle name="Normal 19 2 7 2" xfId="1280"/>
    <cellStyle name="Normal 19 2 8" xfId="1281"/>
    <cellStyle name="Normal 19 2 8 2" xfId="1282"/>
    <cellStyle name="Normal 19 2 9" xfId="1283"/>
    <cellStyle name="Normal 19 2 9 2" xfId="1284"/>
    <cellStyle name="Normal 19 2_Compara" xfId="1285"/>
    <cellStyle name="Normal 19 3" xfId="1286"/>
    <cellStyle name="Normal 19 3 2" xfId="1287"/>
    <cellStyle name="Normal 19 4" xfId="1288"/>
    <cellStyle name="Normal 19 5" xfId="1289"/>
    <cellStyle name="Normal 19 6" xfId="1290"/>
    <cellStyle name="Normal 19 7" xfId="1291"/>
    <cellStyle name="Normal 19 8" xfId="1292"/>
    <cellStyle name="Normal 19 9" xfId="1293"/>
    <cellStyle name="Normal 2" xfId="1294"/>
    <cellStyle name="Normal 2 10" xfId="1295"/>
    <cellStyle name="Normal 2 10 2" xfId="1296"/>
    <cellStyle name="Normal 2 11" xfId="1297"/>
    <cellStyle name="Normal 2 11 2" xfId="1298"/>
    <cellStyle name="Normal 2 12" xfId="1299"/>
    <cellStyle name="Normal 2 12 2" xfId="1300"/>
    <cellStyle name="Normal 2 13" xfId="1301"/>
    <cellStyle name="Normal 2 13 2" xfId="1302"/>
    <cellStyle name="Normal 2 14" xfId="1303"/>
    <cellStyle name="Normal 2 14 2" xfId="1304"/>
    <cellStyle name="Normal 2 15" xfId="1305"/>
    <cellStyle name="Normal 2 15 2" xfId="1306"/>
    <cellStyle name="Normal 2 16" xfId="1307"/>
    <cellStyle name="Normal 2 16 2" xfId="1308"/>
    <cellStyle name="Normal 2 17" xfId="1309"/>
    <cellStyle name="Normal 2 17 2" xfId="1310"/>
    <cellStyle name="Normal 2 18" xfId="1311"/>
    <cellStyle name="Normal 2 18 2" xfId="1312"/>
    <cellStyle name="Normal 2 19" xfId="1313"/>
    <cellStyle name="Normal 2 19 2" xfId="1314"/>
    <cellStyle name="Normal 2 2" xfId="1315"/>
    <cellStyle name="Normal 2 2 10" xfId="1316"/>
    <cellStyle name="Normal 2 2 11" xfId="1317"/>
    <cellStyle name="Normal 2 2 12" xfId="1318"/>
    <cellStyle name="Normal 2 2 13" xfId="1319"/>
    <cellStyle name="Normal 2 2 14" xfId="1320"/>
    <cellStyle name="Normal 2 2 15" xfId="1321"/>
    <cellStyle name="Normal 2 2 16" xfId="1322"/>
    <cellStyle name="Normal 2 2 17" xfId="1323"/>
    <cellStyle name="Normal 2 2 18" xfId="1324"/>
    <cellStyle name="Normal 2 2 19" xfId="1325"/>
    <cellStyle name="Normal 2 2 2" xfId="1326"/>
    <cellStyle name="Normal 2 2 2 10" xfId="1327"/>
    <cellStyle name="Normal 2 2 2 11" xfId="1328"/>
    <cellStyle name="Normal 2 2 2 12" xfId="1329"/>
    <cellStyle name="Normal 2 2 2 13" xfId="1330"/>
    <cellStyle name="Normal 2 2 2 14" xfId="1331"/>
    <cellStyle name="Normal 2 2 2 15" xfId="1332"/>
    <cellStyle name="Normal 2 2 2 16" xfId="1333"/>
    <cellStyle name="Normal 2 2 2 17" xfId="1334"/>
    <cellStyle name="Normal 2 2 2 18" xfId="1335"/>
    <cellStyle name="Normal 2 2 2 19" xfId="1336"/>
    <cellStyle name="Normal 2 2 2 2" xfId="1337"/>
    <cellStyle name="Normal 2 2 2 20" xfId="1338"/>
    <cellStyle name="Normal 2 2 2 21" xfId="1339"/>
    <cellStyle name="Normal 2 2 2 22" xfId="1340"/>
    <cellStyle name="Normal 2 2 2 23" xfId="1341"/>
    <cellStyle name="Normal 2 2 2 24" xfId="1342"/>
    <cellStyle name="Normal 2 2 2 25" xfId="1343"/>
    <cellStyle name="Normal 2 2 2 26" xfId="1344"/>
    <cellStyle name="Normal 2 2 2 27" xfId="1345"/>
    <cellStyle name="Normal 2 2 2 28" xfId="1346"/>
    <cellStyle name="Normal 2 2 2 29" xfId="1347"/>
    <cellStyle name="Normal 2 2 2 3" xfId="1348"/>
    <cellStyle name="Normal 2 2 2 30" xfId="1349"/>
    <cellStyle name="Normal 2 2 2 4" xfId="1350"/>
    <cellStyle name="Normal 2 2 2 5" xfId="1351"/>
    <cellStyle name="Normal 2 2 2 6" xfId="1352"/>
    <cellStyle name="Normal 2 2 2 7" xfId="1353"/>
    <cellStyle name="Normal 2 2 2 8" xfId="1354"/>
    <cellStyle name="Normal 2 2 2 9" xfId="1355"/>
    <cellStyle name="Normal 2 2 20" xfId="1356"/>
    <cellStyle name="Normal 2 2 21" xfId="1357"/>
    <cellStyle name="Normal 2 2 22" xfId="1358"/>
    <cellStyle name="Normal 2 2 23" xfId="1359"/>
    <cellStyle name="Normal 2 2 24" xfId="1360"/>
    <cellStyle name="Normal 2 2 25" xfId="1361"/>
    <cellStyle name="Normal 2 2 26" xfId="1362"/>
    <cellStyle name="Normal 2 2 27" xfId="1363"/>
    <cellStyle name="Normal 2 2 28" xfId="1364"/>
    <cellStyle name="Normal 2 2 29" xfId="1365"/>
    <cellStyle name="Normal 2 2 3" xfId="1366"/>
    <cellStyle name="Normal 2 2 30" xfId="1367"/>
    <cellStyle name="Normal 2 2 31" xfId="1368"/>
    <cellStyle name="Normal 2 2 32" xfId="1369"/>
    <cellStyle name="Normal 2 2 33" xfId="1370"/>
    <cellStyle name="Normal 2 2 4" xfId="1371"/>
    <cellStyle name="Normal 2 2 5" xfId="1372"/>
    <cellStyle name="Normal 2 2 6" xfId="1373"/>
    <cellStyle name="Normal 2 2 7" xfId="1374"/>
    <cellStyle name="Normal 2 2 8" xfId="1375"/>
    <cellStyle name="Normal 2 2 9" xfId="1376"/>
    <cellStyle name="Normal 2 20" xfId="1377"/>
    <cellStyle name="Normal 2 20 2" xfId="1378"/>
    <cellStyle name="Normal 2 21" xfId="1379"/>
    <cellStyle name="Normal 2 21 2" xfId="1380"/>
    <cellStyle name="Normal 2 22" xfId="1381"/>
    <cellStyle name="Normal 2 22 2" xfId="1382"/>
    <cellStyle name="Normal 2 23" xfId="1383"/>
    <cellStyle name="Normal 2 23 2" xfId="1384"/>
    <cellStyle name="Normal 2 24" xfId="1385"/>
    <cellStyle name="Normal 2 25" xfId="1386"/>
    <cellStyle name="Normal 2 26" xfId="1387"/>
    <cellStyle name="Normal 2 27" xfId="1388"/>
    <cellStyle name="Normal 2 28" xfId="1389"/>
    <cellStyle name="Normal 2 29" xfId="1390"/>
    <cellStyle name="Normal 2 3" xfId="1391"/>
    <cellStyle name="Normal 2 3 2" xfId="1392"/>
    <cellStyle name="Normal 2 3 3" xfId="1393"/>
    <cellStyle name="Normal 2 3 4" xfId="1394"/>
    <cellStyle name="Normal 2 30" xfId="1395"/>
    <cellStyle name="Normal 2 31" xfId="1396"/>
    <cellStyle name="Normal 2 32" xfId="1397"/>
    <cellStyle name="Normal 2 33" xfId="1398"/>
    <cellStyle name="Normal 2 34" xfId="1399"/>
    <cellStyle name="Normal 2 35" xfId="1400"/>
    <cellStyle name="Normal 2 36" xfId="1401"/>
    <cellStyle name="Normal 2 37" xfId="1402"/>
    <cellStyle name="Normal 2 38" xfId="1403"/>
    <cellStyle name="Normal 2 39" xfId="1404"/>
    <cellStyle name="Normal 2 4" xfId="1405"/>
    <cellStyle name="Normal 2 4 2" xfId="1406"/>
    <cellStyle name="Normal 2 4 3" xfId="1407"/>
    <cellStyle name="Normal 2 4 4" xfId="1408"/>
    <cellStyle name="Normal 2 40" xfId="1409"/>
    <cellStyle name="Normal 2 41" xfId="1410"/>
    <cellStyle name="Normal 2 42" xfId="1411"/>
    <cellStyle name="Normal 2 43" xfId="1412"/>
    <cellStyle name="Normal 2 44" xfId="1413"/>
    <cellStyle name="Normal 2 45" xfId="1414"/>
    <cellStyle name="Normal 2 46" xfId="1415"/>
    <cellStyle name="Normal 2 47" xfId="1416"/>
    <cellStyle name="Normal 2 48" xfId="1417"/>
    <cellStyle name="Normal 2 49" xfId="1418"/>
    <cellStyle name="Normal 2 5" xfId="1419"/>
    <cellStyle name="Normal 2 5 2" xfId="1420"/>
    <cellStyle name="Normal 2 5 2 2" xfId="1421"/>
    <cellStyle name="Normal 2 5 2 3" xfId="1422"/>
    <cellStyle name="Normal 2 5 2 3 2" xfId="1423"/>
    <cellStyle name="Normal 2 5 2 4" xfId="1424"/>
    <cellStyle name="Normal 2 5 3" xfId="1425"/>
    <cellStyle name="Normal 2 50" xfId="1426"/>
    <cellStyle name="Normal 2 51" xfId="1427"/>
    <cellStyle name="Normal 2 6" xfId="1428"/>
    <cellStyle name="Normal 2 6 2" xfId="1429"/>
    <cellStyle name="Normal 2 7" xfId="1430"/>
    <cellStyle name="Normal 2 7 2" xfId="1431"/>
    <cellStyle name="Normal 2 8" xfId="1432"/>
    <cellStyle name="Normal 2 8 10" xfId="1433"/>
    <cellStyle name="Normal 2 8 11" xfId="1434"/>
    <cellStyle name="Normal 2 8 12" xfId="1435"/>
    <cellStyle name="Normal 2 8 13" xfId="1436"/>
    <cellStyle name="Normal 2 8 14" xfId="1437"/>
    <cellStyle name="Normal 2 8 15" xfId="1438"/>
    <cellStyle name="Normal 2 8 16" xfId="1439"/>
    <cellStyle name="Normal 2 8 17" xfId="1440"/>
    <cellStyle name="Normal 2 8 18" xfId="1441"/>
    <cellStyle name="Normal 2 8 19" xfId="1442"/>
    <cellStyle name="Normal 2 8 2" xfId="1443"/>
    <cellStyle name="Normal 2 8 20" xfId="1444"/>
    <cellStyle name="Normal 2 8 21" xfId="1445"/>
    <cellStyle name="Normal 2 8 22" xfId="1446"/>
    <cellStyle name="Normal 2 8 23" xfId="1447"/>
    <cellStyle name="Normal 2 8 24" xfId="1448"/>
    <cellStyle name="Normal 2 8 25" xfId="1449"/>
    <cellStyle name="Normal 2 8 26" xfId="1450"/>
    <cellStyle name="Normal 2 8 27" xfId="1451"/>
    <cellStyle name="Normal 2 8 28" xfId="1452"/>
    <cellStyle name="Normal 2 8 29" xfId="1453"/>
    <cellStyle name="Normal 2 8 3" xfId="1454"/>
    <cellStyle name="Normal 2 8 30" xfId="1455"/>
    <cellStyle name="Normal 2 8 31" xfId="1456"/>
    <cellStyle name="Normal 2 8 4" xfId="1457"/>
    <cellStyle name="Normal 2 8 5" xfId="1458"/>
    <cellStyle name="Normal 2 8 6" xfId="1459"/>
    <cellStyle name="Normal 2 8 7" xfId="1460"/>
    <cellStyle name="Normal 2 8 8" xfId="1461"/>
    <cellStyle name="Normal 2 8 9" xfId="1462"/>
    <cellStyle name="Normal 2 8_Compara" xfId="1463"/>
    <cellStyle name="Normal 2 9" xfId="1464"/>
    <cellStyle name="Normal 2 9 2" xfId="1465"/>
    <cellStyle name="Normal 2_Compara" xfId="1466"/>
    <cellStyle name="Normal 20" xfId="1467"/>
    <cellStyle name="Normal 20 10" xfId="1468"/>
    <cellStyle name="Normal 20 10 2" xfId="1469"/>
    <cellStyle name="Normal 20 11" xfId="1470"/>
    <cellStyle name="Normal 20 11 2" xfId="1471"/>
    <cellStyle name="Normal 20 12" xfId="1472"/>
    <cellStyle name="Normal 20 12 2" xfId="1473"/>
    <cellStyle name="Normal 20 13" xfId="1474"/>
    <cellStyle name="Normal 20 13 2" xfId="1475"/>
    <cellStyle name="Normal 20 14" xfId="1476"/>
    <cellStyle name="Normal 20 14 2" xfId="1477"/>
    <cellStyle name="Normal 20 15" xfId="1478"/>
    <cellStyle name="Normal 20 15 2" xfId="1479"/>
    <cellStyle name="Normal 20 16" xfId="1480"/>
    <cellStyle name="Normal 20 16 2" xfId="1481"/>
    <cellStyle name="Normal 20 17" xfId="1482"/>
    <cellStyle name="Normal 20 17 2" xfId="1483"/>
    <cellStyle name="Normal 20 18" xfId="1484"/>
    <cellStyle name="Normal 20 18 2" xfId="1485"/>
    <cellStyle name="Normal 20 19" xfId="1486"/>
    <cellStyle name="Normal 20 19 2" xfId="1487"/>
    <cellStyle name="Normal 20 2" xfId="1488"/>
    <cellStyle name="Normal 20 2 10" xfId="1489"/>
    <cellStyle name="Normal 20 2 10 2" xfId="1490"/>
    <cellStyle name="Normal 20 2 11" xfId="1491"/>
    <cellStyle name="Normal 20 2 11 2" xfId="1492"/>
    <cellStyle name="Normal 20 2 12" xfId="1493"/>
    <cellStyle name="Normal 20 2 12 2" xfId="1494"/>
    <cellStyle name="Normal 20 2 13" xfId="1495"/>
    <cellStyle name="Normal 20 2 13 2" xfId="1496"/>
    <cellStyle name="Normal 20 2 14" xfId="1497"/>
    <cellStyle name="Normal 20 2 14 2" xfId="1498"/>
    <cellStyle name="Normal 20 2 15" xfId="1499"/>
    <cellStyle name="Normal 20 2 15 2" xfId="1500"/>
    <cellStyle name="Normal 20 2 16" xfId="1501"/>
    <cellStyle name="Normal 20 2 16 2" xfId="1502"/>
    <cellStyle name="Normal 20 2 17" xfId="1503"/>
    <cellStyle name="Normal 20 2 17 2" xfId="1504"/>
    <cellStyle name="Normal 20 2 18" xfId="1505"/>
    <cellStyle name="Normal 20 2 18 2" xfId="1506"/>
    <cellStyle name="Normal 20 2 19" xfId="1507"/>
    <cellStyle name="Normal 20 2 19 2" xfId="1508"/>
    <cellStyle name="Normal 20 2 2" xfId="1509"/>
    <cellStyle name="Normal 20 2 2 2" xfId="1510"/>
    <cellStyle name="Normal 20 2 2 2 2" xfId="1511"/>
    <cellStyle name="Normal 20 2 2 3" xfId="1512"/>
    <cellStyle name="Normal 20 2 20" xfId="1513"/>
    <cellStyle name="Normal 20 2 20 2" xfId="1514"/>
    <cellStyle name="Normal 20 2 21" xfId="1515"/>
    <cellStyle name="Normal 20 2 21 2" xfId="1516"/>
    <cellStyle name="Normal 20 2 22" xfId="1517"/>
    <cellStyle name="Normal 20 2 22 2" xfId="1518"/>
    <cellStyle name="Normal 20 2 23" xfId="1519"/>
    <cellStyle name="Normal 20 2 23 2" xfId="1520"/>
    <cellStyle name="Normal 20 2 24" xfId="1521"/>
    <cellStyle name="Normal 20 2 24 2" xfId="1522"/>
    <cellStyle name="Normal 20 2 25" xfId="1523"/>
    <cellStyle name="Normal 20 2 25 2" xfId="1524"/>
    <cellStyle name="Normal 20 2 26" xfId="1525"/>
    <cellStyle name="Normal 20 2 26 2" xfId="1526"/>
    <cellStyle name="Normal 20 2 27" xfId="1527"/>
    <cellStyle name="Normal 20 2 27 2" xfId="1528"/>
    <cellStyle name="Normal 20 2 28" xfId="1529"/>
    <cellStyle name="Normal 20 2 28 2" xfId="1530"/>
    <cellStyle name="Normal 20 2 29" xfId="1531"/>
    <cellStyle name="Normal 20 2 29 2" xfId="1532"/>
    <cellStyle name="Normal 20 2 3" xfId="1533"/>
    <cellStyle name="Normal 20 2 3 2" xfId="1534"/>
    <cellStyle name="Normal 20 2 30" xfId="1535"/>
    <cellStyle name="Normal 20 2 30 2" xfId="1536"/>
    <cellStyle name="Normal 20 2 31" xfId="1537"/>
    <cellStyle name="Normal 20 2 4" xfId="1538"/>
    <cellStyle name="Normal 20 2 4 2" xfId="1539"/>
    <cellStyle name="Normal 20 2 5" xfId="1540"/>
    <cellStyle name="Normal 20 2 5 2" xfId="1541"/>
    <cellStyle name="Normal 20 2 6" xfId="1542"/>
    <cellStyle name="Normal 20 2 6 2" xfId="1543"/>
    <cellStyle name="Normal 20 2 7" xfId="1544"/>
    <cellStyle name="Normal 20 2 7 2" xfId="1545"/>
    <cellStyle name="Normal 20 2 8" xfId="1546"/>
    <cellStyle name="Normal 20 2 8 2" xfId="1547"/>
    <cellStyle name="Normal 20 2 9" xfId="1548"/>
    <cellStyle name="Normal 20 2 9 2" xfId="1549"/>
    <cellStyle name="Normal 20 2_Compara" xfId="1550"/>
    <cellStyle name="Normal 20 20" xfId="1551"/>
    <cellStyle name="Normal 20 20 2" xfId="1552"/>
    <cellStyle name="Normal 20 21" xfId="1553"/>
    <cellStyle name="Normal 20 21 2" xfId="1554"/>
    <cellStyle name="Normal 20 22" xfId="1555"/>
    <cellStyle name="Normal 20 22 2" xfId="1556"/>
    <cellStyle name="Normal 20 23" xfId="1557"/>
    <cellStyle name="Normal 20 23 2" xfId="1558"/>
    <cellStyle name="Normal 20 24" xfId="1559"/>
    <cellStyle name="Normal 20 24 2" xfId="1560"/>
    <cellStyle name="Normal 20 25" xfId="1561"/>
    <cellStyle name="Normal 20 25 2" xfId="1562"/>
    <cellStyle name="Normal 20 26" xfId="1563"/>
    <cellStyle name="Normal 20 26 2" xfId="1564"/>
    <cellStyle name="Normal 20 27" xfId="1565"/>
    <cellStyle name="Normal 20 27 2" xfId="1566"/>
    <cellStyle name="Normal 20 28" xfId="1567"/>
    <cellStyle name="Normal 20 28 2" xfId="1568"/>
    <cellStyle name="Normal 20 29" xfId="1569"/>
    <cellStyle name="Normal 20 29 2" xfId="1570"/>
    <cellStyle name="Normal 20 3" xfId="1571"/>
    <cellStyle name="Normal 20 3 10" xfId="1572"/>
    <cellStyle name="Normal 20 3 10 2" xfId="1573"/>
    <cellStyle name="Normal 20 3 11" xfId="1574"/>
    <cellStyle name="Normal 20 3 11 2" xfId="1575"/>
    <cellStyle name="Normal 20 3 12" xfId="1576"/>
    <cellStyle name="Normal 20 3 12 2" xfId="1577"/>
    <cellStyle name="Normal 20 3 13" xfId="1578"/>
    <cellStyle name="Normal 20 3 13 2" xfId="1579"/>
    <cellStyle name="Normal 20 3 14" xfId="1580"/>
    <cellStyle name="Normal 20 3 14 2" xfId="1581"/>
    <cellStyle name="Normal 20 3 15" xfId="1582"/>
    <cellStyle name="Normal 20 3 15 2" xfId="1583"/>
    <cellStyle name="Normal 20 3 16" xfId="1584"/>
    <cellStyle name="Normal 20 3 16 2" xfId="1585"/>
    <cellStyle name="Normal 20 3 17" xfId="1586"/>
    <cellStyle name="Normal 20 3 17 2" xfId="1587"/>
    <cellStyle name="Normal 20 3 18" xfId="1588"/>
    <cellStyle name="Normal 20 3 18 2" xfId="1589"/>
    <cellStyle name="Normal 20 3 19" xfId="1590"/>
    <cellStyle name="Normal 20 3 19 2" xfId="1591"/>
    <cellStyle name="Normal 20 3 2" xfId="1592"/>
    <cellStyle name="Normal 20 3 2 2" xfId="1593"/>
    <cellStyle name="Normal 20 3 20" xfId="1594"/>
    <cellStyle name="Normal 20 3 20 2" xfId="1595"/>
    <cellStyle name="Normal 20 3 21" xfId="1596"/>
    <cellStyle name="Normal 20 3 21 2" xfId="1597"/>
    <cellStyle name="Normal 20 3 22" xfId="1598"/>
    <cellStyle name="Normal 20 3 22 2" xfId="1599"/>
    <cellStyle name="Normal 20 3 23" xfId="1600"/>
    <cellStyle name="Normal 20 3 23 2" xfId="1601"/>
    <cellStyle name="Normal 20 3 24" xfId="1602"/>
    <cellStyle name="Normal 20 3 24 2" xfId="1603"/>
    <cellStyle name="Normal 20 3 25" xfId="1604"/>
    <cellStyle name="Normal 20 3 25 2" xfId="1605"/>
    <cellStyle name="Normal 20 3 26" xfId="1606"/>
    <cellStyle name="Normal 20 3 26 2" xfId="1607"/>
    <cellStyle name="Normal 20 3 27" xfId="1608"/>
    <cellStyle name="Normal 20 3 27 2" xfId="1609"/>
    <cellStyle name="Normal 20 3 28" xfId="1610"/>
    <cellStyle name="Normal 20 3 28 2" xfId="1611"/>
    <cellStyle name="Normal 20 3 29" xfId="1612"/>
    <cellStyle name="Normal 20 3 29 2" xfId="1613"/>
    <cellStyle name="Normal 20 3 3" xfId="1614"/>
    <cellStyle name="Normal 20 3 3 2" xfId="1615"/>
    <cellStyle name="Normal 20 3 30" xfId="1616"/>
    <cellStyle name="Normal 20 3 4" xfId="1617"/>
    <cellStyle name="Normal 20 3 4 2" xfId="1618"/>
    <cellStyle name="Normal 20 3 5" xfId="1619"/>
    <cellStyle name="Normal 20 3 5 2" xfId="1620"/>
    <cellStyle name="Normal 20 3 6" xfId="1621"/>
    <cellStyle name="Normal 20 3 6 2" xfId="1622"/>
    <cellStyle name="Normal 20 3 7" xfId="1623"/>
    <cellStyle name="Normal 20 3 7 2" xfId="1624"/>
    <cellStyle name="Normal 20 3 8" xfId="1625"/>
    <cellStyle name="Normal 20 3 8 2" xfId="1626"/>
    <cellStyle name="Normal 20 3 9" xfId="1627"/>
    <cellStyle name="Normal 20 3 9 2" xfId="1628"/>
    <cellStyle name="Normal 20 30" xfId="1629"/>
    <cellStyle name="Normal 20 30 2" xfId="1630"/>
    <cellStyle name="Normal 20 31" xfId="1631"/>
    <cellStyle name="Normal 20 31 2" xfId="1632"/>
    <cellStyle name="Normal 20 32" xfId="1633"/>
    <cellStyle name="Normal 20 32 2" xfId="1634"/>
    <cellStyle name="Normal 20 33" xfId="1635"/>
    <cellStyle name="Normal 20 33 2" xfId="1636"/>
    <cellStyle name="Normal 20 34" xfId="1637"/>
    <cellStyle name="Normal 20 34 2" xfId="1638"/>
    <cellStyle name="Normal 20 35" xfId="1639"/>
    <cellStyle name="Normal 20 35 2" xfId="1640"/>
    <cellStyle name="Normal 20 36" xfId="1641"/>
    <cellStyle name="Normal 20 4" xfId="1642"/>
    <cellStyle name="Normal 20 5" xfId="1643"/>
    <cellStyle name="Normal 20 6" xfId="1644"/>
    <cellStyle name="Normal 20 7" xfId="1645"/>
    <cellStyle name="Normal 20 8" xfId="1646"/>
    <cellStyle name="Normal 20 8 2" xfId="1647"/>
    <cellStyle name="Normal 20 9" xfId="1648"/>
    <cellStyle name="Normal 20 9 2" xfId="1649"/>
    <cellStyle name="Normal 20_Compara" xfId="1650"/>
    <cellStyle name="Normal 21" xfId="1651"/>
    <cellStyle name="Normal 21 10" xfId="1652"/>
    <cellStyle name="Normal 21 10 2" xfId="1653"/>
    <cellStyle name="Normal 21 11" xfId="1654"/>
    <cellStyle name="Normal 21 11 2" xfId="1655"/>
    <cellStyle name="Normal 21 12" xfId="1656"/>
    <cellStyle name="Normal 21 12 2" xfId="1657"/>
    <cellStyle name="Normal 21 13" xfId="1658"/>
    <cellStyle name="Normal 21 13 2" xfId="1659"/>
    <cellStyle name="Normal 21 14" xfId="1660"/>
    <cellStyle name="Normal 21 14 2" xfId="1661"/>
    <cellStyle name="Normal 21 15" xfId="1662"/>
    <cellStyle name="Normal 21 15 2" xfId="1663"/>
    <cellStyle name="Normal 21 16" xfId="1664"/>
    <cellStyle name="Normal 21 16 2" xfId="1665"/>
    <cellStyle name="Normal 21 17" xfId="1666"/>
    <cellStyle name="Normal 21 17 2" xfId="1667"/>
    <cellStyle name="Normal 21 18" xfId="1668"/>
    <cellStyle name="Normal 21 18 2" xfId="1669"/>
    <cellStyle name="Normal 21 19" xfId="1670"/>
    <cellStyle name="Normal 21 19 2" xfId="1671"/>
    <cellStyle name="Normal 21 2" xfId="1672"/>
    <cellStyle name="Normal 21 2 2" xfId="1673"/>
    <cellStyle name="Normal 21 2 2 2" xfId="1674"/>
    <cellStyle name="Normal 21 2 2 2 2" xfId="1675"/>
    <cellStyle name="Normal 21 2 2 3" xfId="1676"/>
    <cellStyle name="Normal 21 2 3" xfId="1677"/>
    <cellStyle name="Normal 21 2 3 2" xfId="1678"/>
    <cellStyle name="Normal 21 20" xfId="1679"/>
    <cellStyle name="Normal 21 20 2" xfId="1680"/>
    <cellStyle name="Normal 21 21" xfId="1681"/>
    <cellStyle name="Normal 21 21 2" xfId="1682"/>
    <cellStyle name="Normal 21 22" xfId="1683"/>
    <cellStyle name="Normal 21 22 2" xfId="1684"/>
    <cellStyle name="Normal 21 23" xfId="1685"/>
    <cellStyle name="Normal 21 23 2" xfId="1686"/>
    <cellStyle name="Normal 21 24" xfId="1687"/>
    <cellStyle name="Normal 21 24 2" xfId="1688"/>
    <cellStyle name="Normal 21 25" xfId="1689"/>
    <cellStyle name="Normal 21 25 2" xfId="1690"/>
    <cellStyle name="Normal 21 26" xfId="1691"/>
    <cellStyle name="Normal 21 26 2" xfId="1692"/>
    <cellStyle name="Normal 21 27" xfId="1693"/>
    <cellStyle name="Normal 21 27 2" xfId="1694"/>
    <cellStyle name="Normal 21 28" xfId="1695"/>
    <cellStyle name="Normal 21 28 2" xfId="1696"/>
    <cellStyle name="Normal 21 29" xfId="1697"/>
    <cellStyle name="Normal 21 29 2" xfId="1698"/>
    <cellStyle name="Normal 21 3" xfId="1699"/>
    <cellStyle name="Normal 21 3 2" xfId="1700"/>
    <cellStyle name="Normal 21 30" xfId="1701"/>
    <cellStyle name="Normal 21 30 2" xfId="1702"/>
    <cellStyle name="Normal 21 31" xfId="1703"/>
    <cellStyle name="Normal 21 4" xfId="1704"/>
    <cellStyle name="Normal 21 4 2" xfId="1705"/>
    <cellStyle name="Normal 21 5" xfId="1706"/>
    <cellStyle name="Normal 21 5 2" xfId="1707"/>
    <cellStyle name="Normal 21 6" xfId="1708"/>
    <cellStyle name="Normal 21 6 2" xfId="1709"/>
    <cellStyle name="Normal 21 7" xfId="1710"/>
    <cellStyle name="Normal 21 7 2" xfId="1711"/>
    <cellStyle name="Normal 21 8" xfId="1712"/>
    <cellStyle name="Normal 21 8 2" xfId="1713"/>
    <cellStyle name="Normal 21 9" xfId="1714"/>
    <cellStyle name="Normal 21 9 2" xfId="1715"/>
    <cellStyle name="Normal 21_Compara" xfId="1716"/>
    <cellStyle name="Normal 22" xfId="1717"/>
    <cellStyle name="Normal 22 10" xfId="1718"/>
    <cellStyle name="Normal 22 10 2" xfId="1719"/>
    <cellStyle name="Normal 22 11" xfId="1720"/>
    <cellStyle name="Normal 22 11 2" xfId="1721"/>
    <cellStyle name="Normal 22 12" xfId="1722"/>
    <cellStyle name="Normal 22 12 2" xfId="1723"/>
    <cellStyle name="Normal 22 13" xfId="1724"/>
    <cellStyle name="Normal 22 13 2" xfId="1725"/>
    <cellStyle name="Normal 22 14" xfId="1726"/>
    <cellStyle name="Normal 22 14 2" xfId="1727"/>
    <cellStyle name="Normal 22 15" xfId="1728"/>
    <cellStyle name="Normal 22 15 2" xfId="1729"/>
    <cellStyle name="Normal 22 16" xfId="1730"/>
    <cellStyle name="Normal 22 16 2" xfId="1731"/>
    <cellStyle name="Normal 22 17" xfId="1732"/>
    <cellStyle name="Normal 22 17 2" xfId="1733"/>
    <cellStyle name="Normal 22 18" xfId="1734"/>
    <cellStyle name="Normal 22 18 2" xfId="1735"/>
    <cellStyle name="Normal 22 19" xfId="1736"/>
    <cellStyle name="Normal 22 19 2" xfId="1737"/>
    <cellStyle name="Normal 22 2" xfId="1738"/>
    <cellStyle name="Normal 22 2 10" xfId="1739"/>
    <cellStyle name="Normal 22 2 10 2" xfId="1740"/>
    <cellStyle name="Normal 22 2 11" xfId="1741"/>
    <cellStyle name="Normal 22 2 11 2" xfId="1742"/>
    <cellStyle name="Normal 22 2 12" xfId="1743"/>
    <cellStyle name="Normal 22 2 12 2" xfId="1744"/>
    <cellStyle name="Normal 22 2 13" xfId="1745"/>
    <cellStyle name="Normal 22 2 13 2" xfId="1746"/>
    <cellStyle name="Normal 22 2 14" xfId="1747"/>
    <cellStyle name="Normal 22 2 14 2" xfId="1748"/>
    <cellStyle name="Normal 22 2 15" xfId="1749"/>
    <cellStyle name="Normal 22 2 15 2" xfId="1750"/>
    <cellStyle name="Normal 22 2 16" xfId="1751"/>
    <cellStyle name="Normal 22 2 16 2" xfId="1752"/>
    <cellStyle name="Normal 22 2 17" xfId="1753"/>
    <cellStyle name="Normal 22 2 17 2" xfId="1754"/>
    <cellStyle name="Normal 22 2 18" xfId="1755"/>
    <cellStyle name="Normal 22 2 18 2" xfId="1756"/>
    <cellStyle name="Normal 22 2 19" xfId="1757"/>
    <cellStyle name="Normal 22 2 19 2" xfId="1758"/>
    <cellStyle name="Normal 22 2 2" xfId="1759"/>
    <cellStyle name="Normal 22 2 2 2" xfId="1760"/>
    <cellStyle name="Normal 22 2 2 2 2" xfId="1761"/>
    <cellStyle name="Normal 22 2 2 3" xfId="1762"/>
    <cellStyle name="Normal 22 2 20" xfId="1763"/>
    <cellStyle name="Normal 22 2 20 2" xfId="1764"/>
    <cellStyle name="Normal 22 2 21" xfId="1765"/>
    <cellStyle name="Normal 22 2 21 2" xfId="1766"/>
    <cellStyle name="Normal 22 2 22" xfId="1767"/>
    <cellStyle name="Normal 22 2 22 2" xfId="1768"/>
    <cellStyle name="Normal 22 2 23" xfId="1769"/>
    <cellStyle name="Normal 22 2 23 2" xfId="1770"/>
    <cellStyle name="Normal 22 2 24" xfId="1771"/>
    <cellStyle name="Normal 22 2 24 2" xfId="1772"/>
    <cellStyle name="Normal 22 2 25" xfId="1773"/>
    <cellStyle name="Normal 22 2 25 2" xfId="1774"/>
    <cellStyle name="Normal 22 2 26" xfId="1775"/>
    <cellStyle name="Normal 22 2 26 2" xfId="1776"/>
    <cellStyle name="Normal 22 2 27" xfId="1777"/>
    <cellStyle name="Normal 22 2 27 2" xfId="1778"/>
    <cellStyle name="Normal 22 2 28" xfId="1779"/>
    <cellStyle name="Normal 22 2 28 2" xfId="1780"/>
    <cellStyle name="Normal 22 2 29" xfId="1781"/>
    <cellStyle name="Normal 22 2 29 2" xfId="1782"/>
    <cellStyle name="Normal 22 2 3" xfId="1783"/>
    <cellStyle name="Normal 22 2 3 2" xfId="1784"/>
    <cellStyle name="Normal 22 2 30" xfId="1785"/>
    <cellStyle name="Normal 22 2 30 2" xfId="1786"/>
    <cellStyle name="Normal 22 2 31" xfId="1787"/>
    <cellStyle name="Normal 22 2 4" xfId="1788"/>
    <cellStyle name="Normal 22 2 4 2" xfId="1789"/>
    <cellStyle name="Normal 22 2 5" xfId="1790"/>
    <cellStyle name="Normal 22 2 5 2" xfId="1791"/>
    <cellStyle name="Normal 22 2 6" xfId="1792"/>
    <cellStyle name="Normal 22 2 6 2" xfId="1793"/>
    <cellStyle name="Normal 22 2 7" xfId="1794"/>
    <cellStyle name="Normal 22 2 7 2" xfId="1795"/>
    <cellStyle name="Normal 22 2 8" xfId="1796"/>
    <cellStyle name="Normal 22 2 8 2" xfId="1797"/>
    <cellStyle name="Normal 22 2 9" xfId="1798"/>
    <cellStyle name="Normal 22 2 9 2" xfId="1799"/>
    <cellStyle name="Normal 22 2_Compara" xfId="1800"/>
    <cellStyle name="Normal 22 20" xfId="1801"/>
    <cellStyle name="Normal 22 20 2" xfId="1802"/>
    <cellStyle name="Normal 22 21" xfId="1803"/>
    <cellStyle name="Normal 22 21 2" xfId="1804"/>
    <cellStyle name="Normal 22 22" xfId="1805"/>
    <cellStyle name="Normal 22 22 2" xfId="1806"/>
    <cellStyle name="Normal 22 23" xfId="1807"/>
    <cellStyle name="Normal 22 23 2" xfId="1808"/>
    <cellStyle name="Normal 22 24" xfId="1809"/>
    <cellStyle name="Normal 22 24 2" xfId="1810"/>
    <cellStyle name="Normal 22 25" xfId="1811"/>
    <cellStyle name="Normal 22 25 2" xfId="1812"/>
    <cellStyle name="Normal 22 26" xfId="1813"/>
    <cellStyle name="Normal 22 26 2" xfId="1814"/>
    <cellStyle name="Normal 22 27" xfId="1815"/>
    <cellStyle name="Normal 22 27 2" xfId="1816"/>
    <cellStyle name="Normal 22 28" xfId="1817"/>
    <cellStyle name="Normal 22 28 2" xfId="1818"/>
    <cellStyle name="Normal 22 29" xfId="1819"/>
    <cellStyle name="Normal 22 29 2" xfId="1820"/>
    <cellStyle name="Normal 22 3" xfId="1821"/>
    <cellStyle name="Normal 22 3 10" xfId="1822"/>
    <cellStyle name="Normal 22 3 10 2" xfId="1823"/>
    <cellStyle name="Normal 22 3 11" xfId="1824"/>
    <cellStyle name="Normal 22 3 11 2" xfId="1825"/>
    <cellStyle name="Normal 22 3 12" xfId="1826"/>
    <cellStyle name="Normal 22 3 12 2" xfId="1827"/>
    <cellStyle name="Normal 22 3 13" xfId="1828"/>
    <cellStyle name="Normal 22 3 13 2" xfId="1829"/>
    <cellStyle name="Normal 22 3 14" xfId="1830"/>
    <cellStyle name="Normal 22 3 14 2" xfId="1831"/>
    <cellStyle name="Normal 22 3 15" xfId="1832"/>
    <cellStyle name="Normal 22 3 15 2" xfId="1833"/>
    <cellStyle name="Normal 22 3 16" xfId="1834"/>
    <cellStyle name="Normal 22 3 16 2" xfId="1835"/>
    <cellStyle name="Normal 22 3 17" xfId="1836"/>
    <cellStyle name="Normal 22 3 17 2" xfId="1837"/>
    <cellStyle name="Normal 22 3 18" xfId="1838"/>
    <cellStyle name="Normal 22 3 18 2" xfId="1839"/>
    <cellStyle name="Normal 22 3 19" xfId="1840"/>
    <cellStyle name="Normal 22 3 19 2" xfId="1841"/>
    <cellStyle name="Normal 22 3 2" xfId="1842"/>
    <cellStyle name="Normal 22 3 2 2" xfId="1843"/>
    <cellStyle name="Normal 22 3 20" xfId="1844"/>
    <cellStyle name="Normal 22 3 20 2" xfId="1845"/>
    <cellStyle name="Normal 22 3 21" xfId="1846"/>
    <cellStyle name="Normal 22 3 21 2" xfId="1847"/>
    <cellStyle name="Normal 22 3 22" xfId="1848"/>
    <cellStyle name="Normal 22 3 22 2" xfId="1849"/>
    <cellStyle name="Normal 22 3 23" xfId="1850"/>
    <cellStyle name="Normal 22 3 23 2" xfId="1851"/>
    <cellStyle name="Normal 22 3 24" xfId="1852"/>
    <cellStyle name="Normal 22 3 24 2" xfId="1853"/>
    <cellStyle name="Normal 22 3 25" xfId="1854"/>
    <cellStyle name="Normal 22 3 25 2" xfId="1855"/>
    <cellStyle name="Normal 22 3 26" xfId="1856"/>
    <cellStyle name="Normal 22 3 26 2" xfId="1857"/>
    <cellStyle name="Normal 22 3 27" xfId="1858"/>
    <cellStyle name="Normal 22 3 27 2" xfId="1859"/>
    <cellStyle name="Normal 22 3 28" xfId="1860"/>
    <cellStyle name="Normal 22 3 28 2" xfId="1861"/>
    <cellStyle name="Normal 22 3 29" xfId="1862"/>
    <cellStyle name="Normal 22 3 29 2" xfId="1863"/>
    <cellStyle name="Normal 22 3 3" xfId="1864"/>
    <cellStyle name="Normal 22 3 3 2" xfId="1865"/>
    <cellStyle name="Normal 22 3 30" xfId="1866"/>
    <cellStyle name="Normal 22 3 4" xfId="1867"/>
    <cellStyle name="Normal 22 3 4 2" xfId="1868"/>
    <cellStyle name="Normal 22 3 5" xfId="1869"/>
    <cellStyle name="Normal 22 3 5 2" xfId="1870"/>
    <cellStyle name="Normal 22 3 6" xfId="1871"/>
    <cellStyle name="Normal 22 3 6 2" xfId="1872"/>
    <cellStyle name="Normal 22 3 7" xfId="1873"/>
    <cellStyle name="Normal 22 3 7 2" xfId="1874"/>
    <cellStyle name="Normal 22 3 8" xfId="1875"/>
    <cellStyle name="Normal 22 3 8 2" xfId="1876"/>
    <cellStyle name="Normal 22 3 9" xfId="1877"/>
    <cellStyle name="Normal 22 3 9 2" xfId="1878"/>
    <cellStyle name="Normal 22 30" xfId="1879"/>
    <cellStyle name="Normal 22 30 2" xfId="1880"/>
    <cellStyle name="Normal 22 31" xfId="1881"/>
    <cellStyle name="Normal 22 31 2" xfId="1882"/>
    <cellStyle name="Normal 22 32" xfId="1883"/>
    <cellStyle name="Normal 22 32 2" xfId="1884"/>
    <cellStyle name="Normal 22 33" xfId="1885"/>
    <cellStyle name="Normal 22 33 2" xfId="1886"/>
    <cellStyle name="Normal 22 34" xfId="1887"/>
    <cellStyle name="Normal 22 34 2" xfId="1888"/>
    <cellStyle name="Normal 22 35" xfId="1889"/>
    <cellStyle name="Normal 22 35 2" xfId="1890"/>
    <cellStyle name="Normal 22 36" xfId="1891"/>
    <cellStyle name="Normal 22 4" xfId="1892"/>
    <cellStyle name="Normal 22 5" xfId="1893"/>
    <cellStyle name="Normal 22 6" xfId="1894"/>
    <cellStyle name="Normal 22 7" xfId="1895"/>
    <cellStyle name="Normal 22 8" xfId="1896"/>
    <cellStyle name="Normal 22 8 2" xfId="1897"/>
    <cellStyle name="Normal 22 9" xfId="1898"/>
    <cellStyle name="Normal 22 9 2" xfId="1899"/>
    <cellStyle name="Normal 22_Compara" xfId="1900"/>
    <cellStyle name="Normal 23" xfId="1901"/>
    <cellStyle name="Normal 23 10" xfId="1902"/>
    <cellStyle name="Normal 23 10 2" xfId="1903"/>
    <cellStyle name="Normal 23 11" xfId="1904"/>
    <cellStyle name="Normal 23 11 2" xfId="1905"/>
    <cellStyle name="Normal 23 12" xfId="1906"/>
    <cellStyle name="Normal 23 12 2" xfId="1907"/>
    <cellStyle name="Normal 23 13" xfId="1908"/>
    <cellStyle name="Normal 23 13 2" xfId="1909"/>
    <cellStyle name="Normal 23 14" xfId="1910"/>
    <cellStyle name="Normal 23 14 2" xfId="1911"/>
    <cellStyle name="Normal 23 15" xfId="1912"/>
    <cellStyle name="Normal 23 15 2" xfId="1913"/>
    <cellStyle name="Normal 23 16" xfId="1914"/>
    <cellStyle name="Normal 23 16 2" xfId="1915"/>
    <cellStyle name="Normal 23 17" xfId="1916"/>
    <cellStyle name="Normal 23 17 2" xfId="1917"/>
    <cellStyle name="Normal 23 18" xfId="1918"/>
    <cellStyle name="Normal 23 18 2" xfId="1919"/>
    <cellStyle name="Normal 23 19" xfId="1920"/>
    <cellStyle name="Normal 23 19 2" xfId="1921"/>
    <cellStyle name="Normal 23 2" xfId="1922"/>
    <cellStyle name="Normal 23 2 10" xfId="1923"/>
    <cellStyle name="Normal 23 2 10 2" xfId="1924"/>
    <cellStyle name="Normal 23 2 11" xfId="1925"/>
    <cellStyle name="Normal 23 2 11 2" xfId="1926"/>
    <cellStyle name="Normal 23 2 12" xfId="1927"/>
    <cellStyle name="Normal 23 2 12 2" xfId="1928"/>
    <cellStyle name="Normal 23 2 13" xfId="1929"/>
    <cellStyle name="Normal 23 2 13 2" xfId="1930"/>
    <cellStyle name="Normal 23 2 14" xfId="1931"/>
    <cellStyle name="Normal 23 2 14 2" xfId="1932"/>
    <cellStyle name="Normal 23 2 15" xfId="1933"/>
    <cellStyle name="Normal 23 2 15 2" xfId="1934"/>
    <cellStyle name="Normal 23 2 16" xfId="1935"/>
    <cellStyle name="Normal 23 2 16 2" xfId="1936"/>
    <cellStyle name="Normal 23 2 17" xfId="1937"/>
    <cellStyle name="Normal 23 2 17 2" xfId="1938"/>
    <cellStyle name="Normal 23 2 18" xfId="1939"/>
    <cellStyle name="Normal 23 2 18 2" xfId="1940"/>
    <cellStyle name="Normal 23 2 19" xfId="1941"/>
    <cellStyle name="Normal 23 2 19 2" xfId="1942"/>
    <cellStyle name="Normal 23 2 2" xfId="1943"/>
    <cellStyle name="Normal 23 2 2 2" xfId="1944"/>
    <cellStyle name="Normal 23 2 2 2 2" xfId="1945"/>
    <cellStyle name="Normal 23 2 2 3" xfId="1946"/>
    <cellStyle name="Normal 23 2 20" xfId="1947"/>
    <cellStyle name="Normal 23 2 20 2" xfId="1948"/>
    <cellStyle name="Normal 23 2 21" xfId="1949"/>
    <cellStyle name="Normal 23 2 21 2" xfId="1950"/>
    <cellStyle name="Normal 23 2 22" xfId="1951"/>
    <cellStyle name="Normal 23 2 22 2" xfId="1952"/>
    <cellStyle name="Normal 23 2 23" xfId="1953"/>
    <cellStyle name="Normal 23 2 23 2" xfId="1954"/>
    <cellStyle name="Normal 23 2 24" xfId="1955"/>
    <cellStyle name="Normal 23 2 24 2" xfId="1956"/>
    <cellStyle name="Normal 23 2 25" xfId="1957"/>
    <cellStyle name="Normal 23 2 25 2" xfId="1958"/>
    <cellStyle name="Normal 23 2 26" xfId="1959"/>
    <cellStyle name="Normal 23 2 26 2" xfId="1960"/>
    <cellStyle name="Normal 23 2 27" xfId="1961"/>
    <cellStyle name="Normal 23 2 27 2" xfId="1962"/>
    <cellStyle name="Normal 23 2 28" xfId="1963"/>
    <cellStyle name="Normal 23 2 28 2" xfId="1964"/>
    <cellStyle name="Normal 23 2 29" xfId="1965"/>
    <cellStyle name="Normal 23 2 29 2" xfId="1966"/>
    <cellStyle name="Normal 23 2 3" xfId="1967"/>
    <cellStyle name="Normal 23 2 3 2" xfId="1968"/>
    <cellStyle name="Normal 23 2 30" xfId="1969"/>
    <cellStyle name="Normal 23 2 30 2" xfId="1970"/>
    <cellStyle name="Normal 23 2 31" xfId="1971"/>
    <cellStyle name="Normal 23 2 4" xfId="1972"/>
    <cellStyle name="Normal 23 2 4 2" xfId="1973"/>
    <cellStyle name="Normal 23 2 5" xfId="1974"/>
    <cellStyle name="Normal 23 2 5 2" xfId="1975"/>
    <cellStyle name="Normal 23 2 6" xfId="1976"/>
    <cellStyle name="Normal 23 2 6 2" xfId="1977"/>
    <cellStyle name="Normal 23 2 7" xfId="1978"/>
    <cellStyle name="Normal 23 2 7 2" xfId="1979"/>
    <cellStyle name="Normal 23 2 8" xfId="1980"/>
    <cellStyle name="Normal 23 2 8 2" xfId="1981"/>
    <cellStyle name="Normal 23 2 9" xfId="1982"/>
    <cellStyle name="Normal 23 2 9 2" xfId="1983"/>
    <cellStyle name="Normal 23 2_Compara" xfId="1984"/>
    <cellStyle name="Normal 23 20" xfId="1985"/>
    <cellStyle name="Normal 23 20 2" xfId="1986"/>
    <cellStyle name="Normal 23 21" xfId="1987"/>
    <cellStyle name="Normal 23 21 2" xfId="1988"/>
    <cellStyle name="Normal 23 22" xfId="1989"/>
    <cellStyle name="Normal 23 22 2" xfId="1990"/>
    <cellStyle name="Normal 23 23" xfId="1991"/>
    <cellStyle name="Normal 23 23 2" xfId="1992"/>
    <cellStyle name="Normal 23 24" xfId="1993"/>
    <cellStyle name="Normal 23 24 2" xfId="1994"/>
    <cellStyle name="Normal 23 25" xfId="1995"/>
    <cellStyle name="Normal 23 25 2" xfId="1996"/>
    <cellStyle name="Normal 23 26" xfId="1997"/>
    <cellStyle name="Normal 23 26 2" xfId="1998"/>
    <cellStyle name="Normal 23 27" xfId="1999"/>
    <cellStyle name="Normal 23 27 2" xfId="2000"/>
    <cellStyle name="Normal 23 28" xfId="2001"/>
    <cellStyle name="Normal 23 28 2" xfId="2002"/>
    <cellStyle name="Normal 23 29" xfId="2003"/>
    <cellStyle name="Normal 23 29 2" xfId="2004"/>
    <cellStyle name="Normal 23 3" xfId="2005"/>
    <cellStyle name="Normal 23 3 10" xfId="2006"/>
    <cellStyle name="Normal 23 3 10 2" xfId="2007"/>
    <cellStyle name="Normal 23 3 11" xfId="2008"/>
    <cellStyle name="Normal 23 3 11 2" xfId="2009"/>
    <cellStyle name="Normal 23 3 12" xfId="2010"/>
    <cellStyle name="Normal 23 3 12 2" xfId="2011"/>
    <cellStyle name="Normal 23 3 13" xfId="2012"/>
    <cellStyle name="Normal 23 3 13 2" xfId="2013"/>
    <cellStyle name="Normal 23 3 14" xfId="2014"/>
    <cellStyle name="Normal 23 3 14 2" xfId="2015"/>
    <cellStyle name="Normal 23 3 15" xfId="2016"/>
    <cellStyle name="Normal 23 3 15 2" xfId="2017"/>
    <cellStyle name="Normal 23 3 16" xfId="2018"/>
    <cellStyle name="Normal 23 3 16 2" xfId="2019"/>
    <cellStyle name="Normal 23 3 17" xfId="2020"/>
    <cellStyle name="Normal 23 3 17 2" xfId="2021"/>
    <cellStyle name="Normal 23 3 18" xfId="2022"/>
    <cellStyle name="Normal 23 3 18 2" xfId="2023"/>
    <cellStyle name="Normal 23 3 19" xfId="2024"/>
    <cellStyle name="Normal 23 3 19 2" xfId="2025"/>
    <cellStyle name="Normal 23 3 2" xfId="2026"/>
    <cellStyle name="Normal 23 3 2 2" xfId="2027"/>
    <cellStyle name="Normal 23 3 20" xfId="2028"/>
    <cellStyle name="Normal 23 3 20 2" xfId="2029"/>
    <cellStyle name="Normal 23 3 21" xfId="2030"/>
    <cellStyle name="Normal 23 3 21 2" xfId="2031"/>
    <cellStyle name="Normal 23 3 22" xfId="2032"/>
    <cellStyle name="Normal 23 3 22 2" xfId="2033"/>
    <cellStyle name="Normal 23 3 23" xfId="2034"/>
    <cellStyle name="Normal 23 3 23 2" xfId="2035"/>
    <cellStyle name="Normal 23 3 24" xfId="2036"/>
    <cellStyle name="Normal 23 3 24 2" xfId="2037"/>
    <cellStyle name="Normal 23 3 25" xfId="2038"/>
    <cellStyle name="Normal 23 3 25 2" xfId="2039"/>
    <cellStyle name="Normal 23 3 26" xfId="2040"/>
    <cellStyle name="Normal 23 3 26 2" xfId="2041"/>
    <cellStyle name="Normal 23 3 27" xfId="2042"/>
    <cellStyle name="Normal 23 3 27 2" xfId="2043"/>
    <cellStyle name="Normal 23 3 28" xfId="2044"/>
    <cellStyle name="Normal 23 3 28 2" xfId="2045"/>
    <cellStyle name="Normal 23 3 29" xfId="2046"/>
    <cellStyle name="Normal 23 3 29 2" xfId="2047"/>
    <cellStyle name="Normal 23 3 3" xfId="2048"/>
    <cellStyle name="Normal 23 3 3 2" xfId="2049"/>
    <cellStyle name="Normal 23 3 30" xfId="2050"/>
    <cellStyle name="Normal 23 3 4" xfId="2051"/>
    <cellStyle name="Normal 23 3 4 2" xfId="2052"/>
    <cellStyle name="Normal 23 3 5" xfId="2053"/>
    <cellStyle name="Normal 23 3 5 2" xfId="2054"/>
    <cellStyle name="Normal 23 3 6" xfId="2055"/>
    <cellStyle name="Normal 23 3 6 2" xfId="2056"/>
    <cellStyle name="Normal 23 3 7" xfId="2057"/>
    <cellStyle name="Normal 23 3 7 2" xfId="2058"/>
    <cellStyle name="Normal 23 3 8" xfId="2059"/>
    <cellStyle name="Normal 23 3 8 2" xfId="2060"/>
    <cellStyle name="Normal 23 3 9" xfId="2061"/>
    <cellStyle name="Normal 23 3 9 2" xfId="2062"/>
    <cellStyle name="Normal 23 30" xfId="2063"/>
    <cellStyle name="Normal 23 30 2" xfId="2064"/>
    <cellStyle name="Normal 23 31" xfId="2065"/>
    <cellStyle name="Normal 23 31 2" xfId="2066"/>
    <cellStyle name="Normal 23 32" xfId="2067"/>
    <cellStyle name="Normal 23 32 2" xfId="2068"/>
    <cellStyle name="Normal 23 33" xfId="2069"/>
    <cellStyle name="Normal 23 33 2" xfId="2070"/>
    <cellStyle name="Normal 23 34" xfId="2071"/>
    <cellStyle name="Normal 23 34 2" xfId="2072"/>
    <cellStyle name="Normal 23 35" xfId="2073"/>
    <cellStyle name="Normal 23 35 2" xfId="2074"/>
    <cellStyle name="Normal 23 36" xfId="2075"/>
    <cellStyle name="Normal 23 4" xfId="2076"/>
    <cellStyle name="Normal 23 5" xfId="2077"/>
    <cellStyle name="Normal 23 6" xfId="2078"/>
    <cellStyle name="Normal 23 7" xfId="2079"/>
    <cellStyle name="Normal 23 8" xfId="2080"/>
    <cellStyle name="Normal 23 8 2" xfId="2081"/>
    <cellStyle name="Normal 23 9" xfId="2082"/>
    <cellStyle name="Normal 23 9 2" xfId="2083"/>
    <cellStyle name="Normal 23_Compara" xfId="2084"/>
    <cellStyle name="Normal 24" xfId="2085"/>
    <cellStyle name="Normal 24 2" xfId="2086"/>
    <cellStyle name="Normal 24 2 2" xfId="2087"/>
    <cellStyle name="Normal 24 3" xfId="2088"/>
    <cellStyle name="Normal 24 4" xfId="2089"/>
    <cellStyle name="Normal 24 5" xfId="2090"/>
    <cellStyle name="Normal 24 6" xfId="2091"/>
    <cellStyle name="Normal 24 7" xfId="2092"/>
    <cellStyle name="Normal 24 8" xfId="2093"/>
    <cellStyle name="Normal 25" xfId="2094"/>
    <cellStyle name="Normal 25 2" xfId="2095"/>
    <cellStyle name="Normal 25 3" xfId="2096"/>
    <cellStyle name="Normal 25 4" xfId="2097"/>
    <cellStyle name="Normal 25 5" xfId="2098"/>
    <cellStyle name="Normal 25 6" xfId="2099"/>
    <cellStyle name="Normal 25 7" xfId="2100"/>
    <cellStyle name="Normal 25 8" xfId="2101"/>
    <cellStyle name="Normal 26" xfId="2102"/>
    <cellStyle name="Normal 26 10" xfId="2103"/>
    <cellStyle name="Normal 26 10 2" xfId="2104"/>
    <cellStyle name="Normal 26 11" xfId="2105"/>
    <cellStyle name="Normal 26 11 2" xfId="2106"/>
    <cellStyle name="Normal 26 12" xfId="2107"/>
    <cellStyle name="Normal 26 12 2" xfId="2108"/>
    <cellStyle name="Normal 26 13" xfId="2109"/>
    <cellStyle name="Normal 26 13 2" xfId="2110"/>
    <cellStyle name="Normal 26 14" xfId="2111"/>
    <cellStyle name="Normal 26 14 2" xfId="2112"/>
    <cellStyle name="Normal 26 15" xfId="2113"/>
    <cellStyle name="Normal 26 15 2" xfId="2114"/>
    <cellStyle name="Normal 26 16" xfId="2115"/>
    <cellStyle name="Normal 26 16 2" xfId="2116"/>
    <cellStyle name="Normal 26 17" xfId="2117"/>
    <cellStyle name="Normal 26 17 2" xfId="2118"/>
    <cellStyle name="Normal 26 18" xfId="2119"/>
    <cellStyle name="Normal 26 18 2" xfId="2120"/>
    <cellStyle name="Normal 26 19" xfId="2121"/>
    <cellStyle name="Normal 26 19 2" xfId="2122"/>
    <cellStyle name="Normal 26 2" xfId="2123"/>
    <cellStyle name="Normal 26 2 10" xfId="2124"/>
    <cellStyle name="Normal 26 2 10 2" xfId="2125"/>
    <cellStyle name="Normal 26 2 11" xfId="2126"/>
    <cellStyle name="Normal 26 2 11 2" xfId="2127"/>
    <cellStyle name="Normal 26 2 12" xfId="2128"/>
    <cellStyle name="Normal 26 2 12 2" xfId="2129"/>
    <cellStyle name="Normal 26 2 13" xfId="2130"/>
    <cellStyle name="Normal 26 2 13 2" xfId="2131"/>
    <cellStyle name="Normal 26 2 14" xfId="2132"/>
    <cellStyle name="Normal 26 2 14 2" xfId="2133"/>
    <cellStyle name="Normal 26 2 15" xfId="2134"/>
    <cellStyle name="Normal 26 2 15 2" xfId="2135"/>
    <cellStyle name="Normal 26 2 16" xfId="2136"/>
    <cellStyle name="Normal 26 2 16 2" xfId="2137"/>
    <cellStyle name="Normal 26 2 17" xfId="2138"/>
    <cellStyle name="Normal 26 2 17 2" xfId="2139"/>
    <cellStyle name="Normal 26 2 18" xfId="2140"/>
    <cellStyle name="Normal 26 2 18 2" xfId="2141"/>
    <cellStyle name="Normal 26 2 19" xfId="2142"/>
    <cellStyle name="Normal 26 2 19 2" xfId="2143"/>
    <cellStyle name="Normal 26 2 2" xfId="2144"/>
    <cellStyle name="Normal 26 2 2 2" xfId="2145"/>
    <cellStyle name="Normal 26 2 20" xfId="2146"/>
    <cellStyle name="Normal 26 2 20 2" xfId="2147"/>
    <cellStyle name="Normal 26 2 21" xfId="2148"/>
    <cellStyle name="Normal 26 2 21 2" xfId="2149"/>
    <cellStyle name="Normal 26 2 22" xfId="2150"/>
    <cellStyle name="Normal 26 2 22 2" xfId="2151"/>
    <cellStyle name="Normal 26 2 23" xfId="2152"/>
    <cellStyle name="Normal 26 2 23 2" xfId="2153"/>
    <cellStyle name="Normal 26 2 24" xfId="2154"/>
    <cellStyle name="Normal 26 2 24 2" xfId="2155"/>
    <cellStyle name="Normal 26 2 25" xfId="2156"/>
    <cellStyle name="Normal 26 2 25 2" xfId="2157"/>
    <cellStyle name="Normal 26 2 26" xfId="2158"/>
    <cellStyle name="Normal 26 2 26 2" xfId="2159"/>
    <cellStyle name="Normal 26 2 27" xfId="2160"/>
    <cellStyle name="Normal 26 2 27 2" xfId="2161"/>
    <cellStyle name="Normal 26 2 28" xfId="2162"/>
    <cellStyle name="Normal 26 2 28 2" xfId="2163"/>
    <cellStyle name="Normal 26 2 29" xfId="2164"/>
    <cellStyle name="Normal 26 2 29 2" xfId="2165"/>
    <cellStyle name="Normal 26 2 3" xfId="2166"/>
    <cellStyle name="Normal 26 2 3 2" xfId="2167"/>
    <cellStyle name="Normal 26 2 30" xfId="2168"/>
    <cellStyle name="Normal 26 2 4" xfId="2169"/>
    <cellStyle name="Normal 26 2 4 2" xfId="2170"/>
    <cellStyle name="Normal 26 2 5" xfId="2171"/>
    <cellStyle name="Normal 26 2 5 2" xfId="2172"/>
    <cellStyle name="Normal 26 2 6" xfId="2173"/>
    <cellStyle name="Normal 26 2 6 2" xfId="2174"/>
    <cellStyle name="Normal 26 2 7" xfId="2175"/>
    <cellStyle name="Normal 26 2 7 2" xfId="2176"/>
    <cellStyle name="Normal 26 2 8" xfId="2177"/>
    <cellStyle name="Normal 26 2 8 2" xfId="2178"/>
    <cellStyle name="Normal 26 2 9" xfId="2179"/>
    <cellStyle name="Normal 26 2 9 2" xfId="2180"/>
    <cellStyle name="Normal 26 20" xfId="2181"/>
    <cellStyle name="Normal 26 20 2" xfId="2182"/>
    <cellStyle name="Normal 26 21" xfId="2183"/>
    <cellStyle name="Normal 26 21 2" xfId="2184"/>
    <cellStyle name="Normal 26 22" xfId="2185"/>
    <cellStyle name="Normal 26 22 2" xfId="2186"/>
    <cellStyle name="Normal 26 23" xfId="2187"/>
    <cellStyle name="Normal 26 23 2" xfId="2188"/>
    <cellStyle name="Normal 26 24" xfId="2189"/>
    <cellStyle name="Normal 26 24 2" xfId="2190"/>
    <cellStyle name="Normal 26 25" xfId="2191"/>
    <cellStyle name="Normal 26 25 2" xfId="2192"/>
    <cellStyle name="Normal 26 26" xfId="2193"/>
    <cellStyle name="Normal 26 26 2" xfId="2194"/>
    <cellStyle name="Normal 26 27" xfId="2195"/>
    <cellStyle name="Normal 26 27 2" xfId="2196"/>
    <cellStyle name="Normal 26 28" xfId="2197"/>
    <cellStyle name="Normal 26 28 2" xfId="2198"/>
    <cellStyle name="Normal 26 29" xfId="2199"/>
    <cellStyle name="Normal 26 29 2" xfId="2200"/>
    <cellStyle name="Normal 26 3" xfId="2201"/>
    <cellStyle name="Normal 26 30" xfId="2202"/>
    <cellStyle name="Normal 26 30 2" xfId="2203"/>
    <cellStyle name="Normal 26 31" xfId="2204"/>
    <cellStyle name="Normal 26 31 2" xfId="2205"/>
    <cellStyle name="Normal 26 32" xfId="2206"/>
    <cellStyle name="Normal 26 32 2" xfId="2207"/>
    <cellStyle name="Normal 26 33" xfId="2208"/>
    <cellStyle name="Normal 26 33 2" xfId="2209"/>
    <cellStyle name="Normal 26 34" xfId="2210"/>
    <cellStyle name="Normal 26 34 2" xfId="2211"/>
    <cellStyle name="Normal 26 35" xfId="2212"/>
    <cellStyle name="Normal 26 35 2" xfId="2213"/>
    <cellStyle name="Normal 26 36" xfId="2214"/>
    <cellStyle name="Normal 26 4" xfId="2215"/>
    <cellStyle name="Normal 26 5" xfId="2216"/>
    <cellStyle name="Normal 26 6" xfId="2217"/>
    <cellStyle name="Normal 26 7" xfId="2218"/>
    <cellStyle name="Normal 26 8" xfId="2219"/>
    <cellStyle name="Normal 26 8 2" xfId="2220"/>
    <cellStyle name="Normal 26 9" xfId="2221"/>
    <cellStyle name="Normal 26 9 2" xfId="2222"/>
    <cellStyle name="Normal 26_Compara" xfId="2223"/>
    <cellStyle name="Normal 27" xfId="2224"/>
    <cellStyle name="Normal 27 2" xfId="2225"/>
    <cellStyle name="Normal 27 2 2" xfId="2226"/>
    <cellStyle name="Normal 27 3" xfId="2227"/>
    <cellStyle name="Normal 28" xfId="2228"/>
    <cellStyle name="Normal 28 2" xfId="2229"/>
    <cellStyle name="Normal 28 2 2" xfId="2230"/>
    <cellStyle name="Normal 28 3" xfId="2231"/>
    <cellStyle name="Normal 28 4" xfId="2232"/>
    <cellStyle name="Normal 29" xfId="2233"/>
    <cellStyle name="Normal 29 2" xfId="2234"/>
    <cellStyle name="Normal 29 2 2" xfId="2235"/>
    <cellStyle name="Normal 29 2 3" xfId="2236"/>
    <cellStyle name="Normal 29 3" xfId="2237"/>
    <cellStyle name="Normal 29 4" xfId="2238"/>
    <cellStyle name="Normal 3" xfId="2239"/>
    <cellStyle name="Normal 3 2" xfId="2240"/>
    <cellStyle name="Normal 3 2 2" xfId="2241"/>
    <cellStyle name="Normal 3 3" xfId="2242"/>
    <cellStyle name="Normal 3 3 2" xfId="2243"/>
    <cellStyle name="Normal 3 4" xfId="2244"/>
    <cellStyle name="Normal 3 4 2" xfId="2245"/>
    <cellStyle name="Normal 3 5" xfId="2246"/>
    <cellStyle name="Normal 3 5 2" xfId="2247"/>
    <cellStyle name="Normal 3 6" xfId="2248"/>
    <cellStyle name="Normal 3 6 2" xfId="2249"/>
    <cellStyle name="Normal 3 7" xfId="2250"/>
    <cellStyle name="Normal 3 7 2" xfId="2251"/>
    <cellStyle name="Normal 3 8" xfId="2252"/>
    <cellStyle name="Normal 3 9" xfId="2253"/>
    <cellStyle name="Normal 3_Energy By Source" xfId="2254"/>
    <cellStyle name="Normal 30" xfId="2255"/>
    <cellStyle name="Normal 30 2" xfId="2256"/>
    <cellStyle name="Normal 30 2 2" xfId="2257"/>
    <cellStyle name="Normal 30 2 3" xfId="2258"/>
    <cellStyle name="Normal 30 3" xfId="2259"/>
    <cellStyle name="Normal 30 4" xfId="2260"/>
    <cellStyle name="Normal 31" xfId="2261"/>
    <cellStyle name="Normal 31 2" xfId="2262"/>
    <cellStyle name="Normal 31 2 2" xfId="2263"/>
    <cellStyle name="Normal 31 2 3" xfId="2264"/>
    <cellStyle name="Normal 31 3" xfId="2265"/>
    <cellStyle name="Normal 31 4" xfId="2266"/>
    <cellStyle name="Normal 32" xfId="2267"/>
    <cellStyle name="Normal 32 2" xfId="2268"/>
    <cellStyle name="Normal 32 2 2" xfId="2269"/>
    <cellStyle name="Normal 32 2 3" xfId="2270"/>
    <cellStyle name="Normal 32 3" xfId="2271"/>
    <cellStyle name="Normal 32 4" xfId="2272"/>
    <cellStyle name="Normal 33" xfId="2273"/>
    <cellStyle name="Normal 33 2" xfId="2274"/>
    <cellStyle name="Normal 33 2 2" xfId="2275"/>
    <cellStyle name="Normal 33 3" xfId="2276"/>
    <cellStyle name="Normal 33 4" xfId="2277"/>
    <cellStyle name="Normal 34" xfId="2278"/>
    <cellStyle name="Normal 34 2" xfId="2279"/>
    <cellStyle name="Normal 34 3" xfId="2280"/>
    <cellStyle name="Normal 34 4" xfId="2281"/>
    <cellStyle name="Normal 35" xfId="2282"/>
    <cellStyle name="Normal 35 2" xfId="2283"/>
    <cellStyle name="Normal 35 3" xfId="2284"/>
    <cellStyle name="Normal 35 4" xfId="2285"/>
    <cellStyle name="Normal 36" xfId="2286"/>
    <cellStyle name="Normal 36 2" xfId="2287"/>
    <cellStyle name="Normal 36 3" xfId="2288"/>
    <cellStyle name="Normal 36 4" xfId="2289"/>
    <cellStyle name="Normal 37" xfId="2290"/>
    <cellStyle name="Normal 37 2" xfId="2291"/>
    <cellStyle name="Normal 37 3" xfId="2292"/>
    <cellStyle name="Normal 37 4" xfId="2293"/>
    <cellStyle name="Normal 38" xfId="2294"/>
    <cellStyle name="Normal 38 2" xfId="2295"/>
    <cellStyle name="Normal 38 3" xfId="2296"/>
    <cellStyle name="Normal 38 4" xfId="2297"/>
    <cellStyle name="Normal 39" xfId="2298"/>
    <cellStyle name="Normal 39 2" xfId="2299"/>
    <cellStyle name="Normal 39 3" xfId="2300"/>
    <cellStyle name="Normal 39 4" xfId="2301"/>
    <cellStyle name="Normal 4" xfId="2302"/>
    <cellStyle name="Normal 4 10" xfId="2303"/>
    <cellStyle name="Normal 4 11" xfId="2304"/>
    <cellStyle name="Normal 4 12" xfId="2305"/>
    <cellStyle name="Normal 4 13" xfId="2306"/>
    <cellStyle name="Normal 4 14" xfId="2307"/>
    <cellStyle name="Normal 4 15" xfId="2308"/>
    <cellStyle name="Normal 4 16" xfId="2309"/>
    <cellStyle name="Normal 4 17" xfId="2310"/>
    <cellStyle name="Normal 4 18" xfId="2311"/>
    <cellStyle name="Normal 4 19" xfId="2312"/>
    <cellStyle name="Normal 4 2" xfId="2313"/>
    <cellStyle name="Normal 4 2 2" xfId="2314"/>
    <cellStyle name="Normal 4 20" xfId="2315"/>
    <cellStyle name="Normal 4 21" xfId="2316"/>
    <cellStyle name="Normal 4 22" xfId="2317"/>
    <cellStyle name="Normal 4 23" xfId="2318"/>
    <cellStyle name="Normal 4 24" xfId="2319"/>
    <cellStyle name="Normal 4 25" xfId="2320"/>
    <cellStyle name="Normal 4 26" xfId="2321"/>
    <cellStyle name="Normal 4 27" xfId="2322"/>
    <cellStyle name="Normal 4 28" xfId="2323"/>
    <cellStyle name="Normal 4 29" xfId="2324"/>
    <cellStyle name="Normal 4 3" xfId="2325"/>
    <cellStyle name="Normal 4 30" xfId="2326"/>
    <cellStyle name="Normal 4 31" xfId="2327"/>
    <cellStyle name="Normal 4 32" xfId="2328"/>
    <cellStyle name="Normal 4 33" xfId="2329"/>
    <cellStyle name="Normal 4 34" xfId="2330"/>
    <cellStyle name="Normal 4 35" xfId="2331"/>
    <cellStyle name="Normal 4 36" xfId="2332"/>
    <cellStyle name="Normal 4 37" xfId="2333"/>
    <cellStyle name="Normal 4 38" xfId="2334"/>
    <cellStyle name="Normal 4 4" xfId="2335"/>
    <cellStyle name="Normal 4 5" xfId="2336"/>
    <cellStyle name="Normal 4 6" xfId="2337"/>
    <cellStyle name="Normal 4 7" xfId="2338"/>
    <cellStyle name="Normal 4 8" xfId="2339"/>
    <cellStyle name="Normal 4 9" xfId="2340"/>
    <cellStyle name="Normal 4_Compara" xfId="2341"/>
    <cellStyle name="Normal 40" xfId="2342"/>
    <cellStyle name="Normal 40 2" xfId="2343"/>
    <cellStyle name="Normal 40 3" xfId="2344"/>
    <cellStyle name="Normal 40 4" xfId="2345"/>
    <cellStyle name="Normal 41" xfId="2346"/>
    <cellStyle name="Normal 41 2" xfId="2347"/>
    <cellStyle name="Normal 41 3" xfId="2348"/>
    <cellStyle name="Normal 41 4" xfId="2349"/>
    <cellStyle name="Normal 42" xfId="2350"/>
    <cellStyle name="Normal 42 2" xfId="2351"/>
    <cellStyle name="Normal 42 3" xfId="2352"/>
    <cellStyle name="Normal 42 4" xfId="2353"/>
    <cellStyle name="Normal 43" xfId="2354"/>
    <cellStyle name="Normal 43 2" xfId="2355"/>
    <cellStyle name="Normal 44" xfId="2356"/>
    <cellStyle name="Normal 44 2" xfId="2357"/>
    <cellStyle name="Normal 45" xfId="2358"/>
    <cellStyle name="Normal 45 2" xfId="2359"/>
    <cellStyle name="Normal 46" xfId="2360"/>
    <cellStyle name="Normal 46 2" xfId="2361"/>
    <cellStyle name="Normal 47" xfId="2362"/>
    <cellStyle name="Normal 47 2" xfId="2363"/>
    <cellStyle name="Normal 48" xfId="2364"/>
    <cellStyle name="Normal 48 2" xfId="2365"/>
    <cellStyle name="Normal 49" xfId="2366"/>
    <cellStyle name="Normal 49 2" xfId="2367"/>
    <cellStyle name="Normal 5" xfId="2368"/>
    <cellStyle name="Normal 5 10" xfId="2369"/>
    <cellStyle name="Normal 5 11" xfId="2370"/>
    <cellStyle name="Normal 5 2" xfId="2371"/>
    <cellStyle name="Normal 5 2 2" xfId="2372"/>
    <cellStyle name="Normal 5 3" xfId="2373"/>
    <cellStyle name="Normal 5 3 2" xfId="2374"/>
    <cellStyle name="Normal 5 3 2 2" xfId="2375"/>
    <cellStyle name="Normal 5 3 3" xfId="2376"/>
    <cellStyle name="Normal 5 4" xfId="2377"/>
    <cellStyle name="Normal 5 4 2" xfId="2378"/>
    <cellStyle name="Normal 5 5" xfId="2379"/>
    <cellStyle name="Normal 5 5 2" xfId="2380"/>
    <cellStyle name="Normal 5 6" xfId="2381"/>
    <cellStyle name="Normal 5 6 2" xfId="2382"/>
    <cellStyle name="Normal 5 7" xfId="2383"/>
    <cellStyle name="Normal 5 8" xfId="2384"/>
    <cellStyle name="Normal 5 9" xfId="2385"/>
    <cellStyle name="Normal 5_Energy By Source" xfId="2386"/>
    <cellStyle name="Normal 50" xfId="2387"/>
    <cellStyle name="Normal 50 2" xfId="2388"/>
    <cellStyle name="Normal 50 2 2" xfId="2389"/>
    <cellStyle name="Normal 50 3" xfId="2390"/>
    <cellStyle name="Normal 50 4" xfId="2391"/>
    <cellStyle name="Normal 50 5" xfId="2392"/>
    <cellStyle name="Normal 51" xfId="2393"/>
    <cellStyle name="Normal 51 2" xfId="2394"/>
    <cellStyle name="Normal 51 3" xfId="2395"/>
    <cellStyle name="Normal 51 4" xfId="2396"/>
    <cellStyle name="Normal 52" xfId="2397"/>
    <cellStyle name="Normal 52 2" xfId="2398"/>
    <cellStyle name="Normal 52 3" xfId="2399"/>
    <cellStyle name="Normal 52 4" xfId="2400"/>
    <cellStyle name="Normal 53" xfId="2401"/>
    <cellStyle name="Normal 53 2" xfId="2402"/>
    <cellStyle name="Normal 53 3" xfId="2403"/>
    <cellStyle name="Normal 53 4" xfId="2404"/>
    <cellStyle name="Normal 54" xfId="2405"/>
    <cellStyle name="Normal 54 2" xfId="2406"/>
    <cellStyle name="Normal 54 3" xfId="2407"/>
    <cellStyle name="Normal 54 4" xfId="2408"/>
    <cellStyle name="Normal 55" xfId="2409"/>
    <cellStyle name="Normal 55 2" xfId="2410"/>
    <cellStyle name="Normal 55 3" xfId="2411"/>
    <cellStyle name="Normal 55 4" xfId="2412"/>
    <cellStyle name="Normal 56" xfId="2413"/>
    <cellStyle name="Normal 56 2" xfId="2414"/>
    <cellStyle name="Normal 57" xfId="2415"/>
    <cellStyle name="Normal 57 2" xfId="2416"/>
    <cellStyle name="Normal 58" xfId="2417"/>
    <cellStyle name="Normal 58 2" xfId="2418"/>
    <cellStyle name="Normal 59" xfId="2419"/>
    <cellStyle name="Normal 59 2" xfId="2420"/>
    <cellStyle name="Normal 6" xfId="2421"/>
    <cellStyle name="Normal 6 2" xfId="2422"/>
    <cellStyle name="Normal 6 2 2" xfId="2423"/>
    <cellStyle name="Normal 6 3" xfId="2424"/>
    <cellStyle name="Normal 60" xfId="2425"/>
    <cellStyle name="Normal 60 2" xfId="2426"/>
    <cellStyle name="Normal 61" xfId="2427"/>
    <cellStyle name="Normal 61 2" xfId="2428"/>
    <cellStyle name="Normal 62" xfId="2429"/>
    <cellStyle name="Normal 62 2" xfId="2430"/>
    <cellStyle name="Normal 63" xfId="2431"/>
    <cellStyle name="Normal 63 2" xfId="2432"/>
    <cellStyle name="Normal 64" xfId="2433"/>
    <cellStyle name="Normal 64 2" xfId="2434"/>
    <cellStyle name="Normal 65" xfId="2435"/>
    <cellStyle name="Normal 65 2" xfId="2436"/>
    <cellStyle name="Normal 66" xfId="2437"/>
    <cellStyle name="Normal 66 2" xfId="2438"/>
    <cellStyle name="Normal 67" xfId="2439"/>
    <cellStyle name="Normal 67 2" xfId="2440"/>
    <cellStyle name="Normal 68" xfId="2441"/>
    <cellStyle name="Normal 68 2" xfId="2442"/>
    <cellStyle name="Normal 69" xfId="2443"/>
    <cellStyle name="Normal 69 2" xfId="2444"/>
    <cellStyle name="Normal 7" xfId="2445"/>
    <cellStyle name="Normal 7 2" xfId="2446"/>
    <cellStyle name="Normal 7 2 2" xfId="2447"/>
    <cellStyle name="Normal 7 3" xfId="2448"/>
    <cellStyle name="Normal 70" xfId="2449"/>
    <cellStyle name="Normal 70 2" xfId="2450"/>
    <cellStyle name="Normal 71" xfId="2451"/>
    <cellStyle name="Normal 71 2" xfId="2452"/>
    <cellStyle name="Normal 72" xfId="2453"/>
    <cellStyle name="Normal 72 2" xfId="2454"/>
    <cellStyle name="Normal 73" xfId="2455"/>
    <cellStyle name="Normal 73 2" xfId="2456"/>
    <cellStyle name="Normal 74" xfId="2457"/>
    <cellStyle name="Normal 74 2" xfId="2458"/>
    <cellStyle name="Normal 75" xfId="2459"/>
    <cellStyle name="Normal 75 2" xfId="2460"/>
    <cellStyle name="Normal 76" xfId="2461"/>
    <cellStyle name="Normal 76 2" xfId="2462"/>
    <cellStyle name="Normal 77" xfId="2463"/>
    <cellStyle name="Normal 77 2" xfId="2464"/>
    <cellStyle name="Normal 78" xfId="2465"/>
    <cellStyle name="Normal 78 2" xfId="2466"/>
    <cellStyle name="Normal 79" xfId="2467"/>
    <cellStyle name="Normal 79 2" xfId="2468"/>
    <cellStyle name="Normal 8" xfId="2469"/>
    <cellStyle name="Normal 8 2" xfId="2470"/>
    <cellStyle name="Normal 8 2 2" xfId="2471"/>
    <cellStyle name="Normal 8 3" xfId="2472"/>
    <cellStyle name="Normal 80" xfId="2473"/>
    <cellStyle name="Normal 80 2" xfId="2474"/>
    <cellStyle name="Normal 81" xfId="2475"/>
    <cellStyle name="Normal 81 2" xfId="2476"/>
    <cellStyle name="Normal 82" xfId="2477"/>
    <cellStyle name="Normal 82 2" xfId="2478"/>
    <cellStyle name="Normal 83" xfId="2479"/>
    <cellStyle name="Normal 83 2" xfId="2480"/>
    <cellStyle name="Normal 84" xfId="2481"/>
    <cellStyle name="Normal 84 2" xfId="2482"/>
    <cellStyle name="Normal 85" xfId="2483"/>
    <cellStyle name="Normal 85 2" xfId="2484"/>
    <cellStyle name="Normal 86" xfId="2485"/>
    <cellStyle name="Normal 86 2" xfId="2486"/>
    <cellStyle name="Normal 87" xfId="2487"/>
    <cellStyle name="Normal 87 2" xfId="2488"/>
    <cellStyle name="Normal 88" xfId="2489"/>
    <cellStyle name="Normal 88 2" xfId="2490"/>
    <cellStyle name="Normal 89" xfId="2491"/>
    <cellStyle name="Normal 89 2" xfId="2492"/>
    <cellStyle name="Normal 9" xfId="2493"/>
    <cellStyle name="Normal 9 10" xfId="2494"/>
    <cellStyle name="Normal 9 11" xfId="2495"/>
    <cellStyle name="Normal 9 12" xfId="2496"/>
    <cellStyle name="Normal 9 13" xfId="2497"/>
    <cellStyle name="Normal 9 14" xfId="2498"/>
    <cellStyle name="Normal 9 15" xfId="2499"/>
    <cellStyle name="Normal 9 16" xfId="2500"/>
    <cellStyle name="Normal 9 17" xfId="2501"/>
    <cellStyle name="Normal 9 18" xfId="2502"/>
    <cellStyle name="Normal 9 19" xfId="2503"/>
    <cellStyle name="Normal 9 2" xfId="2504"/>
    <cellStyle name="Normal 9 20" xfId="2505"/>
    <cellStyle name="Normal 9 21" xfId="2506"/>
    <cellStyle name="Normal 9 22" xfId="2507"/>
    <cellStyle name="Normal 9 23" xfId="2508"/>
    <cellStyle name="Normal 9 24" xfId="2509"/>
    <cellStyle name="Normal 9 25" xfId="2510"/>
    <cellStyle name="Normal 9 26" xfId="2511"/>
    <cellStyle name="Normal 9 27" xfId="2512"/>
    <cellStyle name="Normal 9 28" xfId="2513"/>
    <cellStyle name="Normal 9 29" xfId="2514"/>
    <cellStyle name="Normal 9 3" xfId="2515"/>
    <cellStyle name="Normal 9 30" xfId="2516"/>
    <cellStyle name="Normal 9 31" xfId="2517"/>
    <cellStyle name="Normal 9 32" xfId="2518"/>
    <cellStyle name="Normal 9 33" xfId="2519"/>
    <cellStyle name="Normal 9 34" xfId="2520"/>
    <cellStyle name="Normal 9 35" xfId="2521"/>
    <cellStyle name="Normal 9 36" xfId="2522"/>
    <cellStyle name="Normal 9 37" xfId="2523"/>
    <cellStyle name="Normal 9 38" xfId="2524"/>
    <cellStyle name="Normal 9 39" xfId="2525"/>
    <cellStyle name="Normal 9 4" xfId="2526"/>
    <cellStyle name="Normal 9 5" xfId="2527"/>
    <cellStyle name="Normal 9 6" xfId="2528"/>
    <cellStyle name="Normal 9 7" xfId="2529"/>
    <cellStyle name="Normal 9 8" xfId="2530"/>
    <cellStyle name="Normal 9 9" xfId="2531"/>
    <cellStyle name="Normal 9_Energy By Source" xfId="2532"/>
    <cellStyle name="Normal 90" xfId="2533"/>
    <cellStyle name="Normal 90 2" xfId="2534"/>
    <cellStyle name="Normal 91" xfId="2535"/>
    <cellStyle name="Normal 91 2" xfId="2536"/>
    <cellStyle name="Normal 92" xfId="2537"/>
    <cellStyle name="Normal 92 2" xfId="2538"/>
    <cellStyle name="Normal 92 3" xfId="2539"/>
    <cellStyle name="Normal 92 4" xfId="2540"/>
    <cellStyle name="Normal 93" xfId="2541"/>
    <cellStyle name="Normal 93 2" xfId="2542"/>
    <cellStyle name="Normal 93 2 2" xfId="2543"/>
    <cellStyle name="Normal 93 3" xfId="2544"/>
    <cellStyle name="Normal 93 3 2" xfId="2545"/>
    <cellStyle name="Normal 93 4" xfId="2546"/>
    <cellStyle name="Normal 94" xfId="2547"/>
    <cellStyle name="Normal 94 2" xfId="2548"/>
    <cellStyle name="Normal 95" xfId="2549"/>
    <cellStyle name="Normal 95 2" xfId="2550"/>
    <cellStyle name="Normal 96" xfId="2551"/>
    <cellStyle name="Normal 96 2" xfId="2552"/>
    <cellStyle name="Normal 96 3" xfId="2553"/>
    <cellStyle name="Normal 97" xfId="2554"/>
    <cellStyle name="Normal 97 2" xfId="2555"/>
    <cellStyle name="Normal 98" xfId="2556"/>
    <cellStyle name="Normal 98 2" xfId="2557"/>
    <cellStyle name="Normal 99" xfId="2558"/>
    <cellStyle name="Normal 99 2" xfId="2559"/>
    <cellStyle name="Normal_Annual" xfId="2560"/>
    <cellStyle name="Note" xfId="2561" builtinId="10" customBuiltin="1"/>
    <cellStyle name="Note 10" xfId="2562"/>
    <cellStyle name="Note 10 2" xfId="2563"/>
    <cellStyle name="Note 10 2 2" xfId="2564"/>
    <cellStyle name="Note 10 2 2 2" xfId="2565"/>
    <cellStyle name="Note 10 2 3" xfId="2566"/>
    <cellStyle name="Note 10 2 3 2" xfId="2567"/>
    <cellStyle name="Note 10 3" xfId="2568"/>
    <cellStyle name="Note 10 3 2" xfId="2569"/>
    <cellStyle name="Note 10 4" xfId="2570"/>
    <cellStyle name="Note 10 4 2" xfId="2571"/>
    <cellStyle name="Note 11" xfId="2572"/>
    <cellStyle name="Note 11 2" xfId="2573"/>
    <cellStyle name="Note 11 2 2" xfId="2574"/>
    <cellStyle name="Note 11 2 2 2" xfId="2575"/>
    <cellStyle name="Note 11 2 3" xfId="2576"/>
    <cellStyle name="Note 11 2 3 2" xfId="2577"/>
    <cellStyle name="Note 11 3" xfId="2578"/>
    <cellStyle name="Note 11 3 2" xfId="2579"/>
    <cellStyle name="Note 11 4" xfId="2580"/>
    <cellStyle name="Note 11 4 2" xfId="2581"/>
    <cellStyle name="Note 12" xfId="2582"/>
    <cellStyle name="Note 12 2" xfId="2583"/>
    <cellStyle name="Note 12 2 2" xfId="2584"/>
    <cellStyle name="Note 12 2 2 2" xfId="2585"/>
    <cellStyle name="Note 12 2 3" xfId="2586"/>
    <cellStyle name="Note 12 2 3 2" xfId="2587"/>
    <cellStyle name="Note 12 3" xfId="2588"/>
    <cellStyle name="Note 12 3 2" xfId="2589"/>
    <cellStyle name="Note 12 4" xfId="2590"/>
    <cellStyle name="Note 12 4 2" xfId="2591"/>
    <cellStyle name="Note 13" xfId="2592"/>
    <cellStyle name="Note 13 2" xfId="2593"/>
    <cellStyle name="Note 13 2 2" xfId="2594"/>
    <cellStyle name="Note 13 2 2 2" xfId="2595"/>
    <cellStyle name="Note 13 2 3" xfId="2596"/>
    <cellStyle name="Note 13 2 3 2" xfId="2597"/>
    <cellStyle name="Note 13 3" xfId="2598"/>
    <cellStyle name="Note 13 3 2" xfId="2599"/>
    <cellStyle name="Note 13 4" xfId="2600"/>
    <cellStyle name="Note 13 4 2" xfId="2601"/>
    <cellStyle name="Note 14" xfId="2602"/>
    <cellStyle name="Note 14 2" xfId="2603"/>
    <cellStyle name="Note 14 2 2" xfId="2604"/>
    <cellStyle name="Note 14 2 2 2" xfId="2605"/>
    <cellStyle name="Note 14 2 3" xfId="2606"/>
    <cellStyle name="Note 14 2 3 2" xfId="2607"/>
    <cellStyle name="Note 14 3" xfId="2608"/>
    <cellStyle name="Note 14 3 2" xfId="2609"/>
    <cellStyle name="Note 14 4" xfId="2610"/>
    <cellStyle name="Note 14 4 2" xfId="2611"/>
    <cellStyle name="Note 15" xfId="2612"/>
    <cellStyle name="Note 15 2" xfId="2613"/>
    <cellStyle name="Note 15 2 2" xfId="2614"/>
    <cellStyle name="Note 15 2 2 2" xfId="2615"/>
    <cellStyle name="Note 15 2 3" xfId="2616"/>
    <cellStyle name="Note 15 2 3 2" xfId="2617"/>
    <cellStyle name="Note 15 3" xfId="2618"/>
    <cellStyle name="Note 15 3 2" xfId="2619"/>
    <cellStyle name="Note 15 4" xfId="2620"/>
    <cellStyle name="Note 15 4 2" xfId="2621"/>
    <cellStyle name="Note 16" xfId="2622"/>
    <cellStyle name="Note 16 2" xfId="2623"/>
    <cellStyle name="Note 16 2 2" xfId="2624"/>
    <cellStyle name="Note 16 2 2 2" xfId="2625"/>
    <cellStyle name="Note 16 2 3" xfId="2626"/>
    <cellStyle name="Note 16 2 3 2" xfId="2627"/>
    <cellStyle name="Note 16 3" xfId="2628"/>
    <cellStyle name="Note 16 3 2" xfId="2629"/>
    <cellStyle name="Note 16 4" xfId="2630"/>
    <cellStyle name="Note 16 4 2" xfId="2631"/>
    <cellStyle name="Note 17" xfId="2632"/>
    <cellStyle name="Note 17 2" xfId="2633"/>
    <cellStyle name="Note 17 3" xfId="2634"/>
    <cellStyle name="Note 18" xfId="2635"/>
    <cellStyle name="Note 2" xfId="2636"/>
    <cellStyle name="Note 2 2" xfId="2637"/>
    <cellStyle name="Note 2 2 2" xfId="2638"/>
    <cellStyle name="Note 2 2 2 2" xfId="2639"/>
    <cellStyle name="Note 2 2 3" xfId="2640"/>
    <cellStyle name="Note 2 2 3 2" xfId="2641"/>
    <cellStyle name="Note 2 3" xfId="2642"/>
    <cellStyle name="Note 2 4" xfId="2643"/>
    <cellStyle name="Note 2 4 2" xfId="2644"/>
    <cellStyle name="Note 2 5" xfId="2645"/>
    <cellStyle name="Note 2 5 2" xfId="2646"/>
    <cellStyle name="Note 3" xfId="2647"/>
    <cellStyle name="Note 3 2" xfId="2648"/>
    <cellStyle name="Note 3 2 2" xfId="2649"/>
    <cellStyle name="Note 3 2 2 2" xfId="2650"/>
    <cellStyle name="Note 3 2 3" xfId="2651"/>
    <cellStyle name="Note 3 2 3 2" xfId="2652"/>
    <cellStyle name="Note 3 3" xfId="2653"/>
    <cellStyle name="Note 3 3 2" xfId="2654"/>
    <cellStyle name="Note 3 4" xfId="2655"/>
    <cellStyle name="Note 3 4 2" xfId="2656"/>
    <cellStyle name="Note 3 5" xfId="2657"/>
    <cellStyle name="Note 4" xfId="2658"/>
    <cellStyle name="Note 4 2" xfId="2659"/>
    <cellStyle name="Note 4 2 2" xfId="2660"/>
    <cellStyle name="Note 4 2 2 2" xfId="2661"/>
    <cellStyle name="Note 4 2 3" xfId="2662"/>
    <cellStyle name="Note 4 2 3 2" xfId="2663"/>
    <cellStyle name="Note 4 3" xfId="2664"/>
    <cellStyle name="Note 4 3 2" xfId="2665"/>
    <cellStyle name="Note 4 4" xfId="2666"/>
    <cellStyle name="Note 4 4 2" xfId="2667"/>
    <cellStyle name="Note 5" xfId="2668"/>
    <cellStyle name="Note 5 2" xfId="2669"/>
    <cellStyle name="Note 5 2 2" xfId="2670"/>
    <cellStyle name="Note 5 2 2 2" xfId="2671"/>
    <cellStyle name="Note 5 2 3" xfId="2672"/>
    <cellStyle name="Note 5 2 3 2" xfId="2673"/>
    <cellStyle name="Note 5 3" xfId="2674"/>
    <cellStyle name="Note 5 3 2" xfId="2675"/>
    <cellStyle name="Note 5 4" xfId="2676"/>
    <cellStyle name="Note 5 4 2" xfId="2677"/>
    <cellStyle name="Note 6" xfId="2678"/>
    <cellStyle name="Note 6 2" xfId="2679"/>
    <cellStyle name="Note 6 2 2" xfId="2680"/>
    <cellStyle name="Note 6 2 2 2" xfId="2681"/>
    <cellStyle name="Note 6 2 3" xfId="2682"/>
    <cellStyle name="Note 6 2 3 2" xfId="2683"/>
    <cellStyle name="Note 6 3" xfId="2684"/>
    <cellStyle name="Note 6 3 2" xfId="2685"/>
    <cellStyle name="Note 6 4" xfId="2686"/>
    <cellStyle name="Note 6 4 2" xfId="2687"/>
    <cellStyle name="Note 7" xfId="2688"/>
    <cellStyle name="Note 7 2" xfId="2689"/>
    <cellStyle name="Note 7 2 2" xfId="2690"/>
    <cellStyle name="Note 7 2 2 2" xfId="2691"/>
    <cellStyle name="Note 7 2 3" xfId="2692"/>
    <cellStyle name="Note 7 2 3 2" xfId="2693"/>
    <cellStyle name="Note 7 3" xfId="2694"/>
    <cellStyle name="Note 7 3 2" xfId="2695"/>
    <cellStyle name="Note 7 4" xfId="2696"/>
    <cellStyle name="Note 7 4 2" xfId="2697"/>
    <cellStyle name="Note 8" xfId="2698"/>
    <cellStyle name="Note 8 2" xfId="2699"/>
    <cellStyle name="Note 8 2 2" xfId="2700"/>
    <cellStyle name="Note 8 2 2 2" xfId="2701"/>
    <cellStyle name="Note 8 2 3" xfId="2702"/>
    <cellStyle name="Note 8 2 3 2" xfId="2703"/>
    <cellStyle name="Note 8 3" xfId="2704"/>
    <cellStyle name="Note 8 3 2" xfId="2705"/>
    <cellStyle name="Note 8 4" xfId="2706"/>
    <cellStyle name="Note 8 4 2" xfId="2707"/>
    <cellStyle name="Note 9" xfId="2708"/>
    <cellStyle name="Note 9 2" xfId="2709"/>
    <cellStyle name="Note 9 2 2" xfId="2710"/>
    <cellStyle name="Note 9 2 2 2" xfId="2711"/>
    <cellStyle name="Note 9 2 3" xfId="2712"/>
    <cellStyle name="Note 9 2 3 2" xfId="2713"/>
    <cellStyle name="Note 9 3" xfId="2714"/>
    <cellStyle name="Note 9 3 2" xfId="2715"/>
    <cellStyle name="Note 9 4" xfId="2716"/>
    <cellStyle name="Note 9 4 2" xfId="2717"/>
    <cellStyle name="OperisBase" xfId="2718"/>
    <cellStyle name="OperisMoney" xfId="2719"/>
    <cellStyle name="Output" xfId="2720" builtinId="21" customBuiltin="1"/>
    <cellStyle name="Output 2" xfId="2721"/>
    <cellStyle name="Output 3" xfId="2722"/>
    <cellStyle name="Output 3 2" xfId="2723"/>
    <cellStyle name="Output 4" xfId="2724"/>
    <cellStyle name="Output 4 2" xfId="2725"/>
    <cellStyle name="Output 4 3" xfId="2726"/>
    <cellStyle name="Output 5" xfId="2727"/>
    <cellStyle name="Output 5 2" xfId="2728"/>
    <cellStyle name="Output 6" xfId="2729"/>
    <cellStyle name="Output 7" xfId="2730"/>
    <cellStyle name="Output 7 2" xfId="2731"/>
    <cellStyle name="Percent" xfId="2732" builtinId="5"/>
    <cellStyle name="Percent 10" xfId="2733"/>
    <cellStyle name="Percent 10 2" xfId="2734"/>
    <cellStyle name="Percent 11" xfId="2735"/>
    <cellStyle name="Percent 11 2" xfId="2736"/>
    <cellStyle name="Percent 12" xfId="2737"/>
    <cellStyle name="Percent 13" xfId="2738"/>
    <cellStyle name="Percent 13 2" xfId="2739"/>
    <cellStyle name="Percent 14" xfId="2740"/>
    <cellStyle name="Percent 14 2" xfId="2741"/>
    <cellStyle name="Percent 15" xfId="2742"/>
    <cellStyle name="Percent 16" xfId="2743"/>
    <cellStyle name="Percent 2" xfId="2744"/>
    <cellStyle name="Percent 2 2" xfId="2745"/>
    <cellStyle name="Percent 2 3" xfId="2746"/>
    <cellStyle name="Percent 2 4" xfId="2747"/>
    <cellStyle name="Percent 2 4 2" xfId="2748"/>
    <cellStyle name="Percent 2 5" xfId="2749"/>
    <cellStyle name="Percent 3" xfId="2750"/>
    <cellStyle name="Percent 3 2" xfId="2751"/>
    <cellStyle name="Percent 3 3" xfId="2752"/>
    <cellStyle name="Percent 3 4" xfId="2753"/>
    <cellStyle name="Percent 4" xfId="2754"/>
    <cellStyle name="Percent 5" xfId="2755"/>
    <cellStyle name="Percent 5 2" xfId="2756"/>
    <cellStyle name="Percent 6" xfId="2757"/>
    <cellStyle name="Percent 6 2" xfId="2758"/>
    <cellStyle name="Percent 7" xfId="2759"/>
    <cellStyle name="Percent 7 2" xfId="2760"/>
    <cellStyle name="Percent 8" xfId="2761"/>
    <cellStyle name="Percent 8 2" xfId="2762"/>
    <cellStyle name="Percent 8 2 2" xfId="2763"/>
    <cellStyle name="Percent 8 2 3" xfId="2764"/>
    <cellStyle name="Percent 8 3" xfId="2765"/>
    <cellStyle name="Percent 8 4" xfId="2766"/>
    <cellStyle name="Percent 9" xfId="2767"/>
    <cellStyle name="Percent 9 2" xfId="2768"/>
    <cellStyle name="Percent 9 3" xfId="2769"/>
    <cellStyle name="Percent 9 4" xfId="2770"/>
    <cellStyle name="pricedatabold" xfId="2771"/>
    <cellStyle name="Title" xfId="2772" builtinId="15" customBuiltin="1"/>
    <cellStyle name="Title 2" xfId="2773"/>
    <cellStyle name="Title 2 2" xfId="2774"/>
    <cellStyle name="Title 3" xfId="2775"/>
    <cellStyle name="Title 3 2" xfId="2776"/>
    <cellStyle name="Title 4" xfId="2777"/>
    <cellStyle name="Title 4 2" xfId="2778"/>
    <cellStyle name="Title 5" xfId="2779"/>
    <cellStyle name="Total" xfId="2780" builtinId="25" customBuiltin="1"/>
    <cellStyle name="Total 2" xfId="2781"/>
    <cellStyle name="Total 2 2" xfId="2782"/>
    <cellStyle name="Total 2 3" xfId="2783"/>
    <cellStyle name="Total 2 4" xfId="2784"/>
    <cellStyle name="Total 3" xfId="2785"/>
    <cellStyle name="Total 3 2" xfId="2786"/>
    <cellStyle name="Total 4" xfId="2787"/>
    <cellStyle name="Total 4 2" xfId="2788"/>
    <cellStyle name="Total 5" xfId="2789"/>
    <cellStyle name="Total 5 2" xfId="2790"/>
    <cellStyle name="Total 6" xfId="2791"/>
    <cellStyle name="Total 7" xfId="2792"/>
    <cellStyle name="Total 7 2" xfId="2793"/>
    <cellStyle name="Warning Text" xfId="2794" builtinId="11" customBuiltin="1"/>
    <cellStyle name="Warning Text 2" xfId="2795"/>
    <cellStyle name="Warning Text 3" xfId="2796"/>
    <cellStyle name="Warning Text 3 2" xfId="2797"/>
    <cellStyle name="Warning Text 4" xfId="2798"/>
    <cellStyle name="Warning Text 4 2" xfId="2799"/>
    <cellStyle name="Warning Text 4 3" xfId="2800"/>
    <cellStyle name="Warning Text 5" xfId="2801"/>
    <cellStyle name="Warning Text 5 2" xfId="2802"/>
    <cellStyle name="Warning Text 6" xfId="2803"/>
    <cellStyle name="Warning Text 7" xfId="280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152400</xdr:colOff>
      <xdr:row>4</xdr:row>
      <xdr:rowOff>129540</xdr:rowOff>
    </xdr:from>
    <xdr:to>
      <xdr:col>6</xdr:col>
      <xdr:colOff>483881</xdr:colOff>
      <xdr:row>10</xdr:row>
      <xdr:rowOff>131467</xdr:rowOff>
    </xdr:to>
    <xdr:cxnSp macro="">
      <xdr:nvCxnSpPr>
        <xdr:cNvPr id="3" name="Straight Arrow Connector 2"/>
        <xdr:cNvCxnSpPr/>
      </xdr:nvCxnSpPr>
      <xdr:spPr>
        <a:xfrm flipV="1">
          <a:off x="7038975" y="1162050"/>
          <a:ext cx="333375" cy="18954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5</xdr:row>
      <xdr:rowOff>9525</xdr:rowOff>
    </xdr:from>
    <xdr:to>
      <xdr:col>1</xdr:col>
      <xdr:colOff>47625</xdr:colOff>
      <xdr:row>14</xdr:row>
      <xdr:rowOff>129524</xdr:rowOff>
    </xdr:to>
    <xdr:cxnSp macro="">
      <xdr:nvCxnSpPr>
        <xdr:cNvPr id="5" name="Straight Arrow Connector 4"/>
        <xdr:cNvCxnSpPr/>
      </xdr:nvCxnSpPr>
      <xdr:spPr>
        <a:xfrm flipV="1">
          <a:off x="171450" y="1295400"/>
          <a:ext cx="485775" cy="33909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11</xdr:row>
      <xdr:rowOff>148590</xdr:rowOff>
    </xdr:from>
    <xdr:to>
      <xdr:col>6</xdr:col>
      <xdr:colOff>9525</xdr:colOff>
      <xdr:row>15</xdr:row>
      <xdr:rowOff>76265</xdr:rowOff>
    </xdr:to>
    <xdr:cxnSp macro="">
      <xdr:nvCxnSpPr>
        <xdr:cNvPr id="7" name="Straight Arrow Connector 6"/>
        <xdr:cNvCxnSpPr/>
      </xdr:nvCxnSpPr>
      <xdr:spPr>
        <a:xfrm>
          <a:off x="3114675" y="4229100"/>
          <a:ext cx="1171575" cy="5715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76"/>
  <sheetViews>
    <sheetView workbookViewId="0">
      <pane xSplit="4" ySplit="4" topLeftCell="G18" activePane="bottomRight" state="frozen"/>
      <selection pane="topRight" activeCell="E1" sqref="E1"/>
      <selection pane="bottomLeft" activeCell="A3" sqref="A3"/>
      <selection pane="bottomRight" activeCell="D33" sqref="D33"/>
    </sheetView>
  </sheetViews>
  <sheetFormatPr defaultRowHeight="12.75"/>
  <cols>
    <col min="1" max="1" width="13.28515625" style="1" customWidth="1"/>
    <col min="2" max="2" width="12.42578125" style="1" customWidth="1"/>
    <col min="3" max="3" width="13" style="1" customWidth="1"/>
    <col min="4" max="4" width="22.28515625" style="2" customWidth="1"/>
    <col min="5" max="7" width="9.140625" style="1"/>
    <col min="8" max="8" width="9.28515625" style="1" customWidth="1"/>
    <col min="9" max="13" width="9.140625" style="1"/>
    <col min="14" max="14" width="16.28515625" style="1" bestFit="1" customWidth="1"/>
    <col min="15" max="15" width="17.42578125" style="1" bestFit="1" customWidth="1"/>
    <col min="16" max="18" width="14.5703125" style="1" bestFit="1" customWidth="1"/>
    <col min="19" max="19" width="11.7109375" style="1" customWidth="1"/>
    <col min="20" max="55" width="14.5703125" style="1" bestFit="1" customWidth="1"/>
    <col min="56" max="56" width="10.140625" style="1" customWidth="1"/>
    <col min="57" max="58" width="14.5703125" style="1" bestFit="1" customWidth="1"/>
    <col min="59" max="59" width="11.85546875" style="1" customWidth="1"/>
    <col min="60" max="60" width="12.28515625" style="1" customWidth="1"/>
    <col min="61" max="61" width="11.5703125" style="1" customWidth="1"/>
    <col min="62" max="64" width="14.5703125" style="1" bestFit="1" customWidth="1"/>
    <col min="65" max="16384" width="9.140625" style="1"/>
  </cols>
  <sheetData>
    <row r="1" spans="1:66" ht="16.5" thickBot="1">
      <c r="A1" s="9" t="s">
        <v>86</v>
      </c>
      <c r="E1" s="74" t="s">
        <v>70</v>
      </c>
      <c r="N1" s="23">
        <v>1</v>
      </c>
      <c r="O1" s="23">
        <v>2</v>
      </c>
      <c r="P1" s="23">
        <v>3</v>
      </c>
      <c r="Q1" s="23">
        <v>4</v>
      </c>
      <c r="R1" s="23">
        <v>5</v>
      </c>
      <c r="S1" s="23">
        <v>6</v>
      </c>
      <c r="T1" s="23">
        <v>7</v>
      </c>
      <c r="U1" s="23">
        <v>8</v>
      </c>
      <c r="V1" s="23">
        <v>9</v>
      </c>
      <c r="W1" s="23">
        <v>10</v>
      </c>
      <c r="X1" s="23">
        <v>11</v>
      </c>
      <c r="Y1" s="23">
        <v>12</v>
      </c>
      <c r="Z1" s="23">
        <v>13</v>
      </c>
      <c r="AA1" s="23">
        <v>14</v>
      </c>
      <c r="AB1" s="23">
        <v>15</v>
      </c>
      <c r="AC1" s="23">
        <v>16</v>
      </c>
      <c r="AD1" s="23">
        <v>17</v>
      </c>
      <c r="AE1" s="23">
        <v>18</v>
      </c>
      <c r="AF1" s="23">
        <v>19</v>
      </c>
      <c r="AG1" s="23">
        <v>20</v>
      </c>
      <c r="AH1" s="23">
        <v>21</v>
      </c>
      <c r="AI1" s="23">
        <v>22</v>
      </c>
      <c r="AJ1" s="23">
        <v>23</v>
      </c>
      <c r="AK1" s="23">
        <v>24</v>
      </c>
      <c r="AL1" s="23">
        <v>25</v>
      </c>
      <c r="AM1" s="23">
        <v>26</v>
      </c>
      <c r="AN1" s="23">
        <v>27</v>
      </c>
      <c r="AO1" s="23">
        <v>28</v>
      </c>
      <c r="AP1" s="23">
        <v>29</v>
      </c>
      <c r="AQ1" s="23">
        <v>30</v>
      </c>
      <c r="AR1" s="23">
        <v>31</v>
      </c>
      <c r="AS1" s="23">
        <v>32</v>
      </c>
      <c r="AT1" s="23">
        <v>33</v>
      </c>
      <c r="AU1" s="23">
        <v>34</v>
      </c>
      <c r="AV1" s="23">
        <v>35</v>
      </c>
      <c r="AW1" s="23">
        <v>36</v>
      </c>
      <c r="AX1" s="23">
        <v>37</v>
      </c>
      <c r="AY1" s="23">
        <v>38</v>
      </c>
      <c r="AZ1" s="23">
        <v>39</v>
      </c>
      <c r="BA1" s="23">
        <v>40</v>
      </c>
      <c r="BB1" s="23">
        <v>41</v>
      </c>
      <c r="BC1" s="23"/>
      <c r="BD1" s="23"/>
      <c r="BE1" s="23"/>
      <c r="BF1" s="23"/>
      <c r="BG1" s="23"/>
      <c r="BH1" s="23"/>
      <c r="BI1" s="23"/>
      <c r="BJ1" s="23"/>
      <c r="BK1" s="23"/>
      <c r="BL1" s="23"/>
    </row>
    <row r="2" spans="1:66" ht="16.5" thickBot="1">
      <c r="A2" s="117" t="s">
        <v>65</v>
      </c>
      <c r="E2" s="169" t="s">
        <v>95</v>
      </c>
      <c r="F2" s="170"/>
      <c r="G2" s="170"/>
      <c r="H2" s="170"/>
      <c r="I2" s="170"/>
      <c r="J2" s="170"/>
      <c r="K2" s="170"/>
      <c r="L2" s="170"/>
      <c r="M2" s="170"/>
      <c r="N2" s="170"/>
      <c r="O2" s="170"/>
    </row>
    <row r="3" spans="1:66" ht="15.75">
      <c r="A3" s="30" t="s">
        <v>38</v>
      </c>
      <c r="B3" s="143">
        <v>5.4999999999999997E-3</v>
      </c>
      <c r="D3" s="57" t="s">
        <v>17</v>
      </c>
      <c r="E3" s="21" t="s">
        <v>17</v>
      </c>
      <c r="N3" s="3" t="s">
        <v>78</v>
      </c>
      <c r="O3" s="22"/>
    </row>
    <row r="4" spans="1:66" ht="13.5" thickBot="1">
      <c r="A4" s="31" t="s">
        <v>37</v>
      </c>
      <c r="B4" s="142">
        <v>3.0999999999999999E-3</v>
      </c>
      <c r="C4" s="1" t="s">
        <v>99</v>
      </c>
      <c r="D4" s="3" t="s">
        <v>11</v>
      </c>
      <c r="E4" s="1">
        <v>2008</v>
      </c>
      <c r="F4" s="1">
        <f t="shared" ref="F4:AK4" si="0">E4+1</f>
        <v>2009</v>
      </c>
      <c r="G4" s="1">
        <f t="shared" si="0"/>
        <v>2010</v>
      </c>
      <c r="H4" s="1">
        <f t="shared" si="0"/>
        <v>2011</v>
      </c>
      <c r="I4" s="1">
        <f t="shared" si="0"/>
        <v>2012</v>
      </c>
      <c r="J4" s="1">
        <f t="shared" si="0"/>
        <v>2013</v>
      </c>
      <c r="K4" s="1">
        <f t="shared" si="0"/>
        <v>2014</v>
      </c>
      <c r="L4" s="1">
        <f t="shared" si="0"/>
        <v>2015</v>
      </c>
      <c r="M4" s="1">
        <f t="shared" si="0"/>
        <v>2016</v>
      </c>
      <c r="N4" s="101">
        <f t="shared" si="0"/>
        <v>2017</v>
      </c>
      <c r="O4" s="1">
        <f t="shared" si="0"/>
        <v>2018</v>
      </c>
      <c r="P4" s="1">
        <f t="shared" si="0"/>
        <v>2019</v>
      </c>
      <c r="Q4" s="1">
        <f t="shared" si="0"/>
        <v>2020</v>
      </c>
      <c r="R4" s="1">
        <f t="shared" si="0"/>
        <v>2021</v>
      </c>
      <c r="S4" s="1">
        <f t="shared" si="0"/>
        <v>2022</v>
      </c>
      <c r="T4" s="1">
        <f t="shared" si="0"/>
        <v>2023</v>
      </c>
      <c r="U4" s="1">
        <f t="shared" si="0"/>
        <v>2024</v>
      </c>
      <c r="V4" s="1">
        <f t="shared" si="0"/>
        <v>2025</v>
      </c>
      <c r="W4" s="1">
        <f t="shared" si="0"/>
        <v>2026</v>
      </c>
      <c r="X4" s="1">
        <f t="shared" si="0"/>
        <v>2027</v>
      </c>
      <c r="Y4" s="1">
        <f t="shared" si="0"/>
        <v>2028</v>
      </c>
      <c r="Z4" s="1">
        <f t="shared" si="0"/>
        <v>2029</v>
      </c>
      <c r="AA4" s="1">
        <f t="shared" si="0"/>
        <v>2030</v>
      </c>
      <c r="AB4" s="1">
        <f t="shared" si="0"/>
        <v>2031</v>
      </c>
      <c r="AC4" s="1">
        <f t="shared" si="0"/>
        <v>2032</v>
      </c>
      <c r="AD4" s="1">
        <f t="shared" si="0"/>
        <v>2033</v>
      </c>
      <c r="AE4" s="1">
        <f t="shared" si="0"/>
        <v>2034</v>
      </c>
      <c r="AF4" s="1">
        <f t="shared" si="0"/>
        <v>2035</v>
      </c>
      <c r="AG4" s="1">
        <f t="shared" si="0"/>
        <v>2036</v>
      </c>
      <c r="AH4" s="1">
        <f t="shared" si="0"/>
        <v>2037</v>
      </c>
      <c r="AI4" s="1">
        <f t="shared" si="0"/>
        <v>2038</v>
      </c>
      <c r="AJ4" s="1">
        <f t="shared" si="0"/>
        <v>2039</v>
      </c>
      <c r="AK4" s="1">
        <f t="shared" si="0"/>
        <v>2040</v>
      </c>
      <c r="AL4" s="1">
        <f t="shared" ref="AL4:BL4" si="1">AK4+1</f>
        <v>2041</v>
      </c>
      <c r="AM4" s="1">
        <f t="shared" si="1"/>
        <v>2042</v>
      </c>
      <c r="AN4" s="1">
        <f t="shared" si="1"/>
        <v>2043</v>
      </c>
      <c r="AO4" s="1">
        <f t="shared" si="1"/>
        <v>2044</v>
      </c>
      <c r="AP4" s="1">
        <f t="shared" si="1"/>
        <v>2045</v>
      </c>
      <c r="AQ4" s="1">
        <f t="shared" si="1"/>
        <v>2046</v>
      </c>
      <c r="AR4" s="1">
        <f t="shared" si="1"/>
        <v>2047</v>
      </c>
      <c r="AS4" s="1">
        <f t="shared" si="1"/>
        <v>2048</v>
      </c>
      <c r="AT4" s="1">
        <f t="shared" si="1"/>
        <v>2049</v>
      </c>
      <c r="AU4" s="1">
        <f t="shared" si="1"/>
        <v>2050</v>
      </c>
      <c r="AV4" s="1">
        <f t="shared" si="1"/>
        <v>2051</v>
      </c>
      <c r="AW4" s="1">
        <f t="shared" si="1"/>
        <v>2052</v>
      </c>
      <c r="AX4" s="1">
        <f t="shared" si="1"/>
        <v>2053</v>
      </c>
      <c r="AY4" s="1">
        <f t="shared" si="1"/>
        <v>2054</v>
      </c>
      <c r="AZ4" s="1">
        <f t="shared" si="1"/>
        <v>2055</v>
      </c>
      <c r="BA4" s="1">
        <f t="shared" si="1"/>
        <v>2056</v>
      </c>
      <c r="BB4" s="1">
        <f t="shared" si="1"/>
        <v>2057</v>
      </c>
      <c r="BC4" s="1">
        <f t="shared" si="1"/>
        <v>2058</v>
      </c>
      <c r="BD4" s="1">
        <f t="shared" si="1"/>
        <v>2059</v>
      </c>
      <c r="BE4" s="1">
        <f t="shared" si="1"/>
        <v>2060</v>
      </c>
      <c r="BF4" s="1">
        <f t="shared" si="1"/>
        <v>2061</v>
      </c>
      <c r="BG4" s="1">
        <f t="shared" si="1"/>
        <v>2062</v>
      </c>
      <c r="BH4" s="1">
        <f t="shared" si="1"/>
        <v>2063</v>
      </c>
      <c r="BI4" s="1">
        <f t="shared" si="1"/>
        <v>2064</v>
      </c>
      <c r="BJ4" s="1">
        <f t="shared" si="1"/>
        <v>2065</v>
      </c>
      <c r="BK4" s="1">
        <f t="shared" si="1"/>
        <v>2066</v>
      </c>
      <c r="BL4" s="1">
        <f t="shared" si="1"/>
        <v>2067</v>
      </c>
    </row>
    <row r="5" spans="1:66" ht="42" customHeight="1">
      <c r="A5" s="32" t="s">
        <v>4</v>
      </c>
      <c r="B5" s="141">
        <v>5.9650000000000002E-2</v>
      </c>
      <c r="C5" s="172" t="s">
        <v>60</v>
      </c>
      <c r="D5" s="75" t="s">
        <v>82</v>
      </c>
      <c r="N5" s="95">
        <f>N6/(1-$B$5)</f>
        <v>1190.9548572340086</v>
      </c>
      <c r="O5" s="96">
        <f t="shared" ref="O5:BL5" si="2">O6/(1-$B$5)</f>
        <v>2590.1840803955974</v>
      </c>
      <c r="P5" s="6">
        <f t="shared" si="2"/>
        <v>2245.0462061998192</v>
      </c>
      <c r="Q5" s="6">
        <f t="shared" si="2"/>
        <v>2316.1157016004681</v>
      </c>
      <c r="R5" s="6">
        <f t="shared" si="2"/>
        <v>2419.4027755622906</v>
      </c>
      <c r="S5" s="6">
        <f t="shared" si="2"/>
        <v>2557.4553091933853</v>
      </c>
      <c r="T5" s="6">
        <f t="shared" si="2"/>
        <v>2694.8917956080186</v>
      </c>
      <c r="U5" s="6">
        <f t="shared" si="2"/>
        <v>2809.9140745467112</v>
      </c>
      <c r="V5" s="6">
        <f t="shared" si="2"/>
        <v>2908.5453288669114</v>
      </c>
      <c r="W5" s="6">
        <f t="shared" si="2"/>
        <v>2986.1935449566654</v>
      </c>
      <c r="X5" s="6">
        <f t="shared" si="2"/>
        <v>3089.8027330249374</v>
      </c>
      <c r="Y5" s="6">
        <f t="shared" si="2"/>
        <v>3241.5733503482747</v>
      </c>
      <c r="Z5" s="6">
        <f t="shared" si="2"/>
        <v>3454.7220715690964</v>
      </c>
      <c r="AA5" s="6">
        <f t="shared" si="2"/>
        <v>3541.5881320784815</v>
      </c>
      <c r="AB5" s="6">
        <f t="shared" si="2"/>
        <v>3627.749454990163</v>
      </c>
      <c r="AC5" s="6">
        <f t="shared" si="2"/>
        <v>3707.0726857021323</v>
      </c>
      <c r="AD5" s="6">
        <f t="shared" si="2"/>
        <v>3785.8464401552615</v>
      </c>
      <c r="AE5" s="6">
        <f t="shared" si="2"/>
        <v>3865.0502472483649</v>
      </c>
      <c r="AF5" s="6">
        <f t="shared" si="2"/>
        <v>3944.2777689158293</v>
      </c>
      <c r="AG5" s="6">
        <f t="shared" si="2"/>
        <v>4023.4234061785505</v>
      </c>
      <c r="AH5" s="6">
        <f t="shared" si="2"/>
        <v>4093.3177008560642</v>
      </c>
      <c r="AI5" s="6">
        <f t="shared" si="2"/>
        <v>4163.7054288296913</v>
      </c>
      <c r="AJ5" s="6">
        <f t="shared" si="2"/>
        <v>4234.0520019141804</v>
      </c>
      <c r="AK5" s="6">
        <f t="shared" si="2"/>
        <v>4304.0801829106185</v>
      </c>
      <c r="AL5" s="6">
        <f t="shared" si="2"/>
        <v>4374.2595841973734</v>
      </c>
      <c r="AM5" s="6">
        <f t="shared" si="2"/>
        <v>4435.7909289094487</v>
      </c>
      <c r="AN5" s="6">
        <f t="shared" si="2"/>
        <v>4497.2786728345827</v>
      </c>
      <c r="AO5" s="6">
        <f t="shared" si="2"/>
        <v>4558.6005210825761</v>
      </c>
      <c r="AP5" s="6">
        <f t="shared" si="2"/>
        <v>4619.8022013080235</v>
      </c>
      <c r="AQ5" s="6">
        <f t="shared" si="2"/>
        <v>4661.9779869197637</v>
      </c>
      <c r="AR5" s="6">
        <f t="shared" si="2"/>
        <v>4704.1101717445636</v>
      </c>
      <c r="AS5" s="6">
        <f t="shared" si="2"/>
        <v>4746.2817036209926</v>
      </c>
      <c r="AT5" s="6">
        <f t="shared" si="2"/>
        <v>4788.2224703567817</v>
      </c>
      <c r="AU5" s="6">
        <f t="shared" si="2"/>
        <v>4830.2079013133407</v>
      </c>
      <c r="AV5" s="6">
        <f t="shared" si="2"/>
        <v>4872.2071569096615</v>
      </c>
      <c r="AW5" s="6">
        <f t="shared" si="2"/>
        <v>4914.3116924549367</v>
      </c>
      <c r="AX5" s="6">
        <f t="shared" si="2"/>
        <v>4956.0716754399955</v>
      </c>
      <c r="AY5" s="6">
        <f t="shared" si="2"/>
        <v>4997.9305577710429</v>
      </c>
      <c r="AZ5" s="6">
        <f t="shared" si="2"/>
        <v>5039.8904663157336</v>
      </c>
      <c r="BA5" s="6">
        <f t="shared" si="2"/>
        <v>5082.012016802254</v>
      </c>
      <c r="BB5" s="6">
        <f t="shared" si="2"/>
        <v>5123.4774286170041</v>
      </c>
      <c r="BC5" s="6">
        <f t="shared" si="2"/>
        <v>5165.2831392566595</v>
      </c>
      <c r="BD5" s="6">
        <f t="shared" si="2"/>
        <v>5207.0824692933475</v>
      </c>
      <c r="BE5" s="6">
        <f t="shared" si="2"/>
        <v>5248.8615940873078</v>
      </c>
      <c r="BF5" s="6">
        <f t="shared" si="2"/>
        <v>5289.0189822938273</v>
      </c>
      <c r="BG5" s="6">
        <f t="shared" si="2"/>
        <v>5330.6736853299308</v>
      </c>
      <c r="BH5" s="6">
        <f t="shared" si="2"/>
        <v>5372.3049928218215</v>
      </c>
      <c r="BI5" s="6">
        <f t="shared" si="2"/>
        <v>5414.4339873451372</v>
      </c>
      <c r="BJ5" s="6">
        <f t="shared" si="2"/>
        <v>5455.4793427978939</v>
      </c>
      <c r="BK5" s="6">
        <f t="shared" si="2"/>
        <v>5497.0138778114533</v>
      </c>
      <c r="BL5" s="6">
        <f t="shared" si="2"/>
        <v>5538.5186366778335</v>
      </c>
      <c r="BM5" s="6"/>
      <c r="BN5" s="6"/>
    </row>
    <row r="6" spans="1:66" ht="42" customHeight="1">
      <c r="A6" s="32" t="s">
        <v>28</v>
      </c>
      <c r="B6" s="56">
        <v>0.02</v>
      </c>
      <c r="C6" s="173"/>
      <c r="D6" s="76" t="s">
        <v>77</v>
      </c>
      <c r="E6" s="58"/>
      <c r="F6" s="58"/>
      <c r="G6" s="58"/>
      <c r="H6" s="58"/>
      <c r="I6" s="144">
        <v>0</v>
      </c>
      <c r="J6" s="144">
        <v>0</v>
      </c>
      <c r="K6" s="144">
        <v>0</v>
      </c>
      <c r="L6" s="145">
        <v>0</v>
      </c>
      <c r="M6" s="145">
        <v>0</v>
      </c>
      <c r="N6" s="145">
        <f>979.9144+140</f>
        <v>1119.9144000000001</v>
      </c>
      <c r="O6" s="144">
        <f>2075.6796+360</f>
        <v>2435.6795999999999</v>
      </c>
      <c r="P6" s="144">
        <v>2111.1291999999999</v>
      </c>
      <c r="Q6" s="145">
        <v>2177.9594000000002</v>
      </c>
      <c r="R6" s="145">
        <v>2275.0853999999999</v>
      </c>
      <c r="S6" s="144">
        <v>2404.9031</v>
      </c>
      <c r="T6" s="144">
        <v>2534.1415000000002</v>
      </c>
      <c r="U6" s="144">
        <v>2642.3026999999997</v>
      </c>
      <c r="V6" s="144">
        <v>2735.0506</v>
      </c>
      <c r="W6" s="144">
        <v>2808.0671000000002</v>
      </c>
      <c r="X6" s="144">
        <v>2905.4960000000001</v>
      </c>
      <c r="Y6" s="144">
        <v>3048.2135000000003</v>
      </c>
      <c r="Z6" s="144">
        <v>3248.6478999999999</v>
      </c>
      <c r="AA6" s="144">
        <v>3330.3324000000002</v>
      </c>
      <c r="AB6" s="144">
        <v>3411.3541999999998</v>
      </c>
      <c r="AC6" s="144">
        <v>3485.9458</v>
      </c>
      <c r="AD6" s="144">
        <v>3560.0207</v>
      </c>
      <c r="AE6" s="144">
        <v>3634.5</v>
      </c>
      <c r="AF6" s="144">
        <v>3709.0016000000001</v>
      </c>
      <c r="AG6" s="144">
        <v>3783.4261999999999</v>
      </c>
      <c r="AH6" s="144">
        <v>3849.1513</v>
      </c>
      <c r="AI6" s="144">
        <v>3915.3404</v>
      </c>
      <c r="AJ6" s="144">
        <v>3981.4908</v>
      </c>
      <c r="AK6" s="144">
        <v>4047.3418000000001</v>
      </c>
      <c r="AL6" s="144">
        <v>4113.335</v>
      </c>
      <c r="AM6" s="144">
        <v>4171.1959999999999</v>
      </c>
      <c r="AN6" s="144">
        <v>4229.0159999999996</v>
      </c>
      <c r="AO6" s="144">
        <v>4286.68</v>
      </c>
      <c r="AP6" s="144">
        <v>4344.2309999999998</v>
      </c>
      <c r="AQ6" s="144">
        <v>4383.8909999999996</v>
      </c>
      <c r="AR6" s="144">
        <v>4423.51</v>
      </c>
      <c r="AS6" s="144">
        <v>4463.1660000000002</v>
      </c>
      <c r="AT6" s="144">
        <v>4502.6049999999996</v>
      </c>
      <c r="AU6" s="144">
        <v>4542.0860000000002</v>
      </c>
      <c r="AV6" s="144">
        <v>4581.58</v>
      </c>
      <c r="AW6" s="144">
        <v>4621.1729999999998</v>
      </c>
      <c r="AX6" s="144">
        <v>4660.442</v>
      </c>
      <c r="AY6" s="144">
        <v>4699.8040000000001</v>
      </c>
      <c r="AZ6" s="144">
        <v>4739.2610000000004</v>
      </c>
      <c r="BA6" s="144">
        <v>4778.87</v>
      </c>
      <c r="BB6" s="144">
        <v>4817.8620000000001</v>
      </c>
      <c r="BC6" s="144">
        <v>4857.174</v>
      </c>
      <c r="BD6" s="144">
        <v>4896.4799999999996</v>
      </c>
      <c r="BE6" s="144">
        <v>4935.7669999999998</v>
      </c>
      <c r="BF6" s="144">
        <v>4973.5290000000005</v>
      </c>
      <c r="BG6" s="144">
        <v>5012.6990000000005</v>
      </c>
      <c r="BH6" s="144">
        <v>5051.8469999999998</v>
      </c>
      <c r="BI6" s="144">
        <v>5091.4629999999997</v>
      </c>
      <c r="BJ6" s="144">
        <v>5130.0599999999995</v>
      </c>
      <c r="BK6" s="144">
        <v>5169.1170000000002</v>
      </c>
      <c r="BL6" s="144">
        <v>5208.1460000000006</v>
      </c>
      <c r="BM6" s="6"/>
      <c r="BN6" s="6"/>
    </row>
    <row r="7" spans="1:66" ht="35.25" customHeight="1">
      <c r="A7" s="174" t="s">
        <v>69</v>
      </c>
      <c r="B7" s="175"/>
      <c r="C7" s="172" t="s">
        <v>59</v>
      </c>
      <c r="D7" s="75" t="s">
        <v>51</v>
      </c>
      <c r="N7" s="79"/>
      <c r="O7" s="44"/>
      <c r="P7" s="44"/>
      <c r="Q7" s="44"/>
      <c r="R7" s="44">
        <f t="shared" ref="R7:AV7" si="3">Q7</f>
        <v>0</v>
      </c>
      <c r="S7" s="44">
        <f t="shared" si="3"/>
        <v>0</v>
      </c>
      <c r="T7" s="44">
        <f t="shared" si="3"/>
        <v>0</v>
      </c>
      <c r="U7" s="44">
        <f t="shared" si="3"/>
        <v>0</v>
      </c>
      <c r="V7" s="44">
        <f t="shared" si="3"/>
        <v>0</v>
      </c>
      <c r="W7" s="44">
        <f t="shared" si="3"/>
        <v>0</v>
      </c>
      <c r="X7" s="44">
        <f t="shared" si="3"/>
        <v>0</v>
      </c>
      <c r="Y7" s="44">
        <f t="shared" si="3"/>
        <v>0</v>
      </c>
      <c r="Z7" s="44">
        <f t="shared" si="3"/>
        <v>0</v>
      </c>
      <c r="AA7" s="44">
        <f t="shared" si="3"/>
        <v>0</v>
      </c>
      <c r="AB7" s="44">
        <f t="shared" si="3"/>
        <v>0</v>
      </c>
      <c r="AC7" s="44">
        <f t="shared" si="3"/>
        <v>0</v>
      </c>
      <c r="AD7" s="44">
        <f t="shared" si="3"/>
        <v>0</v>
      </c>
      <c r="AE7" s="44">
        <f t="shared" si="3"/>
        <v>0</v>
      </c>
      <c r="AF7" s="44">
        <f t="shared" si="3"/>
        <v>0</v>
      </c>
      <c r="AG7" s="44">
        <f t="shared" si="3"/>
        <v>0</v>
      </c>
      <c r="AH7" s="44">
        <f t="shared" si="3"/>
        <v>0</v>
      </c>
      <c r="AI7" s="44">
        <f t="shared" si="3"/>
        <v>0</v>
      </c>
      <c r="AJ7" s="44">
        <f t="shared" si="3"/>
        <v>0</v>
      </c>
      <c r="AK7" s="44">
        <f t="shared" si="3"/>
        <v>0</v>
      </c>
      <c r="AL7" s="44">
        <f t="shared" si="3"/>
        <v>0</v>
      </c>
      <c r="AM7" s="44">
        <f t="shared" si="3"/>
        <v>0</v>
      </c>
      <c r="AN7" s="44">
        <f t="shared" si="3"/>
        <v>0</v>
      </c>
      <c r="AO7" s="44">
        <f t="shared" si="3"/>
        <v>0</v>
      </c>
      <c r="AP7" s="44">
        <f t="shared" si="3"/>
        <v>0</v>
      </c>
      <c r="AQ7" s="44">
        <f t="shared" si="3"/>
        <v>0</v>
      </c>
      <c r="AR7" s="44">
        <f t="shared" si="3"/>
        <v>0</v>
      </c>
      <c r="AS7" s="44">
        <f t="shared" si="3"/>
        <v>0</v>
      </c>
      <c r="AT7" s="44">
        <f t="shared" si="3"/>
        <v>0</v>
      </c>
      <c r="AU7" s="44">
        <f t="shared" si="3"/>
        <v>0</v>
      </c>
      <c r="AV7" s="44">
        <f t="shared" si="3"/>
        <v>0</v>
      </c>
    </row>
    <row r="8" spans="1:66" ht="35.25" customHeight="1">
      <c r="A8" s="176"/>
      <c r="B8" s="177"/>
      <c r="C8" s="173"/>
      <c r="D8" s="77" t="s">
        <v>52</v>
      </c>
      <c r="N8" s="44"/>
      <c r="O8" s="44"/>
      <c r="P8" s="44"/>
      <c r="Q8" s="44"/>
      <c r="R8" s="44">
        <f t="shared" ref="R8:AV8" si="4">R7*(1-$B$5)</f>
        <v>0</v>
      </c>
      <c r="S8" s="44">
        <f t="shared" si="4"/>
        <v>0</v>
      </c>
      <c r="T8" s="44">
        <f t="shared" si="4"/>
        <v>0</v>
      </c>
      <c r="U8" s="44">
        <f t="shared" si="4"/>
        <v>0</v>
      </c>
      <c r="V8" s="44">
        <f t="shared" si="4"/>
        <v>0</v>
      </c>
      <c r="W8" s="44">
        <f t="shared" si="4"/>
        <v>0</v>
      </c>
      <c r="X8" s="44">
        <f t="shared" si="4"/>
        <v>0</v>
      </c>
      <c r="Y8" s="44">
        <f t="shared" si="4"/>
        <v>0</v>
      </c>
      <c r="Z8" s="44">
        <f t="shared" si="4"/>
        <v>0</v>
      </c>
      <c r="AA8" s="44">
        <f t="shared" si="4"/>
        <v>0</v>
      </c>
      <c r="AB8" s="44">
        <f t="shared" si="4"/>
        <v>0</v>
      </c>
      <c r="AC8" s="44">
        <f t="shared" si="4"/>
        <v>0</v>
      </c>
      <c r="AD8" s="44">
        <f t="shared" si="4"/>
        <v>0</v>
      </c>
      <c r="AE8" s="44">
        <f t="shared" si="4"/>
        <v>0</v>
      </c>
      <c r="AF8" s="44">
        <f t="shared" si="4"/>
        <v>0</v>
      </c>
      <c r="AG8" s="44">
        <f t="shared" si="4"/>
        <v>0</v>
      </c>
      <c r="AH8" s="44">
        <f t="shared" si="4"/>
        <v>0</v>
      </c>
      <c r="AI8" s="44">
        <f t="shared" si="4"/>
        <v>0</v>
      </c>
      <c r="AJ8" s="44">
        <f t="shared" si="4"/>
        <v>0</v>
      </c>
      <c r="AK8" s="44">
        <f t="shared" si="4"/>
        <v>0</v>
      </c>
      <c r="AL8" s="44">
        <f t="shared" si="4"/>
        <v>0</v>
      </c>
      <c r="AM8" s="44">
        <f t="shared" si="4"/>
        <v>0</v>
      </c>
      <c r="AN8" s="44">
        <f t="shared" si="4"/>
        <v>0</v>
      </c>
      <c r="AO8" s="44">
        <f t="shared" si="4"/>
        <v>0</v>
      </c>
      <c r="AP8" s="44">
        <f t="shared" si="4"/>
        <v>0</v>
      </c>
      <c r="AQ8" s="44">
        <f t="shared" si="4"/>
        <v>0</v>
      </c>
      <c r="AR8" s="44">
        <f t="shared" si="4"/>
        <v>0</v>
      </c>
      <c r="AS8" s="44">
        <f t="shared" si="4"/>
        <v>0</v>
      </c>
      <c r="AT8" s="44">
        <f t="shared" si="4"/>
        <v>0</v>
      </c>
      <c r="AU8" s="44">
        <f t="shared" si="4"/>
        <v>0</v>
      </c>
      <c r="AV8" s="44">
        <f t="shared" si="4"/>
        <v>0</v>
      </c>
    </row>
    <row r="9" spans="1:66" ht="25.5">
      <c r="A9" s="176"/>
      <c r="B9" s="177"/>
      <c r="C9" s="172" t="s">
        <v>61</v>
      </c>
      <c r="D9" s="78" t="s">
        <v>53</v>
      </c>
      <c r="E9" s="6">
        <v>0</v>
      </c>
      <c r="F9" s="6">
        <v>0</v>
      </c>
      <c r="G9" s="6">
        <v>0</v>
      </c>
      <c r="H9" s="6">
        <v>0</v>
      </c>
      <c r="I9" s="6">
        <v>0</v>
      </c>
      <c r="J9" s="6">
        <v>0</v>
      </c>
      <c r="K9" s="6">
        <v>0</v>
      </c>
      <c r="L9" s="6">
        <v>0</v>
      </c>
      <c r="M9" s="6">
        <v>0</v>
      </c>
      <c r="N9" s="6">
        <f t="shared" ref="N9:AS9" si="5">N10/(1-$B$5)</f>
        <v>1190.9548572340086</v>
      </c>
      <c r="O9" s="6">
        <f t="shared" si="5"/>
        <v>2590.1840803955974</v>
      </c>
      <c r="P9" s="6">
        <f t="shared" si="5"/>
        <v>2245.0462061998192</v>
      </c>
      <c r="Q9" s="6">
        <f t="shared" si="5"/>
        <v>2316.1157016004681</v>
      </c>
      <c r="R9" s="6">
        <f t="shared" si="5"/>
        <v>2419.4027755622906</v>
      </c>
      <c r="S9" s="6">
        <f t="shared" si="5"/>
        <v>2557.4553091933853</v>
      </c>
      <c r="T9" s="6">
        <f t="shared" si="5"/>
        <v>2694.8917956080186</v>
      </c>
      <c r="U9" s="6">
        <f t="shared" si="5"/>
        <v>2809.9140745467112</v>
      </c>
      <c r="V9" s="6">
        <f t="shared" si="5"/>
        <v>2908.5453288669114</v>
      </c>
      <c r="W9" s="6">
        <f t="shared" si="5"/>
        <v>2986.1935449566654</v>
      </c>
      <c r="X9" s="6">
        <f t="shared" si="5"/>
        <v>3089.8027330249374</v>
      </c>
      <c r="Y9" s="6">
        <f t="shared" si="5"/>
        <v>3241.5733503482747</v>
      </c>
      <c r="Z9" s="6">
        <f t="shared" si="5"/>
        <v>3454.7220715690964</v>
      </c>
      <c r="AA9" s="6">
        <f t="shared" si="5"/>
        <v>3541.5881320784815</v>
      </c>
      <c r="AB9" s="6">
        <f t="shared" si="5"/>
        <v>3627.749454990163</v>
      </c>
      <c r="AC9" s="6">
        <f t="shared" si="5"/>
        <v>3707.0726857021323</v>
      </c>
      <c r="AD9" s="6">
        <f t="shared" si="5"/>
        <v>3785.8464401552615</v>
      </c>
      <c r="AE9" s="6">
        <f t="shared" si="5"/>
        <v>3865.0502472483649</v>
      </c>
      <c r="AF9" s="6">
        <f t="shared" si="5"/>
        <v>3944.2777689158293</v>
      </c>
      <c r="AG9" s="6">
        <f t="shared" si="5"/>
        <v>4023.4234061785505</v>
      </c>
      <c r="AH9" s="6">
        <f t="shared" si="5"/>
        <v>4093.3177008560642</v>
      </c>
      <c r="AI9" s="6">
        <f t="shared" si="5"/>
        <v>4163.7054288296913</v>
      </c>
      <c r="AJ9" s="6">
        <f t="shared" si="5"/>
        <v>4234.0520019141804</v>
      </c>
      <c r="AK9" s="6">
        <f t="shared" si="5"/>
        <v>4304.0801829106185</v>
      </c>
      <c r="AL9" s="6">
        <f t="shared" si="5"/>
        <v>4374.2595841973734</v>
      </c>
      <c r="AM9" s="6">
        <f t="shared" si="5"/>
        <v>4435.7909289094487</v>
      </c>
      <c r="AN9" s="6">
        <f t="shared" si="5"/>
        <v>4497.2786728345827</v>
      </c>
      <c r="AO9" s="6">
        <f t="shared" si="5"/>
        <v>4558.6005210825761</v>
      </c>
      <c r="AP9" s="6">
        <f t="shared" si="5"/>
        <v>4619.8022013080235</v>
      </c>
      <c r="AQ9" s="6">
        <f t="shared" si="5"/>
        <v>4661.9779869197637</v>
      </c>
      <c r="AR9" s="6">
        <f t="shared" si="5"/>
        <v>4704.1101717445636</v>
      </c>
      <c r="AS9" s="6">
        <f t="shared" si="5"/>
        <v>4746.2817036209926</v>
      </c>
      <c r="AT9" s="6">
        <f t="shared" ref="AT9:BL9" si="6">AT10/(1-$B$5)</f>
        <v>4788.2224703567817</v>
      </c>
      <c r="AU9" s="6">
        <f t="shared" si="6"/>
        <v>4830.2079013133407</v>
      </c>
      <c r="AV9" s="6">
        <f t="shared" si="6"/>
        <v>4872.2071569096615</v>
      </c>
      <c r="AW9" s="6">
        <f t="shared" si="6"/>
        <v>4914.3116924549367</v>
      </c>
      <c r="AX9" s="6">
        <f t="shared" si="6"/>
        <v>4956.0716754399955</v>
      </c>
      <c r="AY9" s="6">
        <f t="shared" si="6"/>
        <v>4997.9305577710429</v>
      </c>
      <c r="AZ9" s="6">
        <f t="shared" si="6"/>
        <v>5039.8904663157336</v>
      </c>
      <c r="BA9" s="6">
        <f t="shared" si="6"/>
        <v>5082.012016802254</v>
      </c>
      <c r="BB9" s="6">
        <f t="shared" si="6"/>
        <v>5123.4774286170041</v>
      </c>
      <c r="BC9" s="6">
        <f t="shared" si="6"/>
        <v>5165.2831392566595</v>
      </c>
      <c r="BD9" s="6">
        <f t="shared" si="6"/>
        <v>5207.0824692933475</v>
      </c>
      <c r="BE9" s="6">
        <f t="shared" si="6"/>
        <v>5248.8615940873078</v>
      </c>
      <c r="BF9" s="6">
        <f t="shared" si="6"/>
        <v>5289.0189822938273</v>
      </c>
      <c r="BG9" s="6">
        <f t="shared" si="6"/>
        <v>5330.6736853299308</v>
      </c>
      <c r="BH9" s="6">
        <f t="shared" si="6"/>
        <v>5372.3049928218215</v>
      </c>
      <c r="BI9" s="6">
        <f t="shared" si="6"/>
        <v>5414.4339873451372</v>
      </c>
      <c r="BJ9" s="6">
        <f t="shared" si="6"/>
        <v>5455.4793427978939</v>
      </c>
      <c r="BK9" s="6">
        <f t="shared" si="6"/>
        <v>5497.0138778114533</v>
      </c>
      <c r="BL9" s="6">
        <f t="shared" si="6"/>
        <v>5538.5186366778335</v>
      </c>
      <c r="BM9" s="6"/>
      <c r="BN9" s="6"/>
    </row>
    <row r="10" spans="1:66" s="52" customFormat="1" ht="38.25">
      <c r="A10" s="178"/>
      <c r="B10" s="179"/>
      <c r="C10" s="173"/>
      <c r="D10" s="81" t="s">
        <v>54</v>
      </c>
      <c r="E10" s="82">
        <v>0</v>
      </c>
      <c r="F10" s="82">
        <v>0</v>
      </c>
      <c r="G10" s="82">
        <v>0</v>
      </c>
      <c r="H10" s="82">
        <v>0</v>
      </c>
      <c r="I10" s="82">
        <v>0</v>
      </c>
      <c r="J10" s="82">
        <v>0</v>
      </c>
      <c r="K10" s="82">
        <v>0</v>
      </c>
      <c r="L10" s="82">
        <v>0</v>
      </c>
      <c r="M10" s="82">
        <v>0</v>
      </c>
      <c r="N10" s="6">
        <f>N6-N8</f>
        <v>1119.9144000000001</v>
      </c>
      <c r="O10" s="6">
        <f t="shared" ref="O10:BL10" si="7">O6-O8</f>
        <v>2435.6795999999999</v>
      </c>
      <c r="P10" s="6">
        <f t="shared" si="7"/>
        <v>2111.1291999999999</v>
      </c>
      <c r="Q10" s="6">
        <f t="shared" si="7"/>
        <v>2177.9594000000002</v>
      </c>
      <c r="R10" s="6">
        <f t="shared" si="7"/>
        <v>2275.0853999999999</v>
      </c>
      <c r="S10" s="6">
        <f t="shared" si="7"/>
        <v>2404.9031</v>
      </c>
      <c r="T10" s="6">
        <f t="shared" si="7"/>
        <v>2534.1415000000002</v>
      </c>
      <c r="U10" s="6">
        <f t="shared" si="7"/>
        <v>2642.3026999999997</v>
      </c>
      <c r="V10" s="6">
        <f t="shared" si="7"/>
        <v>2735.0506</v>
      </c>
      <c r="W10" s="6">
        <f t="shared" si="7"/>
        <v>2808.0671000000002</v>
      </c>
      <c r="X10" s="6">
        <f t="shared" si="7"/>
        <v>2905.4960000000001</v>
      </c>
      <c r="Y10" s="6">
        <f t="shared" si="7"/>
        <v>3048.2135000000003</v>
      </c>
      <c r="Z10" s="6">
        <f t="shared" si="7"/>
        <v>3248.6478999999999</v>
      </c>
      <c r="AA10" s="6">
        <f t="shared" si="7"/>
        <v>3330.3324000000002</v>
      </c>
      <c r="AB10" s="6">
        <f t="shared" si="7"/>
        <v>3411.3541999999998</v>
      </c>
      <c r="AC10" s="6">
        <f t="shared" si="7"/>
        <v>3485.9458</v>
      </c>
      <c r="AD10" s="6">
        <f t="shared" si="7"/>
        <v>3560.0207</v>
      </c>
      <c r="AE10" s="6">
        <f t="shared" si="7"/>
        <v>3634.5</v>
      </c>
      <c r="AF10" s="6">
        <f t="shared" si="7"/>
        <v>3709.0016000000001</v>
      </c>
      <c r="AG10" s="6">
        <f t="shared" si="7"/>
        <v>3783.4261999999999</v>
      </c>
      <c r="AH10" s="6">
        <f t="shared" si="7"/>
        <v>3849.1513</v>
      </c>
      <c r="AI10" s="6">
        <f t="shared" si="7"/>
        <v>3915.3404</v>
      </c>
      <c r="AJ10" s="6">
        <f t="shared" si="7"/>
        <v>3981.4908</v>
      </c>
      <c r="AK10" s="6">
        <f t="shared" si="7"/>
        <v>4047.3418000000001</v>
      </c>
      <c r="AL10" s="6">
        <f t="shared" si="7"/>
        <v>4113.335</v>
      </c>
      <c r="AM10" s="6">
        <f t="shared" si="7"/>
        <v>4171.1959999999999</v>
      </c>
      <c r="AN10" s="6">
        <f t="shared" si="7"/>
        <v>4229.0159999999996</v>
      </c>
      <c r="AO10" s="6">
        <f t="shared" si="7"/>
        <v>4286.68</v>
      </c>
      <c r="AP10" s="6">
        <f t="shared" si="7"/>
        <v>4344.2309999999998</v>
      </c>
      <c r="AQ10" s="6">
        <f t="shared" si="7"/>
        <v>4383.8909999999996</v>
      </c>
      <c r="AR10" s="6">
        <f t="shared" si="7"/>
        <v>4423.51</v>
      </c>
      <c r="AS10" s="6">
        <f t="shared" si="7"/>
        <v>4463.1660000000002</v>
      </c>
      <c r="AT10" s="6">
        <f t="shared" si="7"/>
        <v>4502.6049999999996</v>
      </c>
      <c r="AU10" s="6">
        <f t="shared" si="7"/>
        <v>4542.0860000000002</v>
      </c>
      <c r="AV10" s="6">
        <f t="shared" si="7"/>
        <v>4581.58</v>
      </c>
      <c r="AW10" s="6">
        <f t="shared" si="7"/>
        <v>4621.1729999999998</v>
      </c>
      <c r="AX10" s="6">
        <f t="shared" si="7"/>
        <v>4660.442</v>
      </c>
      <c r="AY10" s="6">
        <f t="shared" si="7"/>
        <v>4699.8040000000001</v>
      </c>
      <c r="AZ10" s="6">
        <f t="shared" si="7"/>
        <v>4739.2610000000004</v>
      </c>
      <c r="BA10" s="6">
        <f t="shared" si="7"/>
        <v>4778.87</v>
      </c>
      <c r="BB10" s="6">
        <f t="shared" si="7"/>
        <v>4817.8620000000001</v>
      </c>
      <c r="BC10" s="6">
        <f t="shared" si="7"/>
        <v>4857.174</v>
      </c>
      <c r="BD10" s="6">
        <f t="shared" si="7"/>
        <v>4896.4799999999996</v>
      </c>
      <c r="BE10" s="6">
        <f t="shared" si="7"/>
        <v>4935.7669999999998</v>
      </c>
      <c r="BF10" s="6">
        <f t="shared" si="7"/>
        <v>4973.5290000000005</v>
      </c>
      <c r="BG10" s="6">
        <f t="shared" si="7"/>
        <v>5012.6990000000005</v>
      </c>
      <c r="BH10" s="6">
        <f t="shared" si="7"/>
        <v>5051.8469999999998</v>
      </c>
      <c r="BI10" s="6">
        <f t="shared" si="7"/>
        <v>5091.4629999999997</v>
      </c>
      <c r="BJ10" s="6">
        <f t="shared" si="7"/>
        <v>5130.0599999999995</v>
      </c>
      <c r="BK10" s="6">
        <f t="shared" si="7"/>
        <v>5169.1170000000002</v>
      </c>
      <c r="BL10" s="6">
        <f t="shared" si="7"/>
        <v>5208.1460000000006</v>
      </c>
      <c r="BM10" s="82"/>
      <c r="BN10" s="82"/>
    </row>
    <row r="11" spans="1:66" ht="38.1" customHeight="1">
      <c r="A11" s="166" t="s">
        <v>6</v>
      </c>
      <c r="B11" s="166" t="s">
        <v>24</v>
      </c>
      <c r="C11" s="167" t="s">
        <v>7</v>
      </c>
      <c r="D11" s="2" t="s">
        <v>84</v>
      </c>
      <c r="E11" s="6">
        <v>0</v>
      </c>
      <c r="F11" s="6">
        <v>0</v>
      </c>
      <c r="G11" s="6">
        <v>0</v>
      </c>
      <c r="H11" s="6">
        <v>0</v>
      </c>
      <c r="I11" s="6">
        <v>0</v>
      </c>
      <c r="J11" s="6">
        <v>0</v>
      </c>
      <c r="K11" s="6">
        <v>0</v>
      </c>
      <c r="L11" s="6">
        <v>0</v>
      </c>
      <c r="M11" s="6">
        <v>0</v>
      </c>
      <c r="N11" s="160">
        <f>1042.07151279059</f>
        <v>1042.0715127905901</v>
      </c>
      <c r="O11" s="160">
        <f>2207.34790237677</f>
        <v>2207.34790237677</v>
      </c>
      <c r="P11" s="159">
        <v>2245.0462061998192</v>
      </c>
      <c r="Q11" s="159">
        <v>2316.1157016004677</v>
      </c>
      <c r="R11" s="159">
        <v>2419.4027755622906</v>
      </c>
      <c r="S11" s="159">
        <v>2557.4553091933858</v>
      </c>
      <c r="T11" s="159">
        <v>2694.891795608019</v>
      </c>
      <c r="U11" s="159">
        <v>2809.9140745467107</v>
      </c>
      <c r="V11" s="159">
        <v>2908.5453288669119</v>
      </c>
      <c r="W11" s="159">
        <v>2986.1935449566654</v>
      </c>
      <c r="X11" s="159">
        <v>3089.8027330249379</v>
      </c>
      <c r="Y11" s="159">
        <v>3241.5733503482743</v>
      </c>
      <c r="Z11" s="159">
        <v>3454.7220715690964</v>
      </c>
      <c r="AA11" s="159">
        <v>3541.588132078482</v>
      </c>
      <c r="AB11" s="159">
        <v>3625.8243231837778</v>
      </c>
      <c r="AC11" s="159">
        <v>3693.0666619290532</v>
      </c>
      <c r="AD11" s="159">
        <v>3755.1010923407803</v>
      </c>
      <c r="AE11" s="159">
        <v>3813.9943423928644</v>
      </c>
      <c r="AF11" s="159">
        <v>3860.597648404655</v>
      </c>
      <c r="AG11" s="159">
        <v>3897.2639283162935</v>
      </c>
      <c r="AH11" s="159">
        <v>3911.2791020669529</v>
      </c>
      <c r="AI11" s="159">
        <v>3920.2823152052415</v>
      </c>
      <c r="AJ11" s="159">
        <v>3928.4265808280707</v>
      </c>
      <c r="AK11" s="159">
        <v>3936.4647157548816</v>
      </c>
      <c r="AL11" s="159">
        <v>3944.5532574451336</v>
      </c>
      <c r="AM11" s="159">
        <v>3951.677571114672</v>
      </c>
      <c r="AN11" s="159">
        <v>3955.6472298941717</v>
      </c>
      <c r="AO11" s="159">
        <v>3955.8480864037037</v>
      </c>
      <c r="AP11" s="159">
        <v>3955.8480864037037</v>
      </c>
      <c r="AQ11" s="159">
        <v>3955.8480864037037</v>
      </c>
      <c r="AR11" s="159">
        <v>3955.8480864037037</v>
      </c>
      <c r="AS11" s="159">
        <v>3955.8480864037037</v>
      </c>
      <c r="AT11" s="159">
        <v>3955.8480864037037</v>
      </c>
      <c r="AU11" s="159">
        <v>3955.8480864037037</v>
      </c>
      <c r="AV11" s="159">
        <v>3955.8480864037037</v>
      </c>
      <c r="AW11" s="159">
        <v>4175.5242558333648</v>
      </c>
      <c r="AX11" s="159">
        <v>4776.5496564417426</v>
      </c>
      <c r="AY11" s="159">
        <v>4789.3072894657707</v>
      </c>
      <c r="AZ11" s="159">
        <v>4800.9679677013219</v>
      </c>
      <c r="BA11" s="159">
        <v>4811.1923046134698</v>
      </c>
      <c r="BB11" s="159">
        <v>4820.9792157444381</v>
      </c>
      <c r="BC11" s="159">
        <v>4830.9929927586772</v>
      </c>
      <c r="BD11" s="159">
        <v>4841.0025160376053</v>
      </c>
      <c r="BE11" s="159">
        <v>4850.9606727050332</v>
      </c>
      <c r="BF11" s="159">
        <v>4857.1355858453489</v>
      </c>
      <c r="BG11" s="159">
        <v>4864.0591564004562</v>
      </c>
      <c r="BH11" s="159">
        <v>4870.9710291834572</v>
      </c>
      <c r="BI11" s="159">
        <v>4878.1317454821701</v>
      </c>
      <c r="BJ11" s="159">
        <v>4883.3909682541644</v>
      </c>
      <c r="BK11" s="159">
        <v>4888.023637298691</v>
      </c>
      <c r="BL11" s="159">
        <v>4892.646380960824</v>
      </c>
      <c r="BM11" s="6"/>
      <c r="BN11" s="6"/>
    </row>
    <row r="12" spans="1:66" ht="38.1" customHeight="1">
      <c r="A12" s="167"/>
      <c r="B12" s="167"/>
      <c r="C12" s="167"/>
      <c r="D12" s="2" t="s">
        <v>55</v>
      </c>
      <c r="E12" s="6">
        <f t="shared" ref="E12:AJ12" si="8">IF(E11&gt;E9,E9,E11)</f>
        <v>0</v>
      </c>
      <c r="F12" s="6">
        <f t="shared" si="8"/>
        <v>0</v>
      </c>
      <c r="G12" s="6">
        <f t="shared" si="8"/>
        <v>0</v>
      </c>
      <c r="H12" s="6">
        <f t="shared" si="8"/>
        <v>0</v>
      </c>
      <c r="I12" s="6">
        <f t="shared" si="8"/>
        <v>0</v>
      </c>
      <c r="J12" s="6">
        <f t="shared" si="8"/>
        <v>0</v>
      </c>
      <c r="K12" s="6">
        <f t="shared" si="8"/>
        <v>0</v>
      </c>
      <c r="L12" s="6">
        <f t="shared" si="8"/>
        <v>0</v>
      </c>
      <c r="M12" s="6">
        <f t="shared" si="8"/>
        <v>0</v>
      </c>
      <c r="N12" s="97">
        <f t="shared" si="8"/>
        <v>1042.0715127905901</v>
      </c>
      <c r="O12" s="98">
        <f t="shared" si="8"/>
        <v>2207.34790237677</v>
      </c>
      <c r="P12" s="6">
        <f t="shared" si="8"/>
        <v>2245.0462061998192</v>
      </c>
      <c r="Q12" s="6">
        <f t="shared" si="8"/>
        <v>2316.1157016004677</v>
      </c>
      <c r="R12" s="6">
        <f t="shared" si="8"/>
        <v>2419.4027755622906</v>
      </c>
      <c r="S12" s="6">
        <f t="shared" si="8"/>
        <v>2557.4553091933858</v>
      </c>
      <c r="T12" s="6">
        <f t="shared" si="8"/>
        <v>2694.891795608019</v>
      </c>
      <c r="U12" s="6">
        <f t="shared" si="8"/>
        <v>2809.9140745467107</v>
      </c>
      <c r="V12" s="6">
        <f t="shared" si="8"/>
        <v>2908.5453288669119</v>
      </c>
      <c r="W12" s="6">
        <f t="shared" si="8"/>
        <v>2986.1935449566654</v>
      </c>
      <c r="X12" s="6">
        <f t="shared" si="8"/>
        <v>3089.8027330249379</v>
      </c>
      <c r="Y12" s="6">
        <f t="shared" si="8"/>
        <v>3241.5733503482743</v>
      </c>
      <c r="Z12" s="6">
        <f t="shared" si="8"/>
        <v>3454.7220715690964</v>
      </c>
      <c r="AA12" s="6">
        <f t="shared" si="8"/>
        <v>3541.588132078482</v>
      </c>
      <c r="AB12" s="6">
        <f t="shared" si="8"/>
        <v>3625.8243231837778</v>
      </c>
      <c r="AC12" s="6">
        <f t="shared" si="8"/>
        <v>3693.0666619290532</v>
      </c>
      <c r="AD12" s="6">
        <f t="shared" si="8"/>
        <v>3755.1010923407803</v>
      </c>
      <c r="AE12" s="6">
        <f t="shared" si="8"/>
        <v>3813.9943423928644</v>
      </c>
      <c r="AF12" s="6">
        <f t="shared" si="8"/>
        <v>3860.597648404655</v>
      </c>
      <c r="AG12" s="6">
        <f t="shared" si="8"/>
        <v>3897.2639283162935</v>
      </c>
      <c r="AH12" s="6">
        <f t="shared" si="8"/>
        <v>3911.2791020669529</v>
      </c>
      <c r="AI12" s="6">
        <f t="shared" si="8"/>
        <v>3920.2823152052415</v>
      </c>
      <c r="AJ12" s="6">
        <f t="shared" si="8"/>
        <v>3928.4265808280707</v>
      </c>
      <c r="AK12" s="6">
        <f t="shared" ref="AK12:BL12" si="9">IF(AK11&gt;AK9,AK9,AK11)</f>
        <v>3936.4647157548816</v>
      </c>
      <c r="AL12" s="6">
        <f t="shared" si="9"/>
        <v>3944.5532574451336</v>
      </c>
      <c r="AM12" s="6">
        <f t="shared" si="9"/>
        <v>3951.677571114672</v>
      </c>
      <c r="AN12" s="6">
        <f t="shared" si="9"/>
        <v>3955.6472298941717</v>
      </c>
      <c r="AO12" s="6">
        <f t="shared" si="9"/>
        <v>3955.8480864037037</v>
      </c>
      <c r="AP12" s="6">
        <f t="shared" si="9"/>
        <v>3955.8480864037037</v>
      </c>
      <c r="AQ12" s="6">
        <f t="shared" si="9"/>
        <v>3955.8480864037037</v>
      </c>
      <c r="AR12" s="6">
        <f t="shared" si="9"/>
        <v>3955.8480864037037</v>
      </c>
      <c r="AS12" s="6">
        <f t="shared" si="9"/>
        <v>3955.8480864037037</v>
      </c>
      <c r="AT12" s="6">
        <f t="shared" si="9"/>
        <v>3955.8480864037037</v>
      </c>
      <c r="AU12" s="6">
        <f t="shared" si="9"/>
        <v>3955.8480864037037</v>
      </c>
      <c r="AV12" s="6">
        <f t="shared" si="9"/>
        <v>3955.8480864037037</v>
      </c>
      <c r="AW12" s="6">
        <f t="shared" si="9"/>
        <v>4175.5242558333648</v>
      </c>
      <c r="AX12" s="6">
        <f t="shared" si="9"/>
        <v>4776.5496564417426</v>
      </c>
      <c r="AY12" s="6">
        <f t="shared" si="9"/>
        <v>4789.3072894657707</v>
      </c>
      <c r="AZ12" s="6">
        <f t="shared" si="9"/>
        <v>4800.9679677013219</v>
      </c>
      <c r="BA12" s="6">
        <f t="shared" si="9"/>
        <v>4811.1923046134698</v>
      </c>
      <c r="BB12" s="6">
        <f t="shared" si="9"/>
        <v>4820.9792157444381</v>
      </c>
      <c r="BC12" s="6">
        <f t="shared" si="9"/>
        <v>4830.9929927586772</v>
      </c>
      <c r="BD12" s="6">
        <f t="shared" si="9"/>
        <v>4841.0025160376053</v>
      </c>
      <c r="BE12" s="6">
        <f t="shared" si="9"/>
        <v>4850.9606727050332</v>
      </c>
      <c r="BF12" s="6">
        <f t="shared" si="9"/>
        <v>4857.1355858453489</v>
      </c>
      <c r="BG12" s="6">
        <f t="shared" si="9"/>
        <v>4864.0591564004562</v>
      </c>
      <c r="BH12" s="6">
        <f t="shared" si="9"/>
        <v>4870.9710291834572</v>
      </c>
      <c r="BI12" s="6">
        <f t="shared" si="9"/>
        <v>4878.1317454821701</v>
      </c>
      <c r="BJ12" s="6">
        <f t="shared" si="9"/>
        <v>4883.3909682541644</v>
      </c>
      <c r="BK12" s="6">
        <f t="shared" si="9"/>
        <v>4888.023637298691</v>
      </c>
      <c r="BL12" s="6">
        <f t="shared" si="9"/>
        <v>4892.646380960824</v>
      </c>
      <c r="BM12" s="6"/>
      <c r="BN12" s="6"/>
    </row>
    <row r="13" spans="1:66" ht="38.1" customHeight="1">
      <c r="A13" s="167"/>
      <c r="B13" s="171"/>
      <c r="C13" s="167"/>
      <c r="D13" s="2" t="s">
        <v>56</v>
      </c>
      <c r="E13" s="6">
        <f t="shared" ref="E13:AJ13" si="10">E12*(1-$B$5)</f>
        <v>0</v>
      </c>
      <c r="F13" s="6">
        <f t="shared" si="10"/>
        <v>0</v>
      </c>
      <c r="G13" s="6">
        <f t="shared" si="10"/>
        <v>0</v>
      </c>
      <c r="H13" s="6">
        <f t="shared" si="10"/>
        <v>0</v>
      </c>
      <c r="I13" s="6">
        <f t="shared" si="10"/>
        <v>0</v>
      </c>
      <c r="J13" s="6">
        <f t="shared" si="10"/>
        <v>0</v>
      </c>
      <c r="K13" s="6">
        <f t="shared" si="10"/>
        <v>0</v>
      </c>
      <c r="L13" s="6">
        <f t="shared" si="10"/>
        <v>0</v>
      </c>
      <c r="M13" s="6">
        <f t="shared" si="10"/>
        <v>0</v>
      </c>
      <c r="N13" s="97">
        <f t="shared" si="10"/>
        <v>979.91194705263138</v>
      </c>
      <c r="O13" s="98">
        <f t="shared" si="10"/>
        <v>2075.6795999999958</v>
      </c>
      <c r="P13" s="6">
        <f t="shared" si="10"/>
        <v>2111.1291999999999</v>
      </c>
      <c r="Q13" s="6">
        <f t="shared" si="10"/>
        <v>2177.9593999999997</v>
      </c>
      <c r="R13" s="6">
        <f t="shared" si="10"/>
        <v>2275.0853999999999</v>
      </c>
      <c r="S13" s="6">
        <f t="shared" si="10"/>
        <v>2404.9031000000004</v>
      </c>
      <c r="T13" s="6">
        <f t="shared" si="10"/>
        <v>2534.1415000000006</v>
      </c>
      <c r="U13" s="6">
        <f t="shared" si="10"/>
        <v>2642.3026999999993</v>
      </c>
      <c r="V13" s="6">
        <f t="shared" si="10"/>
        <v>2735.0506000000005</v>
      </c>
      <c r="W13" s="6">
        <f t="shared" si="10"/>
        <v>2808.0671000000002</v>
      </c>
      <c r="X13" s="6">
        <f t="shared" si="10"/>
        <v>2905.4960000000005</v>
      </c>
      <c r="Y13" s="6">
        <f t="shared" si="10"/>
        <v>3048.2134999999998</v>
      </c>
      <c r="Z13" s="6">
        <f t="shared" si="10"/>
        <v>3248.6478999999999</v>
      </c>
      <c r="AA13" s="6">
        <f t="shared" si="10"/>
        <v>3330.3324000000007</v>
      </c>
      <c r="AB13" s="6">
        <f t="shared" si="10"/>
        <v>3409.5439023058657</v>
      </c>
      <c r="AC13" s="6">
        <f t="shared" si="10"/>
        <v>3472.7752355449852</v>
      </c>
      <c r="AD13" s="6">
        <f t="shared" si="10"/>
        <v>3531.109312182653</v>
      </c>
      <c r="AE13" s="6">
        <f t="shared" si="10"/>
        <v>3586.48957986913</v>
      </c>
      <c r="AF13" s="6">
        <f t="shared" si="10"/>
        <v>3630.3129986773174</v>
      </c>
      <c r="AG13" s="6">
        <f t="shared" si="10"/>
        <v>3664.7921349922267</v>
      </c>
      <c r="AH13" s="6">
        <f t="shared" si="10"/>
        <v>3677.9713036286594</v>
      </c>
      <c r="AI13" s="6">
        <f t="shared" si="10"/>
        <v>3686.4374751032487</v>
      </c>
      <c r="AJ13" s="6">
        <f t="shared" si="10"/>
        <v>3694.0959352816762</v>
      </c>
      <c r="AK13" s="6">
        <f t="shared" ref="AK13:BL13" si="11">AK12*(1-$B$5)</f>
        <v>3701.6545954601029</v>
      </c>
      <c r="AL13" s="6">
        <f t="shared" si="11"/>
        <v>3709.2606556385313</v>
      </c>
      <c r="AM13" s="6">
        <f t="shared" si="11"/>
        <v>3715.9600039976817</v>
      </c>
      <c r="AN13" s="6">
        <f t="shared" si="11"/>
        <v>3719.6928726309843</v>
      </c>
      <c r="AO13" s="6">
        <f t="shared" si="11"/>
        <v>3719.8817480497228</v>
      </c>
      <c r="AP13" s="6">
        <f t="shared" si="11"/>
        <v>3719.8817480497228</v>
      </c>
      <c r="AQ13" s="6">
        <f t="shared" si="11"/>
        <v>3719.8817480497228</v>
      </c>
      <c r="AR13" s="6">
        <f t="shared" si="11"/>
        <v>3719.8817480497228</v>
      </c>
      <c r="AS13" s="6">
        <f t="shared" si="11"/>
        <v>3719.8817480497228</v>
      </c>
      <c r="AT13" s="6">
        <f t="shared" si="11"/>
        <v>3719.8817480497228</v>
      </c>
      <c r="AU13" s="6">
        <f t="shared" si="11"/>
        <v>3719.8817480497228</v>
      </c>
      <c r="AV13" s="6">
        <f t="shared" si="11"/>
        <v>3719.8817480497228</v>
      </c>
      <c r="AW13" s="6">
        <f t="shared" si="11"/>
        <v>3926.4542339729046</v>
      </c>
      <c r="AX13" s="6">
        <f t="shared" si="11"/>
        <v>4491.6284694349924</v>
      </c>
      <c r="AY13" s="6">
        <f t="shared" si="11"/>
        <v>4503.6251096491378</v>
      </c>
      <c r="AZ13" s="6">
        <f t="shared" si="11"/>
        <v>4514.5902284279382</v>
      </c>
      <c r="BA13" s="6">
        <f t="shared" si="11"/>
        <v>4524.2046836432764</v>
      </c>
      <c r="BB13" s="6">
        <f t="shared" si="11"/>
        <v>4533.4078055252821</v>
      </c>
      <c r="BC13" s="6">
        <f t="shared" si="11"/>
        <v>4542.8242607406219</v>
      </c>
      <c r="BD13" s="6">
        <f t="shared" si="11"/>
        <v>4552.2367159559626</v>
      </c>
      <c r="BE13" s="6">
        <f t="shared" si="11"/>
        <v>4561.6008685781781</v>
      </c>
      <c r="BF13" s="6">
        <f t="shared" si="11"/>
        <v>4567.4074481496737</v>
      </c>
      <c r="BG13" s="6">
        <f t="shared" si="11"/>
        <v>4573.918027721169</v>
      </c>
      <c r="BH13" s="6">
        <f t="shared" si="11"/>
        <v>4580.4176072926639</v>
      </c>
      <c r="BI13" s="6">
        <f t="shared" si="11"/>
        <v>4587.1511868641592</v>
      </c>
      <c r="BJ13" s="6">
        <f t="shared" si="11"/>
        <v>4592.0966969978035</v>
      </c>
      <c r="BK13" s="6">
        <f t="shared" si="11"/>
        <v>4596.4530273338241</v>
      </c>
      <c r="BL13" s="6">
        <f t="shared" si="11"/>
        <v>4600.8000243365113</v>
      </c>
      <c r="BM13" s="6"/>
      <c r="BN13" s="6"/>
    </row>
    <row r="14" spans="1:66" ht="38.1" customHeight="1">
      <c r="A14" s="167"/>
      <c r="B14" s="166" t="s">
        <v>45</v>
      </c>
      <c r="C14" s="167"/>
      <c r="D14" s="2" t="s">
        <v>57</v>
      </c>
      <c r="E14" s="6">
        <f t="shared" ref="E14:BL14" si="12">IF(E12&lt;E11,0,E9-E12)</f>
        <v>0</v>
      </c>
      <c r="F14" s="6">
        <f t="shared" si="12"/>
        <v>0</v>
      </c>
      <c r="G14" s="6">
        <f t="shared" si="12"/>
        <v>0</v>
      </c>
      <c r="H14" s="6">
        <f t="shared" si="12"/>
        <v>0</v>
      </c>
      <c r="I14" s="6">
        <f t="shared" si="12"/>
        <v>0</v>
      </c>
      <c r="J14" s="6">
        <f t="shared" si="12"/>
        <v>0</v>
      </c>
      <c r="K14" s="6">
        <f t="shared" si="12"/>
        <v>0</v>
      </c>
      <c r="L14" s="6">
        <f t="shared" si="12"/>
        <v>0</v>
      </c>
      <c r="M14" s="6">
        <f t="shared" si="12"/>
        <v>0</v>
      </c>
      <c r="N14" s="150">
        <f t="shared" si="12"/>
        <v>148.88334444341854</v>
      </c>
      <c r="O14" s="151">
        <f t="shared" si="12"/>
        <v>382.83617801882747</v>
      </c>
      <c r="P14" s="152">
        <f t="shared" si="12"/>
        <v>0</v>
      </c>
      <c r="Q14" s="152">
        <f t="shared" si="12"/>
        <v>4.5474735088646412E-13</v>
      </c>
      <c r="R14" s="152">
        <f t="shared" si="12"/>
        <v>0</v>
      </c>
      <c r="S14" s="152">
        <f t="shared" si="12"/>
        <v>-4.5474735088646412E-13</v>
      </c>
      <c r="T14" s="152">
        <f t="shared" si="12"/>
        <v>-4.5474735088646412E-13</v>
      </c>
      <c r="U14" s="152">
        <f t="shared" si="12"/>
        <v>4.5474735088646412E-13</v>
      </c>
      <c r="V14" s="152">
        <f t="shared" si="12"/>
        <v>-4.5474735088646412E-13</v>
      </c>
      <c r="W14" s="152">
        <f t="shared" si="12"/>
        <v>0</v>
      </c>
      <c r="X14" s="152">
        <f t="shared" si="12"/>
        <v>-4.5474735088646412E-13</v>
      </c>
      <c r="Y14" s="152">
        <f t="shared" si="12"/>
        <v>4.5474735088646412E-13</v>
      </c>
      <c r="Z14" s="152">
        <f t="shared" si="12"/>
        <v>0</v>
      </c>
      <c r="AA14" s="152">
        <f t="shared" si="12"/>
        <v>-4.5474735088646412E-13</v>
      </c>
      <c r="AB14" s="152">
        <f t="shared" si="12"/>
        <v>1.9251318063852523</v>
      </c>
      <c r="AC14" s="152">
        <f t="shared" si="12"/>
        <v>14.00602377307905</v>
      </c>
      <c r="AD14" s="152">
        <f t="shared" si="12"/>
        <v>30.745347814481192</v>
      </c>
      <c r="AE14" s="152">
        <f t="shared" si="12"/>
        <v>51.055904855500557</v>
      </c>
      <c r="AF14" s="152">
        <f t="shared" si="12"/>
        <v>83.680120511174209</v>
      </c>
      <c r="AG14" s="152">
        <f t="shared" si="12"/>
        <v>126.15947786225706</v>
      </c>
      <c r="AH14" s="152">
        <f t="shared" si="12"/>
        <v>182.03859878911135</v>
      </c>
      <c r="AI14" s="152">
        <f t="shared" si="12"/>
        <v>243.4231136244498</v>
      </c>
      <c r="AJ14" s="152">
        <f t="shared" si="12"/>
        <v>305.62542108610978</v>
      </c>
      <c r="AK14" s="152">
        <f t="shared" si="12"/>
        <v>367.61546715573695</v>
      </c>
      <c r="AL14" s="152">
        <f t="shared" si="12"/>
        <v>429.70632675223987</v>
      </c>
      <c r="AM14" s="152">
        <f t="shared" si="12"/>
        <v>484.11335779477668</v>
      </c>
      <c r="AN14" s="152">
        <f t="shared" si="12"/>
        <v>541.63144294041103</v>
      </c>
      <c r="AO14" s="152">
        <f t="shared" si="12"/>
        <v>602.75243467887231</v>
      </c>
      <c r="AP14" s="152">
        <f t="shared" si="12"/>
        <v>663.95411490431979</v>
      </c>
      <c r="AQ14" s="152">
        <f t="shared" si="12"/>
        <v>706.12990051605993</v>
      </c>
      <c r="AR14" s="152">
        <f t="shared" si="12"/>
        <v>748.26208534085981</v>
      </c>
      <c r="AS14" s="152">
        <f t="shared" si="12"/>
        <v>790.43361721728888</v>
      </c>
      <c r="AT14" s="152">
        <f t="shared" si="12"/>
        <v>832.374383953078</v>
      </c>
      <c r="AU14" s="6">
        <f t="shared" si="12"/>
        <v>874.35981490963695</v>
      </c>
      <c r="AV14" s="6">
        <f t="shared" si="12"/>
        <v>916.35907050595779</v>
      </c>
      <c r="AW14" s="6">
        <f t="shared" si="12"/>
        <v>738.78743662157194</v>
      </c>
      <c r="AX14" s="6">
        <f t="shared" si="12"/>
        <v>179.52201899825286</v>
      </c>
      <c r="AY14" s="6">
        <f t="shared" si="12"/>
        <v>208.62326830527218</v>
      </c>
      <c r="AZ14" s="6">
        <f t="shared" si="12"/>
        <v>238.92249861441178</v>
      </c>
      <c r="BA14" s="6">
        <f t="shared" si="12"/>
        <v>270.81971218878425</v>
      </c>
      <c r="BB14" s="6">
        <f t="shared" si="12"/>
        <v>302.498212872566</v>
      </c>
      <c r="BC14" s="6">
        <f t="shared" si="12"/>
        <v>334.29014649798228</v>
      </c>
      <c r="BD14" s="6">
        <f t="shared" si="12"/>
        <v>366.07995325574211</v>
      </c>
      <c r="BE14" s="6">
        <f t="shared" si="12"/>
        <v>397.90092138227465</v>
      </c>
      <c r="BF14" s="6">
        <f t="shared" si="12"/>
        <v>431.88339644847838</v>
      </c>
      <c r="BG14" s="6">
        <f t="shared" si="12"/>
        <v>466.61452892947455</v>
      </c>
      <c r="BH14" s="6">
        <f t="shared" si="12"/>
        <v>501.33396363836437</v>
      </c>
      <c r="BI14" s="6">
        <f t="shared" si="12"/>
        <v>536.30224186296709</v>
      </c>
      <c r="BJ14" s="6">
        <f t="shared" si="12"/>
        <v>572.08837454372951</v>
      </c>
      <c r="BK14" s="6">
        <f t="shared" si="12"/>
        <v>608.99024051276228</v>
      </c>
      <c r="BL14" s="6">
        <f t="shared" si="12"/>
        <v>645.87225571700947</v>
      </c>
      <c r="BM14" s="6"/>
      <c r="BN14" s="6"/>
    </row>
    <row r="15" spans="1:66" ht="38.1" customHeight="1" thickBot="1">
      <c r="A15" s="167"/>
      <c r="B15" s="168"/>
      <c r="C15" s="167"/>
      <c r="D15" s="2" t="s">
        <v>58</v>
      </c>
      <c r="E15" s="6">
        <f t="shared" ref="E15:AJ15" si="13">E14*(1-$B$5)</f>
        <v>0</v>
      </c>
      <c r="F15" s="6">
        <f t="shared" si="13"/>
        <v>0</v>
      </c>
      <c r="G15" s="6">
        <f t="shared" si="13"/>
        <v>0</v>
      </c>
      <c r="H15" s="6">
        <f t="shared" si="13"/>
        <v>0</v>
      </c>
      <c r="I15" s="6">
        <f t="shared" si="13"/>
        <v>0</v>
      </c>
      <c r="J15" s="6">
        <f t="shared" si="13"/>
        <v>0</v>
      </c>
      <c r="K15" s="6">
        <f t="shared" si="13"/>
        <v>0</v>
      </c>
      <c r="L15" s="6">
        <f t="shared" si="13"/>
        <v>0</v>
      </c>
      <c r="M15" s="6">
        <f t="shared" si="13"/>
        <v>0</v>
      </c>
      <c r="N15" s="99">
        <f t="shared" si="13"/>
        <v>140.00245294736862</v>
      </c>
      <c r="O15" s="100">
        <f t="shared" si="13"/>
        <v>360.00000000000443</v>
      </c>
      <c r="P15" s="6">
        <f t="shared" si="13"/>
        <v>0</v>
      </c>
      <c r="Q15" s="6">
        <f t="shared" si="13"/>
        <v>4.2762167140608654E-13</v>
      </c>
      <c r="R15" s="6">
        <f t="shared" si="13"/>
        <v>0</v>
      </c>
      <c r="S15" s="6">
        <f t="shared" si="13"/>
        <v>-4.2762167140608654E-13</v>
      </c>
      <c r="T15" s="6">
        <f t="shared" si="13"/>
        <v>-4.2762167140608654E-13</v>
      </c>
      <c r="U15" s="6">
        <f t="shared" si="13"/>
        <v>4.2762167140608654E-13</v>
      </c>
      <c r="V15" s="6">
        <f t="shared" si="13"/>
        <v>-4.2762167140608654E-13</v>
      </c>
      <c r="W15" s="6">
        <f t="shared" si="13"/>
        <v>0</v>
      </c>
      <c r="X15" s="6">
        <f t="shared" si="13"/>
        <v>-4.2762167140608654E-13</v>
      </c>
      <c r="Y15" s="6">
        <f t="shared" si="13"/>
        <v>4.2762167140608654E-13</v>
      </c>
      <c r="Z15" s="6">
        <f t="shared" si="13"/>
        <v>0</v>
      </c>
      <c r="AA15" s="6">
        <f t="shared" si="13"/>
        <v>-4.2762167140608654E-13</v>
      </c>
      <c r="AB15" s="6">
        <f t="shared" si="13"/>
        <v>1.810297694134372</v>
      </c>
      <c r="AC15" s="6">
        <f t="shared" si="13"/>
        <v>13.170564455014885</v>
      </c>
      <c r="AD15" s="6">
        <f t="shared" si="13"/>
        <v>28.911387817347389</v>
      </c>
      <c r="AE15" s="6">
        <f t="shared" si="13"/>
        <v>48.010420130869953</v>
      </c>
      <c r="AF15" s="6">
        <f t="shared" si="13"/>
        <v>78.688601322682672</v>
      </c>
      <c r="AG15" s="6">
        <f t="shared" si="13"/>
        <v>118.63406500777343</v>
      </c>
      <c r="AH15" s="6">
        <f t="shared" si="13"/>
        <v>171.17999637134085</v>
      </c>
      <c r="AI15" s="6">
        <f t="shared" si="13"/>
        <v>228.90292489675136</v>
      </c>
      <c r="AJ15" s="6">
        <f t="shared" si="13"/>
        <v>287.39486471832333</v>
      </c>
      <c r="AK15" s="6">
        <f t="shared" ref="AK15:BL15" si="14">AK14*(1-$B$5)</f>
        <v>345.68720453989727</v>
      </c>
      <c r="AL15" s="6">
        <f t="shared" si="14"/>
        <v>404.07434436146877</v>
      </c>
      <c r="AM15" s="6">
        <f t="shared" si="14"/>
        <v>455.23599600231825</v>
      </c>
      <c r="AN15" s="6">
        <f t="shared" si="14"/>
        <v>509.32312736901554</v>
      </c>
      <c r="AO15" s="6">
        <f t="shared" si="14"/>
        <v>566.79825195027763</v>
      </c>
      <c r="AP15" s="6">
        <f t="shared" si="14"/>
        <v>624.34925195027711</v>
      </c>
      <c r="AQ15" s="6">
        <f t="shared" si="14"/>
        <v>664.00925195027696</v>
      </c>
      <c r="AR15" s="6">
        <f t="shared" si="14"/>
        <v>703.62825195027756</v>
      </c>
      <c r="AS15" s="6">
        <f t="shared" si="14"/>
        <v>743.28425195027762</v>
      </c>
      <c r="AT15" s="6">
        <f t="shared" si="14"/>
        <v>782.7232519502769</v>
      </c>
      <c r="AU15" s="6">
        <f t="shared" si="14"/>
        <v>822.20425195027713</v>
      </c>
      <c r="AV15" s="6">
        <f t="shared" si="14"/>
        <v>861.69825195027738</v>
      </c>
      <c r="AW15" s="6">
        <f t="shared" si="14"/>
        <v>694.71876602709517</v>
      </c>
      <c r="AX15" s="6">
        <f t="shared" si="14"/>
        <v>168.81353056500708</v>
      </c>
      <c r="AY15" s="6">
        <f t="shared" si="14"/>
        <v>196.1788903508627</v>
      </c>
      <c r="AZ15" s="6">
        <f t="shared" si="14"/>
        <v>224.67077157206211</v>
      </c>
      <c r="BA15" s="6">
        <f t="shared" si="14"/>
        <v>254.66531635672328</v>
      </c>
      <c r="BB15" s="6">
        <f t="shared" si="14"/>
        <v>284.45419447471744</v>
      </c>
      <c r="BC15" s="6">
        <f t="shared" si="14"/>
        <v>314.34973925937766</v>
      </c>
      <c r="BD15" s="6">
        <f t="shared" si="14"/>
        <v>344.24328404403713</v>
      </c>
      <c r="BE15" s="6">
        <f t="shared" si="14"/>
        <v>374.16613142182194</v>
      </c>
      <c r="BF15" s="6">
        <f t="shared" si="14"/>
        <v>406.12155185032663</v>
      </c>
      <c r="BG15" s="6">
        <f t="shared" si="14"/>
        <v>438.78097227883137</v>
      </c>
      <c r="BH15" s="6">
        <f t="shared" si="14"/>
        <v>471.42939270733592</v>
      </c>
      <c r="BI15" s="6">
        <f t="shared" si="14"/>
        <v>504.31181313584113</v>
      </c>
      <c r="BJ15" s="6">
        <f t="shared" si="14"/>
        <v>537.96330300219608</v>
      </c>
      <c r="BK15" s="6">
        <f t="shared" si="14"/>
        <v>572.66397266617605</v>
      </c>
      <c r="BL15" s="6">
        <f t="shared" si="14"/>
        <v>607.34597566348987</v>
      </c>
      <c r="BM15" s="6"/>
      <c r="BN15" s="6"/>
    </row>
    <row r="16" spans="1:66" ht="38.1" customHeight="1">
      <c r="A16" s="167"/>
      <c r="B16" s="166" t="s">
        <v>66</v>
      </c>
      <c r="C16" s="167"/>
      <c r="D16" s="2" t="s">
        <v>46</v>
      </c>
      <c r="E16" s="6">
        <f t="shared" ref="E16:AJ16" si="15">IF(E14=0,0,E9-E11-E14)</f>
        <v>0</v>
      </c>
      <c r="F16" s="6">
        <f t="shared" si="15"/>
        <v>0</v>
      </c>
      <c r="G16" s="6">
        <f t="shared" si="15"/>
        <v>0</v>
      </c>
      <c r="H16" s="6">
        <f t="shared" si="15"/>
        <v>0</v>
      </c>
      <c r="I16" s="6">
        <f t="shared" si="15"/>
        <v>0</v>
      </c>
      <c r="J16" s="6">
        <f t="shared" si="15"/>
        <v>0</v>
      </c>
      <c r="K16" s="6">
        <f t="shared" si="15"/>
        <v>0</v>
      </c>
      <c r="L16" s="6">
        <f t="shared" si="15"/>
        <v>0</v>
      </c>
      <c r="M16" s="6">
        <f t="shared" si="15"/>
        <v>0</v>
      </c>
      <c r="N16" s="6">
        <f t="shared" si="15"/>
        <v>0</v>
      </c>
      <c r="O16" s="6">
        <f t="shared" si="15"/>
        <v>0</v>
      </c>
      <c r="P16" s="6">
        <f t="shared" si="15"/>
        <v>0</v>
      </c>
      <c r="Q16" s="6">
        <f t="shared" si="15"/>
        <v>0</v>
      </c>
      <c r="R16" s="6">
        <f t="shared" si="15"/>
        <v>0</v>
      </c>
      <c r="S16" s="6">
        <f t="shared" si="15"/>
        <v>0</v>
      </c>
      <c r="T16" s="6">
        <f t="shared" si="15"/>
        <v>0</v>
      </c>
      <c r="U16" s="6">
        <f t="shared" si="15"/>
        <v>0</v>
      </c>
      <c r="V16" s="6">
        <f t="shared" si="15"/>
        <v>0</v>
      </c>
      <c r="W16" s="6">
        <f t="shared" si="15"/>
        <v>0</v>
      </c>
      <c r="X16" s="6">
        <f t="shared" si="15"/>
        <v>0</v>
      </c>
      <c r="Y16" s="6">
        <f t="shared" si="15"/>
        <v>0</v>
      </c>
      <c r="Z16" s="6">
        <f t="shared" si="15"/>
        <v>0</v>
      </c>
      <c r="AA16" s="6">
        <f t="shared" si="15"/>
        <v>0</v>
      </c>
      <c r="AB16" s="6">
        <f t="shared" si="15"/>
        <v>0</v>
      </c>
      <c r="AC16" s="6">
        <f t="shared" si="15"/>
        <v>0</v>
      </c>
      <c r="AD16" s="6">
        <f t="shared" si="15"/>
        <v>0</v>
      </c>
      <c r="AE16" s="6">
        <f t="shared" si="15"/>
        <v>0</v>
      </c>
      <c r="AF16" s="6">
        <f t="shared" si="15"/>
        <v>0</v>
      </c>
      <c r="AG16" s="6">
        <f t="shared" si="15"/>
        <v>0</v>
      </c>
      <c r="AH16" s="6">
        <f t="shared" si="15"/>
        <v>0</v>
      </c>
      <c r="AI16" s="6">
        <f t="shared" si="15"/>
        <v>0</v>
      </c>
      <c r="AJ16" s="6">
        <f t="shared" si="15"/>
        <v>0</v>
      </c>
      <c r="AK16" s="6">
        <f t="shared" ref="AK16:BL16" si="16">IF(AK14=0,0,AK9-AK11-AK14)</f>
        <v>0</v>
      </c>
      <c r="AL16" s="6">
        <f t="shared" si="16"/>
        <v>0</v>
      </c>
      <c r="AM16" s="6">
        <f t="shared" si="16"/>
        <v>0</v>
      </c>
      <c r="AN16" s="6">
        <f t="shared" si="16"/>
        <v>0</v>
      </c>
      <c r="AO16" s="6">
        <f t="shared" si="16"/>
        <v>0</v>
      </c>
      <c r="AP16" s="6">
        <f t="shared" si="16"/>
        <v>0</v>
      </c>
      <c r="AQ16" s="6">
        <f t="shared" si="16"/>
        <v>0</v>
      </c>
      <c r="AR16" s="6">
        <f t="shared" si="16"/>
        <v>0</v>
      </c>
      <c r="AS16" s="6">
        <f t="shared" si="16"/>
        <v>0</v>
      </c>
      <c r="AT16" s="6">
        <f t="shared" si="16"/>
        <v>0</v>
      </c>
      <c r="AU16" s="6">
        <f t="shared" si="16"/>
        <v>0</v>
      </c>
      <c r="AV16" s="6">
        <f t="shared" si="16"/>
        <v>0</v>
      </c>
      <c r="AW16" s="6">
        <f t="shared" si="16"/>
        <v>0</v>
      </c>
      <c r="AX16" s="6">
        <f t="shared" si="16"/>
        <v>0</v>
      </c>
      <c r="AY16" s="6">
        <f t="shared" si="16"/>
        <v>0</v>
      </c>
      <c r="AZ16" s="6">
        <f t="shared" si="16"/>
        <v>0</v>
      </c>
      <c r="BA16" s="6">
        <f t="shared" si="16"/>
        <v>0</v>
      </c>
      <c r="BB16" s="6">
        <f t="shared" si="16"/>
        <v>0</v>
      </c>
      <c r="BC16" s="6">
        <f t="shared" si="16"/>
        <v>0</v>
      </c>
      <c r="BD16" s="6">
        <f t="shared" si="16"/>
        <v>0</v>
      </c>
      <c r="BE16" s="6">
        <f t="shared" si="16"/>
        <v>0</v>
      </c>
      <c r="BF16" s="6">
        <f t="shared" si="16"/>
        <v>0</v>
      </c>
      <c r="BG16" s="6">
        <f t="shared" si="16"/>
        <v>0</v>
      </c>
      <c r="BH16" s="6">
        <f t="shared" si="16"/>
        <v>0</v>
      </c>
      <c r="BI16" s="6">
        <f t="shared" si="16"/>
        <v>0</v>
      </c>
      <c r="BJ16" s="6">
        <f t="shared" si="16"/>
        <v>0</v>
      </c>
      <c r="BK16" s="6">
        <f t="shared" si="16"/>
        <v>0</v>
      </c>
      <c r="BL16" s="6">
        <f t="shared" si="16"/>
        <v>0</v>
      </c>
      <c r="BM16" s="6"/>
      <c r="BN16" s="6"/>
    </row>
    <row r="17" spans="1:66" ht="38.1" customHeight="1">
      <c r="A17" s="167"/>
      <c r="B17" s="168"/>
      <c r="C17" s="167"/>
      <c r="D17" s="2" t="s">
        <v>47</v>
      </c>
      <c r="E17" s="6">
        <f t="shared" ref="E17:AJ17" si="17">E16*(1-$B$5)</f>
        <v>0</v>
      </c>
      <c r="F17" s="6">
        <f t="shared" si="17"/>
        <v>0</v>
      </c>
      <c r="G17" s="6">
        <f t="shared" si="17"/>
        <v>0</v>
      </c>
      <c r="H17" s="6">
        <f t="shared" si="17"/>
        <v>0</v>
      </c>
      <c r="I17" s="6">
        <f t="shared" si="17"/>
        <v>0</v>
      </c>
      <c r="J17" s="6">
        <f t="shared" si="17"/>
        <v>0</v>
      </c>
      <c r="K17" s="6">
        <f t="shared" si="17"/>
        <v>0</v>
      </c>
      <c r="L17" s="6">
        <f t="shared" si="17"/>
        <v>0</v>
      </c>
      <c r="M17" s="6">
        <f t="shared" si="17"/>
        <v>0</v>
      </c>
      <c r="N17" s="6">
        <f t="shared" si="17"/>
        <v>0</v>
      </c>
      <c r="O17" s="6">
        <f t="shared" si="17"/>
        <v>0</v>
      </c>
      <c r="P17" s="6">
        <f t="shared" si="17"/>
        <v>0</v>
      </c>
      <c r="Q17" s="6">
        <f t="shared" si="17"/>
        <v>0</v>
      </c>
      <c r="R17" s="6">
        <f t="shared" si="17"/>
        <v>0</v>
      </c>
      <c r="S17" s="6">
        <f t="shared" si="17"/>
        <v>0</v>
      </c>
      <c r="T17" s="6">
        <f t="shared" si="17"/>
        <v>0</v>
      </c>
      <c r="U17" s="6">
        <f t="shared" si="17"/>
        <v>0</v>
      </c>
      <c r="V17" s="6">
        <f t="shared" si="17"/>
        <v>0</v>
      </c>
      <c r="W17" s="6">
        <f t="shared" si="17"/>
        <v>0</v>
      </c>
      <c r="X17" s="6">
        <f t="shared" si="17"/>
        <v>0</v>
      </c>
      <c r="Y17" s="6">
        <f t="shared" si="17"/>
        <v>0</v>
      </c>
      <c r="Z17" s="6">
        <f t="shared" si="17"/>
        <v>0</v>
      </c>
      <c r="AA17" s="6">
        <f t="shared" si="17"/>
        <v>0</v>
      </c>
      <c r="AB17" s="6">
        <f t="shared" si="17"/>
        <v>0</v>
      </c>
      <c r="AC17" s="6">
        <f t="shared" si="17"/>
        <v>0</v>
      </c>
      <c r="AD17" s="6">
        <f t="shared" si="17"/>
        <v>0</v>
      </c>
      <c r="AE17" s="6">
        <f t="shared" si="17"/>
        <v>0</v>
      </c>
      <c r="AF17" s="6">
        <f t="shared" si="17"/>
        <v>0</v>
      </c>
      <c r="AG17" s="6">
        <f t="shared" si="17"/>
        <v>0</v>
      </c>
      <c r="AH17" s="6">
        <f t="shared" si="17"/>
        <v>0</v>
      </c>
      <c r="AI17" s="6">
        <f t="shared" si="17"/>
        <v>0</v>
      </c>
      <c r="AJ17" s="6">
        <f t="shared" si="17"/>
        <v>0</v>
      </c>
      <c r="AK17" s="6">
        <f t="shared" ref="AK17:BL17" si="18">AK16*(1-$B$5)</f>
        <v>0</v>
      </c>
      <c r="AL17" s="6">
        <f t="shared" si="18"/>
        <v>0</v>
      </c>
      <c r="AM17" s="6">
        <f t="shared" si="18"/>
        <v>0</v>
      </c>
      <c r="AN17" s="6">
        <f t="shared" si="18"/>
        <v>0</v>
      </c>
      <c r="AO17" s="6">
        <f t="shared" si="18"/>
        <v>0</v>
      </c>
      <c r="AP17" s="6">
        <f t="shared" si="18"/>
        <v>0</v>
      </c>
      <c r="AQ17" s="6">
        <f t="shared" si="18"/>
        <v>0</v>
      </c>
      <c r="AR17" s="6">
        <f t="shared" si="18"/>
        <v>0</v>
      </c>
      <c r="AS17" s="6">
        <f t="shared" si="18"/>
        <v>0</v>
      </c>
      <c r="AT17" s="6">
        <f t="shared" si="18"/>
        <v>0</v>
      </c>
      <c r="AU17" s="6">
        <f t="shared" si="18"/>
        <v>0</v>
      </c>
      <c r="AV17" s="6">
        <f t="shared" si="18"/>
        <v>0</v>
      </c>
      <c r="AW17" s="6">
        <f t="shared" si="18"/>
        <v>0</v>
      </c>
      <c r="AX17" s="6">
        <f t="shared" si="18"/>
        <v>0</v>
      </c>
      <c r="AY17" s="6">
        <f t="shared" si="18"/>
        <v>0</v>
      </c>
      <c r="AZ17" s="6">
        <f t="shared" si="18"/>
        <v>0</v>
      </c>
      <c r="BA17" s="6">
        <f t="shared" si="18"/>
        <v>0</v>
      </c>
      <c r="BB17" s="6">
        <f t="shared" si="18"/>
        <v>0</v>
      </c>
      <c r="BC17" s="6">
        <f t="shared" si="18"/>
        <v>0</v>
      </c>
      <c r="BD17" s="6">
        <f t="shared" si="18"/>
        <v>0</v>
      </c>
      <c r="BE17" s="6">
        <f t="shared" si="18"/>
        <v>0</v>
      </c>
      <c r="BF17" s="6">
        <f t="shared" si="18"/>
        <v>0</v>
      </c>
      <c r="BG17" s="6">
        <f t="shared" si="18"/>
        <v>0</v>
      </c>
      <c r="BH17" s="6">
        <f t="shared" si="18"/>
        <v>0</v>
      </c>
      <c r="BI17" s="6">
        <f t="shared" si="18"/>
        <v>0</v>
      </c>
      <c r="BJ17" s="6">
        <f t="shared" si="18"/>
        <v>0</v>
      </c>
      <c r="BK17" s="6">
        <f t="shared" si="18"/>
        <v>0</v>
      </c>
      <c r="BL17" s="6">
        <f t="shared" si="18"/>
        <v>0</v>
      </c>
      <c r="BM17" s="6"/>
      <c r="BN17" s="6"/>
    </row>
    <row r="18" spans="1:66" ht="38.1" customHeight="1">
      <c r="A18" s="168"/>
      <c r="B18" s="60" t="s">
        <v>5</v>
      </c>
      <c r="C18" s="168"/>
      <c r="D18" s="2" t="s">
        <v>0</v>
      </c>
      <c r="E18" s="6">
        <f t="shared" ref="E18:M18" si="19">E5-(E7+E12+E14+E16)</f>
        <v>0</v>
      </c>
      <c r="F18" s="6">
        <f t="shared" si="19"/>
        <v>0</v>
      </c>
      <c r="G18" s="6">
        <f t="shared" si="19"/>
        <v>0</v>
      </c>
      <c r="H18" s="6">
        <f t="shared" si="19"/>
        <v>0</v>
      </c>
      <c r="I18" s="6">
        <f t="shared" si="19"/>
        <v>0</v>
      </c>
      <c r="J18" s="6">
        <f t="shared" si="19"/>
        <v>0</v>
      </c>
      <c r="K18" s="6">
        <f t="shared" si="19"/>
        <v>0</v>
      </c>
      <c r="L18" s="6">
        <f t="shared" si="19"/>
        <v>0</v>
      </c>
      <c r="M18" s="6">
        <f t="shared" si="19"/>
        <v>0</v>
      </c>
      <c r="N18" s="6">
        <f>N5-(N7+N12+N14+N16)</f>
        <v>0</v>
      </c>
      <c r="O18" s="6">
        <f t="shared" ref="O18:BL18" si="20">O5-(O7+O12+O14+O16)</f>
        <v>0</v>
      </c>
      <c r="P18" s="6">
        <f t="shared" si="20"/>
        <v>0</v>
      </c>
      <c r="Q18" s="6">
        <f t="shared" si="20"/>
        <v>0</v>
      </c>
      <c r="R18" s="6">
        <f t="shared" si="20"/>
        <v>0</v>
      </c>
      <c r="S18" s="6">
        <f t="shared" si="20"/>
        <v>0</v>
      </c>
      <c r="T18" s="6">
        <f t="shared" si="20"/>
        <v>0</v>
      </c>
      <c r="U18" s="6">
        <f t="shared" si="20"/>
        <v>0</v>
      </c>
      <c r="V18" s="6">
        <f t="shared" si="20"/>
        <v>0</v>
      </c>
      <c r="W18" s="6">
        <f t="shared" si="20"/>
        <v>0</v>
      </c>
      <c r="X18" s="6">
        <f t="shared" si="20"/>
        <v>0</v>
      </c>
      <c r="Y18" s="6">
        <f t="shared" si="20"/>
        <v>0</v>
      </c>
      <c r="Z18" s="6">
        <f t="shared" si="20"/>
        <v>0</v>
      </c>
      <c r="AA18" s="6">
        <f t="shared" si="20"/>
        <v>0</v>
      </c>
      <c r="AB18" s="6">
        <f t="shared" si="20"/>
        <v>0</v>
      </c>
      <c r="AC18" s="6">
        <f t="shared" si="20"/>
        <v>0</v>
      </c>
      <c r="AD18" s="6">
        <f t="shared" si="20"/>
        <v>0</v>
      </c>
      <c r="AE18" s="6">
        <f t="shared" si="20"/>
        <v>0</v>
      </c>
      <c r="AF18" s="6">
        <f t="shared" si="20"/>
        <v>0</v>
      </c>
      <c r="AG18" s="6">
        <f t="shared" si="20"/>
        <v>0</v>
      </c>
      <c r="AH18" s="6">
        <f t="shared" si="20"/>
        <v>0</v>
      </c>
      <c r="AI18" s="6">
        <f t="shared" si="20"/>
        <v>0</v>
      </c>
      <c r="AJ18" s="6">
        <f t="shared" si="20"/>
        <v>0</v>
      </c>
      <c r="AK18" s="6">
        <f t="shared" si="20"/>
        <v>0</v>
      </c>
      <c r="AL18" s="6">
        <f t="shared" si="20"/>
        <v>0</v>
      </c>
      <c r="AM18" s="6">
        <f t="shared" si="20"/>
        <v>0</v>
      </c>
      <c r="AN18" s="6">
        <f t="shared" si="20"/>
        <v>0</v>
      </c>
      <c r="AO18" s="6">
        <f t="shared" si="20"/>
        <v>0</v>
      </c>
      <c r="AP18" s="6">
        <f t="shared" si="20"/>
        <v>0</v>
      </c>
      <c r="AQ18" s="6">
        <f t="shared" si="20"/>
        <v>0</v>
      </c>
      <c r="AR18" s="6">
        <f t="shared" si="20"/>
        <v>0</v>
      </c>
      <c r="AS18" s="6">
        <f t="shared" si="20"/>
        <v>0</v>
      </c>
      <c r="AT18" s="6">
        <f t="shared" si="20"/>
        <v>0</v>
      </c>
      <c r="AU18" s="6">
        <f t="shared" si="20"/>
        <v>0</v>
      </c>
      <c r="AV18" s="6">
        <f t="shared" si="20"/>
        <v>0</v>
      </c>
      <c r="AW18" s="6">
        <f t="shared" si="20"/>
        <v>0</v>
      </c>
      <c r="AX18" s="6">
        <f t="shared" si="20"/>
        <v>0</v>
      </c>
      <c r="AY18" s="6">
        <f t="shared" si="20"/>
        <v>0</v>
      </c>
      <c r="AZ18" s="6">
        <f t="shared" si="20"/>
        <v>0</v>
      </c>
      <c r="BA18" s="6">
        <f t="shared" si="20"/>
        <v>0</v>
      </c>
      <c r="BB18" s="6">
        <f t="shared" si="20"/>
        <v>0</v>
      </c>
      <c r="BC18" s="6">
        <f t="shared" si="20"/>
        <v>0</v>
      </c>
      <c r="BD18" s="6">
        <f>BD5-(BD7+BD12+BD14+BD16)</f>
        <v>0</v>
      </c>
      <c r="BE18" s="6">
        <f t="shared" si="20"/>
        <v>0</v>
      </c>
      <c r="BF18" s="6">
        <f t="shared" si="20"/>
        <v>0</v>
      </c>
      <c r="BG18" s="6">
        <f t="shared" si="20"/>
        <v>0</v>
      </c>
      <c r="BH18" s="6">
        <f t="shared" si="20"/>
        <v>0</v>
      </c>
      <c r="BI18" s="6">
        <f t="shared" si="20"/>
        <v>0</v>
      </c>
      <c r="BJ18" s="6">
        <f t="shared" si="20"/>
        <v>0</v>
      </c>
      <c r="BK18" s="6">
        <f t="shared" si="20"/>
        <v>0</v>
      </c>
      <c r="BL18" s="6">
        <f t="shared" si="20"/>
        <v>0</v>
      </c>
      <c r="BM18" s="6"/>
      <c r="BN18" s="6"/>
    </row>
    <row r="21" spans="1:66">
      <c r="D21" s="18" t="s">
        <v>16</v>
      </c>
      <c r="AA21" s="6"/>
    </row>
    <row r="22" spans="1:66">
      <c r="D22" s="18" t="s">
        <v>27</v>
      </c>
      <c r="E22" s="6">
        <f t="shared" ref="E22:M22" si="21">E7+E12+E14+E16</f>
        <v>0</v>
      </c>
      <c r="F22" s="6">
        <f t="shared" si="21"/>
        <v>0</v>
      </c>
      <c r="G22" s="6">
        <f t="shared" si="21"/>
        <v>0</v>
      </c>
      <c r="H22" s="6">
        <f t="shared" si="21"/>
        <v>0</v>
      </c>
      <c r="I22" s="6">
        <f t="shared" si="21"/>
        <v>0</v>
      </c>
      <c r="J22" s="6">
        <f t="shared" si="21"/>
        <v>0</v>
      </c>
      <c r="K22" s="6">
        <f t="shared" si="21"/>
        <v>0</v>
      </c>
      <c r="L22" s="6">
        <f t="shared" si="21"/>
        <v>0</v>
      </c>
      <c r="M22" s="6">
        <f t="shared" si="21"/>
        <v>0</v>
      </c>
      <c r="N22" s="6">
        <f>N7+N12+N14+N16</f>
        <v>1190.9548572340086</v>
      </c>
      <c r="O22" s="6">
        <f t="shared" ref="O22:BL22" si="22">O7+O12+O14+O16</f>
        <v>2590.1840803955974</v>
      </c>
      <c r="P22" s="6">
        <f t="shared" si="22"/>
        <v>2245.0462061998192</v>
      </c>
      <c r="Q22" s="6">
        <f t="shared" si="22"/>
        <v>2316.1157016004681</v>
      </c>
      <c r="R22" s="6">
        <f t="shared" si="22"/>
        <v>2419.4027755622906</v>
      </c>
      <c r="S22" s="6">
        <f t="shared" si="22"/>
        <v>2557.4553091933853</v>
      </c>
      <c r="T22" s="6">
        <f t="shared" si="22"/>
        <v>2694.8917956080186</v>
      </c>
      <c r="U22" s="6">
        <f t="shared" si="22"/>
        <v>2809.9140745467112</v>
      </c>
      <c r="V22" s="6">
        <f t="shared" si="22"/>
        <v>2908.5453288669114</v>
      </c>
      <c r="W22" s="6">
        <f t="shared" si="22"/>
        <v>2986.1935449566654</v>
      </c>
      <c r="X22" s="6">
        <f t="shared" si="22"/>
        <v>3089.8027330249374</v>
      </c>
      <c r="Y22" s="6">
        <f t="shared" si="22"/>
        <v>3241.5733503482747</v>
      </c>
      <c r="Z22" s="6">
        <f t="shared" si="22"/>
        <v>3454.7220715690964</v>
      </c>
      <c r="AA22" s="6">
        <f t="shared" si="22"/>
        <v>3541.5881320784815</v>
      </c>
      <c r="AB22" s="6">
        <f t="shared" si="22"/>
        <v>3627.749454990163</v>
      </c>
      <c r="AC22" s="6">
        <f t="shared" si="22"/>
        <v>3707.0726857021323</v>
      </c>
      <c r="AD22" s="6">
        <f t="shared" si="22"/>
        <v>3785.8464401552615</v>
      </c>
      <c r="AE22" s="6">
        <f t="shared" si="22"/>
        <v>3865.0502472483649</v>
      </c>
      <c r="AF22" s="6">
        <f t="shared" si="22"/>
        <v>3944.2777689158293</v>
      </c>
      <c r="AG22" s="6">
        <f t="shared" si="22"/>
        <v>4023.4234061785505</v>
      </c>
      <c r="AH22" s="6">
        <f t="shared" si="22"/>
        <v>4093.3177008560642</v>
      </c>
      <c r="AI22" s="6">
        <f t="shared" si="22"/>
        <v>4163.7054288296913</v>
      </c>
      <c r="AJ22" s="6">
        <f t="shared" si="22"/>
        <v>4234.0520019141804</v>
      </c>
      <c r="AK22" s="6">
        <f t="shared" si="22"/>
        <v>4304.0801829106185</v>
      </c>
      <c r="AL22" s="6">
        <f t="shared" si="22"/>
        <v>4374.2595841973734</v>
      </c>
      <c r="AM22" s="6">
        <f t="shared" si="22"/>
        <v>4435.7909289094487</v>
      </c>
      <c r="AN22" s="6">
        <f t="shared" si="22"/>
        <v>4497.2786728345827</v>
      </c>
      <c r="AO22" s="6">
        <f t="shared" si="22"/>
        <v>4558.6005210825761</v>
      </c>
      <c r="AP22" s="6">
        <f t="shared" si="22"/>
        <v>4619.8022013080235</v>
      </c>
      <c r="AQ22" s="6">
        <f t="shared" si="22"/>
        <v>4661.9779869197637</v>
      </c>
      <c r="AR22" s="6">
        <f t="shared" si="22"/>
        <v>4704.1101717445636</v>
      </c>
      <c r="AS22" s="6">
        <f t="shared" si="22"/>
        <v>4746.2817036209926</v>
      </c>
      <c r="AT22" s="6">
        <f t="shared" si="22"/>
        <v>4788.2224703567817</v>
      </c>
      <c r="AU22" s="6">
        <f t="shared" si="22"/>
        <v>4830.2079013133407</v>
      </c>
      <c r="AV22" s="6">
        <f t="shared" si="22"/>
        <v>4872.2071569096615</v>
      </c>
      <c r="AW22" s="6">
        <f t="shared" si="22"/>
        <v>4914.3116924549367</v>
      </c>
      <c r="AX22" s="6">
        <f t="shared" si="22"/>
        <v>4956.0716754399955</v>
      </c>
      <c r="AY22" s="6">
        <f t="shared" si="22"/>
        <v>4997.9305577710429</v>
      </c>
      <c r="AZ22" s="6">
        <f t="shared" si="22"/>
        <v>5039.8904663157336</v>
      </c>
      <c r="BA22" s="6">
        <f t="shared" si="22"/>
        <v>5082.012016802254</v>
      </c>
      <c r="BB22" s="6">
        <f t="shared" si="22"/>
        <v>5123.4774286170041</v>
      </c>
      <c r="BC22" s="6">
        <f t="shared" si="22"/>
        <v>5165.2831392566595</v>
      </c>
      <c r="BD22" s="6">
        <f t="shared" si="22"/>
        <v>5207.0824692933475</v>
      </c>
      <c r="BE22" s="6">
        <f t="shared" si="22"/>
        <v>5248.8615940873078</v>
      </c>
      <c r="BF22" s="6">
        <f t="shared" si="22"/>
        <v>5289.0189822938273</v>
      </c>
      <c r="BG22" s="6">
        <f t="shared" si="22"/>
        <v>5330.6736853299308</v>
      </c>
      <c r="BH22" s="6">
        <f t="shared" si="22"/>
        <v>5372.3049928218215</v>
      </c>
      <c r="BI22" s="6">
        <f t="shared" si="22"/>
        <v>5414.4339873451372</v>
      </c>
      <c r="BJ22" s="6">
        <f t="shared" si="22"/>
        <v>5455.4793427978939</v>
      </c>
      <c r="BK22" s="6">
        <f t="shared" si="22"/>
        <v>5497.0138778114533</v>
      </c>
      <c r="BL22" s="6">
        <f t="shared" si="22"/>
        <v>5538.5186366778335</v>
      </c>
      <c r="BM22" s="6"/>
      <c r="BN22" s="6"/>
    </row>
    <row r="23" spans="1:66">
      <c r="D23" s="18" t="s">
        <v>15</v>
      </c>
      <c r="E23" s="6">
        <f t="shared" ref="E23:M23" si="23">E8+E13+E15+E17</f>
        <v>0</v>
      </c>
      <c r="F23" s="6">
        <f t="shared" si="23"/>
        <v>0</v>
      </c>
      <c r="G23" s="6">
        <f t="shared" si="23"/>
        <v>0</v>
      </c>
      <c r="H23" s="6">
        <f t="shared" si="23"/>
        <v>0</v>
      </c>
      <c r="I23" s="6">
        <f t="shared" si="23"/>
        <v>0</v>
      </c>
      <c r="J23" s="6">
        <f t="shared" si="23"/>
        <v>0</v>
      </c>
      <c r="K23" s="6">
        <f t="shared" si="23"/>
        <v>0</v>
      </c>
      <c r="L23" s="6">
        <f t="shared" si="23"/>
        <v>0</v>
      </c>
      <c r="M23" s="6">
        <f t="shared" si="23"/>
        <v>0</v>
      </c>
      <c r="N23" s="6">
        <f>N8+N13+N15+N17</f>
        <v>1119.9144000000001</v>
      </c>
      <c r="O23" s="6">
        <f t="shared" ref="O23:BL23" si="24">O8+O13+O15+O17</f>
        <v>2435.6796000000004</v>
      </c>
      <c r="P23" s="6">
        <f t="shared" si="24"/>
        <v>2111.1291999999999</v>
      </c>
      <c r="Q23" s="6">
        <f t="shared" si="24"/>
        <v>2177.9594000000002</v>
      </c>
      <c r="R23" s="6">
        <f t="shared" si="24"/>
        <v>2275.0853999999999</v>
      </c>
      <c r="S23" s="6">
        <f t="shared" si="24"/>
        <v>2404.9031</v>
      </c>
      <c r="T23" s="6">
        <f t="shared" si="24"/>
        <v>2534.1415000000002</v>
      </c>
      <c r="U23" s="6">
        <f t="shared" si="24"/>
        <v>2642.3026999999997</v>
      </c>
      <c r="V23" s="6">
        <f t="shared" si="24"/>
        <v>2735.0506</v>
      </c>
      <c r="W23" s="6">
        <f t="shared" si="24"/>
        <v>2808.0671000000002</v>
      </c>
      <c r="X23" s="6">
        <f t="shared" si="24"/>
        <v>2905.4960000000001</v>
      </c>
      <c r="Y23" s="6">
        <f t="shared" si="24"/>
        <v>3048.2135000000003</v>
      </c>
      <c r="Z23" s="6">
        <f t="shared" si="24"/>
        <v>3248.6478999999999</v>
      </c>
      <c r="AA23" s="6">
        <f t="shared" si="24"/>
        <v>3330.3324000000002</v>
      </c>
      <c r="AB23" s="6">
        <f t="shared" si="24"/>
        <v>3411.3542000000002</v>
      </c>
      <c r="AC23" s="6">
        <f t="shared" si="24"/>
        <v>3485.9458</v>
      </c>
      <c r="AD23" s="6">
        <f t="shared" si="24"/>
        <v>3560.0207000000005</v>
      </c>
      <c r="AE23" s="6">
        <f t="shared" si="24"/>
        <v>3634.5</v>
      </c>
      <c r="AF23" s="6">
        <f t="shared" si="24"/>
        <v>3709.0016000000001</v>
      </c>
      <c r="AG23" s="6">
        <f t="shared" si="24"/>
        <v>3783.4262000000003</v>
      </c>
      <c r="AH23" s="6">
        <f t="shared" si="24"/>
        <v>3849.1513000000004</v>
      </c>
      <c r="AI23" s="6">
        <f t="shared" si="24"/>
        <v>3915.3404</v>
      </c>
      <c r="AJ23" s="6">
        <f t="shared" si="24"/>
        <v>3981.4907999999996</v>
      </c>
      <c r="AK23" s="6">
        <f t="shared" si="24"/>
        <v>4047.3418000000001</v>
      </c>
      <c r="AL23" s="6">
        <f t="shared" si="24"/>
        <v>4113.335</v>
      </c>
      <c r="AM23" s="6">
        <f t="shared" si="24"/>
        <v>4171.1959999999999</v>
      </c>
      <c r="AN23" s="6">
        <f t="shared" si="24"/>
        <v>4229.0159999999996</v>
      </c>
      <c r="AO23" s="6">
        <f t="shared" si="24"/>
        <v>4286.68</v>
      </c>
      <c r="AP23" s="6">
        <f t="shared" si="24"/>
        <v>4344.2309999999998</v>
      </c>
      <c r="AQ23" s="6">
        <f t="shared" si="24"/>
        <v>4383.8909999999996</v>
      </c>
      <c r="AR23" s="6">
        <f t="shared" si="24"/>
        <v>4423.51</v>
      </c>
      <c r="AS23" s="6">
        <f t="shared" si="24"/>
        <v>4463.1660000000002</v>
      </c>
      <c r="AT23" s="6">
        <f t="shared" si="24"/>
        <v>4502.6049999999996</v>
      </c>
      <c r="AU23" s="6">
        <f t="shared" si="24"/>
        <v>4542.0860000000002</v>
      </c>
      <c r="AV23" s="6">
        <f t="shared" si="24"/>
        <v>4581.58</v>
      </c>
      <c r="AW23" s="6">
        <f t="shared" si="24"/>
        <v>4621.1729999999998</v>
      </c>
      <c r="AX23" s="6">
        <f t="shared" si="24"/>
        <v>4660.4419999999991</v>
      </c>
      <c r="AY23" s="6">
        <f t="shared" si="24"/>
        <v>4699.8040000000001</v>
      </c>
      <c r="AZ23" s="6">
        <f t="shared" si="24"/>
        <v>4739.2610000000004</v>
      </c>
      <c r="BA23" s="6">
        <f t="shared" si="24"/>
        <v>4778.87</v>
      </c>
      <c r="BB23" s="6">
        <f t="shared" si="24"/>
        <v>4817.8619999999992</v>
      </c>
      <c r="BC23" s="6">
        <f t="shared" si="24"/>
        <v>4857.1739999999991</v>
      </c>
      <c r="BD23" s="6">
        <f t="shared" si="24"/>
        <v>4896.4799999999996</v>
      </c>
      <c r="BE23" s="6">
        <f t="shared" si="24"/>
        <v>4935.7669999999998</v>
      </c>
      <c r="BF23" s="6">
        <f t="shared" si="24"/>
        <v>4973.5290000000005</v>
      </c>
      <c r="BG23" s="6">
        <f t="shared" si="24"/>
        <v>5012.6990000000005</v>
      </c>
      <c r="BH23" s="6">
        <f t="shared" si="24"/>
        <v>5051.8469999999998</v>
      </c>
      <c r="BI23" s="6">
        <f t="shared" si="24"/>
        <v>5091.4630000000006</v>
      </c>
      <c r="BJ23" s="6">
        <f t="shared" si="24"/>
        <v>5130.0599999999995</v>
      </c>
      <c r="BK23" s="6">
        <f t="shared" si="24"/>
        <v>5169.1170000000002</v>
      </c>
      <c r="BL23" s="6">
        <f t="shared" si="24"/>
        <v>5208.1460000000015</v>
      </c>
      <c r="BM23" s="6"/>
      <c r="BN23" s="6"/>
    </row>
    <row r="24" spans="1:66">
      <c r="N24" s="6">
        <f>N22-N5</f>
        <v>0</v>
      </c>
      <c r="O24" s="6">
        <f t="shared" ref="O24:BL24" si="25">O22-O5</f>
        <v>0</v>
      </c>
      <c r="P24" s="6">
        <f t="shared" si="25"/>
        <v>0</v>
      </c>
      <c r="Q24" s="6">
        <f t="shared" si="25"/>
        <v>0</v>
      </c>
      <c r="R24" s="6">
        <f t="shared" si="25"/>
        <v>0</v>
      </c>
      <c r="S24" s="6">
        <f t="shared" si="25"/>
        <v>0</v>
      </c>
      <c r="T24" s="6">
        <f t="shared" si="25"/>
        <v>0</v>
      </c>
      <c r="U24" s="6">
        <f t="shared" si="25"/>
        <v>0</v>
      </c>
      <c r="V24" s="6">
        <f t="shared" si="25"/>
        <v>0</v>
      </c>
      <c r="W24" s="6">
        <f t="shared" si="25"/>
        <v>0</v>
      </c>
      <c r="X24" s="6">
        <f t="shared" si="25"/>
        <v>0</v>
      </c>
      <c r="Y24" s="6">
        <f t="shared" si="25"/>
        <v>0</v>
      </c>
      <c r="Z24" s="6">
        <f t="shared" si="25"/>
        <v>0</v>
      </c>
      <c r="AA24" s="6">
        <f t="shared" si="25"/>
        <v>0</v>
      </c>
      <c r="AB24" s="6">
        <f t="shared" si="25"/>
        <v>0</v>
      </c>
      <c r="AC24" s="6">
        <f t="shared" si="25"/>
        <v>0</v>
      </c>
      <c r="AD24" s="6">
        <f t="shared" si="25"/>
        <v>0</v>
      </c>
      <c r="AE24" s="6">
        <f t="shared" si="25"/>
        <v>0</v>
      </c>
      <c r="AF24" s="6">
        <f t="shared" si="25"/>
        <v>0</v>
      </c>
      <c r="AG24" s="6">
        <f t="shared" si="25"/>
        <v>0</v>
      </c>
      <c r="AH24" s="6">
        <f t="shared" si="25"/>
        <v>0</v>
      </c>
      <c r="AI24" s="6">
        <f t="shared" si="25"/>
        <v>0</v>
      </c>
      <c r="AJ24" s="6">
        <f t="shared" si="25"/>
        <v>0</v>
      </c>
      <c r="AK24" s="6">
        <f t="shared" si="25"/>
        <v>0</v>
      </c>
      <c r="AL24" s="6">
        <f t="shared" si="25"/>
        <v>0</v>
      </c>
      <c r="AM24" s="6">
        <f t="shared" si="25"/>
        <v>0</v>
      </c>
      <c r="AN24" s="6">
        <f t="shared" si="25"/>
        <v>0</v>
      </c>
      <c r="AO24" s="6">
        <f t="shared" si="25"/>
        <v>0</v>
      </c>
      <c r="AP24" s="6">
        <f t="shared" si="25"/>
        <v>0</v>
      </c>
      <c r="AQ24" s="6">
        <f t="shared" si="25"/>
        <v>0</v>
      </c>
      <c r="AR24" s="6">
        <f t="shared" si="25"/>
        <v>0</v>
      </c>
      <c r="AS24" s="6">
        <f t="shared" si="25"/>
        <v>0</v>
      </c>
      <c r="AT24" s="6">
        <f t="shared" si="25"/>
        <v>0</v>
      </c>
      <c r="AU24" s="6">
        <f t="shared" si="25"/>
        <v>0</v>
      </c>
      <c r="AV24" s="6">
        <f t="shared" si="25"/>
        <v>0</v>
      </c>
      <c r="AW24" s="6">
        <f t="shared" si="25"/>
        <v>0</v>
      </c>
      <c r="AX24" s="6">
        <f t="shared" si="25"/>
        <v>0</v>
      </c>
      <c r="AY24" s="6">
        <f t="shared" si="25"/>
        <v>0</v>
      </c>
      <c r="AZ24" s="6">
        <f t="shared" si="25"/>
        <v>0</v>
      </c>
      <c r="BA24" s="6">
        <f t="shared" si="25"/>
        <v>0</v>
      </c>
      <c r="BB24" s="6">
        <f t="shared" si="25"/>
        <v>0</v>
      </c>
      <c r="BC24" s="6">
        <f t="shared" si="25"/>
        <v>0</v>
      </c>
      <c r="BD24" s="6">
        <f t="shared" si="25"/>
        <v>0</v>
      </c>
      <c r="BE24" s="6">
        <f t="shared" si="25"/>
        <v>0</v>
      </c>
      <c r="BF24" s="6">
        <f t="shared" si="25"/>
        <v>0</v>
      </c>
      <c r="BG24" s="6">
        <f t="shared" si="25"/>
        <v>0</v>
      </c>
      <c r="BH24" s="6">
        <f t="shared" si="25"/>
        <v>0</v>
      </c>
      <c r="BI24" s="6">
        <f t="shared" si="25"/>
        <v>0</v>
      </c>
      <c r="BJ24" s="6">
        <f t="shared" si="25"/>
        <v>0</v>
      </c>
      <c r="BK24" s="6">
        <f t="shared" si="25"/>
        <v>0</v>
      </c>
      <c r="BL24" s="6">
        <f t="shared" si="25"/>
        <v>0</v>
      </c>
      <c r="BM24" s="6"/>
      <c r="BN24" s="6"/>
    </row>
    <row r="25" spans="1:66">
      <c r="O25" s="1">
        <v>1</v>
      </c>
      <c r="P25" s="1">
        <v>2</v>
      </c>
      <c r="Q25" s="1">
        <v>3</v>
      </c>
      <c r="R25" s="1">
        <v>4</v>
      </c>
      <c r="S25" s="1">
        <v>5</v>
      </c>
      <c r="T25" s="1">
        <v>6</v>
      </c>
      <c r="U25" s="1">
        <v>7</v>
      </c>
      <c r="V25" s="1">
        <v>8</v>
      </c>
      <c r="W25" s="1">
        <v>9</v>
      </c>
      <c r="X25" s="1">
        <v>10</v>
      </c>
      <c r="Y25" s="1">
        <v>11</v>
      </c>
      <c r="Z25" s="1">
        <v>12</v>
      </c>
      <c r="AA25" s="1">
        <v>13</v>
      </c>
      <c r="AB25" s="1">
        <v>14</v>
      </c>
      <c r="AC25" s="1">
        <v>15</v>
      </c>
      <c r="AD25" s="1">
        <v>16</v>
      </c>
      <c r="AE25" s="1">
        <v>17</v>
      </c>
      <c r="AF25" s="1">
        <v>18</v>
      </c>
      <c r="AG25" s="1">
        <v>19</v>
      </c>
      <c r="AH25" s="1">
        <v>20</v>
      </c>
      <c r="AI25" s="1">
        <v>21</v>
      </c>
      <c r="AJ25" s="1">
        <v>22</v>
      </c>
      <c r="AK25" s="1">
        <v>23</v>
      </c>
      <c r="AL25" s="1">
        <v>24</v>
      </c>
      <c r="AM25" s="1">
        <v>25</v>
      </c>
      <c r="AN25" s="1">
        <v>26</v>
      </c>
      <c r="AO25" s="1">
        <v>27</v>
      </c>
      <c r="AP25" s="1">
        <v>28</v>
      </c>
      <c r="AQ25" s="1">
        <v>29</v>
      </c>
      <c r="AR25" s="1">
        <v>30</v>
      </c>
      <c r="AS25" s="1">
        <v>31</v>
      </c>
      <c r="AT25" s="1">
        <v>32</v>
      </c>
      <c r="AU25" s="1">
        <v>33</v>
      </c>
      <c r="AV25" s="1">
        <v>34</v>
      </c>
      <c r="AW25" s="1">
        <v>35</v>
      </c>
      <c r="BL25" s="6"/>
    </row>
    <row r="27" spans="1:66">
      <c r="M27" s="4" t="s">
        <v>83</v>
      </c>
      <c r="N27" s="113"/>
    </row>
    <row r="28" spans="1:66">
      <c r="N28" s="113"/>
    </row>
    <row r="29" spans="1:66" ht="15">
      <c r="N29" s="160">
        <f>1042.07151279059</f>
        <v>1042.0715127905901</v>
      </c>
      <c r="O29" s="160">
        <f>2207.34790237677</f>
        <v>2207.34790237677</v>
      </c>
      <c r="P29" s="159">
        <v>2245.0462061998192</v>
      </c>
      <c r="Q29" s="159">
        <v>2316.1157016004677</v>
      </c>
      <c r="R29" s="159">
        <v>2419.4027755622906</v>
      </c>
      <c r="S29" s="159">
        <v>2557.4553091933858</v>
      </c>
      <c r="T29" s="159">
        <v>2694.891795608019</v>
      </c>
      <c r="U29" s="159">
        <v>2809.9140745467107</v>
      </c>
      <c r="V29" s="159">
        <v>2908.5453288669119</v>
      </c>
      <c r="W29" s="159">
        <v>2986.1935449566654</v>
      </c>
      <c r="X29" s="159">
        <v>3089.8027330249379</v>
      </c>
      <c r="Y29" s="159">
        <v>3241.5733503482743</v>
      </c>
      <c r="Z29" s="159">
        <v>3454.7220715690964</v>
      </c>
      <c r="AA29" s="159">
        <v>3541.588132078482</v>
      </c>
      <c r="AB29" s="159">
        <v>3625.8243231837778</v>
      </c>
      <c r="AC29" s="159">
        <v>3693.0666619290532</v>
      </c>
      <c r="AD29" s="159">
        <v>3755.1010923407803</v>
      </c>
      <c r="AE29" s="159">
        <v>3813.9943423928644</v>
      </c>
      <c r="AF29" s="159">
        <v>3860.597648404655</v>
      </c>
      <c r="AG29" s="159">
        <v>3897.2639283162935</v>
      </c>
      <c r="AH29" s="159">
        <v>3911.2791020669529</v>
      </c>
      <c r="AI29" s="159">
        <v>3920.2823152052415</v>
      </c>
      <c r="AJ29" s="159">
        <v>3928.4265808280707</v>
      </c>
      <c r="AK29" s="159">
        <v>3936.4647157548816</v>
      </c>
      <c r="AL29" s="159">
        <v>3944.5532574451336</v>
      </c>
      <c r="AM29" s="159">
        <v>3951.677571114672</v>
      </c>
      <c r="AN29" s="159">
        <v>3955.6472298941717</v>
      </c>
      <c r="AO29" s="159">
        <v>3955.8480864037037</v>
      </c>
      <c r="AP29" s="159">
        <v>3955.8480864037037</v>
      </c>
      <c r="AQ29" s="159">
        <v>3955.8480864037037</v>
      </c>
      <c r="AR29" s="159">
        <v>3955.8480864037037</v>
      </c>
      <c r="AS29" s="159">
        <v>3955.8480864037037</v>
      </c>
      <c r="AT29" s="159">
        <v>3955.8480864037037</v>
      </c>
      <c r="AU29" s="159">
        <v>3955.8480864037037</v>
      </c>
      <c r="AV29" s="159">
        <v>3955.8480864037037</v>
      </c>
      <c r="AW29" s="159">
        <v>4175.5242558333648</v>
      </c>
      <c r="AX29" s="159">
        <v>4776.5496564417426</v>
      </c>
      <c r="AY29" s="159">
        <v>4789.3072894657707</v>
      </c>
      <c r="AZ29" s="159">
        <v>4800.9679677013219</v>
      </c>
      <c r="BA29" s="159">
        <v>4811.1923046134698</v>
      </c>
      <c r="BB29" s="159">
        <v>4820.9792157444381</v>
      </c>
      <c r="BC29" s="159">
        <v>4830.9929927586772</v>
      </c>
      <c r="BD29" s="159">
        <v>4841.0025160376053</v>
      </c>
      <c r="BE29" s="159">
        <v>4850.9606727050332</v>
      </c>
      <c r="BF29" s="159">
        <v>4857.1355858453489</v>
      </c>
      <c r="BG29" s="159">
        <v>4864.0591564004562</v>
      </c>
      <c r="BH29" s="159">
        <v>4870.9710291834572</v>
      </c>
      <c r="BI29" s="159">
        <v>4878.1317454821701</v>
      </c>
      <c r="BJ29" s="159">
        <v>4883.3909682541644</v>
      </c>
      <c r="BK29" s="159">
        <v>4888.023637298691</v>
      </c>
      <c r="BL29" s="159">
        <v>4892.646380960824</v>
      </c>
    </row>
    <row r="30" spans="1:66">
      <c r="G30" s="161">
        <v>7.0000000000000007E-2</v>
      </c>
      <c r="H30" s="52" t="s">
        <v>103</v>
      </c>
      <c r="N30" s="113"/>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66">
      <c r="G31" s="1" t="s">
        <v>100</v>
      </c>
      <c r="H31" s="162">
        <f>(NPV($G$30,J31:BL31))+I31</f>
        <v>1256.9724127972529</v>
      </c>
      <c r="I31" s="1">
        <v>0</v>
      </c>
      <c r="J31" s="1">
        <v>0</v>
      </c>
      <c r="K31" s="1">
        <v>0</v>
      </c>
      <c r="L31" s="1">
        <v>0</v>
      </c>
      <c r="M31" s="1">
        <v>0</v>
      </c>
      <c r="N31" s="113">
        <v>0</v>
      </c>
      <c r="O31" s="1">
        <v>0</v>
      </c>
      <c r="P31" s="6">
        <f>P22-P29</f>
        <v>0</v>
      </c>
      <c r="Q31" s="6">
        <f t="shared" ref="Q31:BL31" si="26">Q22-Q29</f>
        <v>0</v>
      </c>
      <c r="R31" s="6">
        <f t="shared" si="26"/>
        <v>0</v>
      </c>
      <c r="S31" s="6">
        <f t="shared" si="26"/>
        <v>0</v>
      </c>
      <c r="T31" s="6">
        <f t="shared" si="26"/>
        <v>0</v>
      </c>
      <c r="U31" s="6">
        <f t="shared" si="26"/>
        <v>0</v>
      </c>
      <c r="V31" s="6">
        <f t="shared" si="26"/>
        <v>0</v>
      </c>
      <c r="W31" s="6">
        <f t="shared" si="26"/>
        <v>0</v>
      </c>
      <c r="X31" s="6">
        <f t="shared" si="26"/>
        <v>0</v>
      </c>
      <c r="Y31" s="6">
        <f t="shared" si="26"/>
        <v>0</v>
      </c>
      <c r="Z31" s="6">
        <f t="shared" si="26"/>
        <v>0</v>
      </c>
      <c r="AA31" s="6">
        <f t="shared" si="26"/>
        <v>0</v>
      </c>
      <c r="AB31" s="6">
        <f t="shared" si="26"/>
        <v>1.9251318063852523</v>
      </c>
      <c r="AC31" s="6">
        <f t="shared" si="26"/>
        <v>14.00602377307905</v>
      </c>
      <c r="AD31" s="6">
        <f t="shared" si="26"/>
        <v>30.745347814481192</v>
      </c>
      <c r="AE31" s="6">
        <f t="shared" si="26"/>
        <v>51.055904855500557</v>
      </c>
      <c r="AF31" s="6">
        <f t="shared" si="26"/>
        <v>83.680120511174209</v>
      </c>
      <c r="AG31" s="6">
        <f t="shared" si="26"/>
        <v>126.15947786225706</v>
      </c>
      <c r="AH31" s="6">
        <f t="shared" si="26"/>
        <v>182.03859878911135</v>
      </c>
      <c r="AI31" s="6">
        <f t="shared" si="26"/>
        <v>243.4231136244498</v>
      </c>
      <c r="AJ31" s="6">
        <f t="shared" si="26"/>
        <v>305.62542108610978</v>
      </c>
      <c r="AK31" s="6">
        <f t="shared" si="26"/>
        <v>367.61546715573695</v>
      </c>
      <c r="AL31" s="6">
        <f t="shared" si="26"/>
        <v>429.70632675223987</v>
      </c>
      <c r="AM31" s="6">
        <f t="shared" si="26"/>
        <v>484.11335779477668</v>
      </c>
      <c r="AN31" s="6">
        <f t="shared" si="26"/>
        <v>541.63144294041103</v>
      </c>
      <c r="AO31" s="6">
        <f t="shared" si="26"/>
        <v>602.75243467887231</v>
      </c>
      <c r="AP31" s="6">
        <f t="shared" si="26"/>
        <v>663.95411490431979</v>
      </c>
      <c r="AQ31" s="6">
        <f t="shared" si="26"/>
        <v>706.12990051605993</v>
      </c>
      <c r="AR31" s="6">
        <f t="shared" si="26"/>
        <v>748.26208534085981</v>
      </c>
      <c r="AS31" s="6">
        <f t="shared" si="26"/>
        <v>790.43361721728888</v>
      </c>
      <c r="AT31" s="6">
        <f t="shared" si="26"/>
        <v>832.374383953078</v>
      </c>
      <c r="AU31" s="6">
        <f t="shared" si="26"/>
        <v>874.35981490963695</v>
      </c>
      <c r="AV31" s="6">
        <f t="shared" si="26"/>
        <v>916.35907050595779</v>
      </c>
      <c r="AW31" s="6">
        <f t="shared" si="26"/>
        <v>738.78743662157194</v>
      </c>
      <c r="AX31" s="6">
        <f t="shared" si="26"/>
        <v>179.52201899825286</v>
      </c>
      <c r="AY31" s="6">
        <f t="shared" si="26"/>
        <v>208.62326830527218</v>
      </c>
      <c r="AZ31" s="6">
        <f t="shared" si="26"/>
        <v>238.92249861441178</v>
      </c>
      <c r="BA31" s="6">
        <f t="shared" si="26"/>
        <v>270.81971218878425</v>
      </c>
      <c r="BB31" s="6">
        <f t="shared" si="26"/>
        <v>302.498212872566</v>
      </c>
      <c r="BC31" s="6">
        <f t="shared" si="26"/>
        <v>334.29014649798228</v>
      </c>
      <c r="BD31" s="6">
        <f t="shared" si="26"/>
        <v>366.07995325574211</v>
      </c>
      <c r="BE31" s="6">
        <f t="shared" si="26"/>
        <v>397.90092138227465</v>
      </c>
      <c r="BF31" s="6">
        <f t="shared" si="26"/>
        <v>431.88339644847838</v>
      </c>
      <c r="BG31" s="6">
        <f t="shared" si="26"/>
        <v>466.61452892947455</v>
      </c>
      <c r="BH31" s="6">
        <f t="shared" si="26"/>
        <v>501.33396363836437</v>
      </c>
      <c r="BI31" s="6">
        <f t="shared" si="26"/>
        <v>536.30224186296709</v>
      </c>
      <c r="BJ31" s="6">
        <f t="shared" si="26"/>
        <v>572.08837454372951</v>
      </c>
      <c r="BK31" s="6">
        <f t="shared" si="26"/>
        <v>608.99024051276228</v>
      </c>
      <c r="BL31" s="6">
        <f t="shared" si="26"/>
        <v>645.87225571700947</v>
      </c>
    </row>
    <row r="32" spans="1:66">
      <c r="G32" s="1" t="s">
        <v>101</v>
      </c>
      <c r="H32" s="162"/>
      <c r="I32" s="1">
        <v>0</v>
      </c>
      <c r="J32" s="1">
        <v>0</v>
      </c>
      <c r="K32" s="1">
        <v>0</v>
      </c>
      <c r="L32" s="1">
        <v>0</v>
      </c>
      <c r="M32" s="1">
        <v>0</v>
      </c>
      <c r="N32" s="113">
        <v>0</v>
      </c>
      <c r="O32" s="1">
        <v>0</v>
      </c>
      <c r="P32" s="11">
        <f>'Price By Source'!P7</f>
        <v>57.715706121699569</v>
      </c>
      <c r="Q32" s="11">
        <f>'Price By Source'!Q7</f>
        <v>63.117933233692213</v>
      </c>
      <c r="R32" s="11">
        <f>'Price By Source'!R7</f>
        <v>66.172844270936579</v>
      </c>
      <c r="S32" s="11">
        <f>'Price By Source'!S7</f>
        <v>69.377465408238876</v>
      </c>
      <c r="T32" s="11">
        <f>'Price By Source'!T7</f>
        <v>72.739228476417708</v>
      </c>
      <c r="U32" s="11">
        <f>'Price By Source'!U7</f>
        <v>76.265938676064437</v>
      </c>
      <c r="V32" s="11">
        <f>'Price By Source'!V7</f>
        <v>79.965793538042618</v>
      </c>
      <c r="W32" s="11">
        <f>'Price By Source'!W7</f>
        <v>82.479797486861514</v>
      </c>
      <c r="X32" s="11">
        <f>'Price By Source'!X7</f>
        <v>85.07305853138574</v>
      </c>
      <c r="Y32" s="11">
        <f>'Price By Source'!Y7</f>
        <v>87.748084236161787</v>
      </c>
      <c r="Z32" s="11">
        <f>'Price By Source'!Z7</f>
        <v>90.507461798596367</v>
      </c>
      <c r="AA32" s="11">
        <f>'Price By Source'!AA7</f>
        <v>93.353860587333131</v>
      </c>
      <c r="AB32" s="11">
        <f>'Price By Source'!AB7</f>
        <v>95.223044391249772</v>
      </c>
      <c r="AC32" s="11">
        <f>'Price By Source'!AC7</f>
        <v>97.129632937166406</v>
      </c>
      <c r="AD32" s="11">
        <f>'Price By Source'!AD7</f>
        <v>99.074374530582276</v>
      </c>
      <c r="AE32" s="11">
        <f>'Price By Source'!AE7</f>
        <v>101.05803244521321</v>
      </c>
      <c r="AF32" s="11">
        <f>'Price By Source'!AF7</f>
        <v>103.08138522237694</v>
      </c>
      <c r="AG32" s="11">
        <f>'Price By Source'!AG7</f>
        <v>105.14522697636656</v>
      </c>
      <c r="AH32" s="11">
        <f>'Price By Source'!AH7</f>
        <v>107.2503677059314</v>
      </c>
      <c r="AI32" s="11">
        <f>'Price By Source'!AI7</f>
        <v>109.39763361198789</v>
      </c>
      <c r="AJ32" s="11">
        <f>'Price By Source'!AJ7</f>
        <v>111.58786742168489</v>
      </c>
      <c r="AK32" s="11">
        <f>'Price By Source'!AK7</f>
        <v>113.82192871895042</v>
      </c>
      <c r="AL32" s="11">
        <f>'Price By Source'!AL7</f>
        <v>116.10069428164957</v>
      </c>
      <c r="AM32" s="11">
        <f>'Price By Source'!AM7</f>
        <v>147.60386720926167</v>
      </c>
      <c r="AN32" s="11">
        <f>'Price By Source'!AN7</f>
        <v>150.55594455344689</v>
      </c>
      <c r="AO32" s="11">
        <f>'Price By Source'!AO7</f>
        <v>153.56706344451581</v>
      </c>
      <c r="AP32" s="11">
        <f>'Price By Source'!AP7</f>
        <v>156.63840471340615</v>
      </c>
      <c r="AQ32" s="11">
        <f>'Price By Source'!AQ7</f>
        <v>159.7711728076743</v>
      </c>
      <c r="AR32" s="11">
        <f>'Price By Source'!AR7</f>
        <v>162.9665962638278</v>
      </c>
      <c r="AS32" s="11">
        <f>'Price By Source'!AS7</f>
        <v>166.22592818910434</v>
      </c>
      <c r="AT32" s="11">
        <f>'Price By Source'!AT7</f>
        <v>169.55044675288644</v>
      </c>
      <c r="AU32" s="11">
        <f>'Price By Source'!AU7</f>
        <v>172.9414556879442</v>
      </c>
      <c r="AV32" s="11">
        <f>'Price By Source'!AV7</f>
        <v>176.40028480170307</v>
      </c>
      <c r="AW32" s="11">
        <f>'Price By Source'!AW7</f>
        <v>179.92829049773712</v>
      </c>
      <c r="AX32" s="11">
        <f>'Price By Source'!AX7</f>
        <v>183.52685630769184</v>
      </c>
      <c r="AY32" s="11">
        <f>'Price By Source'!AY7</f>
        <v>187.19739343384569</v>
      </c>
      <c r="AZ32" s="11">
        <f>'Price By Source'!AZ7</f>
        <v>190.94134130252257</v>
      </c>
      <c r="BA32" s="11">
        <f>'Price By Source'!BA7</f>
        <v>194.76016812857304</v>
      </c>
      <c r="BB32" s="11">
        <f>'Price By Source'!BB7</f>
        <v>198.65537149114451</v>
      </c>
      <c r="BC32" s="11">
        <f>'Price By Source'!BC7</f>
        <v>202.62847892096738</v>
      </c>
      <c r="BD32" s="11">
        <f>'Price By Source'!BD7</f>
        <v>206.68104849938675</v>
      </c>
      <c r="BE32" s="11">
        <f>'Price By Source'!BE7</f>
        <v>210.81466946937448</v>
      </c>
      <c r="BF32" s="11">
        <f>'Price By Source'!BF7</f>
        <v>215.03096285876197</v>
      </c>
      <c r="BG32" s="11">
        <f>'Price By Source'!BG7</f>
        <v>219.33158211593718</v>
      </c>
      <c r="BH32" s="11">
        <f>'Price By Source'!BH7</f>
        <v>223.71821375825598</v>
      </c>
      <c r="BI32" s="11">
        <f>'Price By Source'!BI7</f>
        <v>228.19257803342106</v>
      </c>
      <c r="BJ32" s="11">
        <f>'Price By Source'!BJ7</f>
        <v>232.7564295940895</v>
      </c>
      <c r="BK32" s="11">
        <f>'Price By Source'!BK7</f>
        <v>237.41155818597124</v>
      </c>
      <c r="BL32" s="11">
        <f>'Price By Source'!BL7</f>
        <v>242.1597893496907</v>
      </c>
    </row>
    <row r="33" spans="4:64">
      <c r="D33" s="165" t="s">
        <v>105</v>
      </c>
      <c r="G33" s="165" t="s">
        <v>102</v>
      </c>
      <c r="H33" s="164">
        <f>(NPV($G$30,J33:BL33))+I33</f>
        <v>199695.45683355932</v>
      </c>
      <c r="I33" s="1">
        <v>0</v>
      </c>
      <c r="J33" s="1">
        <v>0</v>
      </c>
      <c r="K33" s="1">
        <v>0</v>
      </c>
      <c r="L33" s="1">
        <v>0</v>
      </c>
      <c r="M33" s="1">
        <v>0</v>
      </c>
      <c r="N33" s="113">
        <v>0</v>
      </c>
      <c r="O33" s="1">
        <v>0</v>
      </c>
      <c r="P33" s="1">
        <f>P32*P31</f>
        <v>0</v>
      </c>
      <c r="Q33" s="1">
        <f t="shared" ref="Q33:BL33" si="27">Q32*Q31</f>
        <v>0</v>
      </c>
      <c r="R33" s="1">
        <f t="shared" si="27"/>
        <v>0</v>
      </c>
      <c r="S33" s="1">
        <f t="shared" si="27"/>
        <v>0</v>
      </c>
      <c r="T33" s="1">
        <f t="shared" si="27"/>
        <v>0</v>
      </c>
      <c r="U33" s="1">
        <f t="shared" si="27"/>
        <v>0</v>
      </c>
      <c r="V33" s="1">
        <f t="shared" si="27"/>
        <v>0</v>
      </c>
      <c r="W33" s="1">
        <f t="shared" si="27"/>
        <v>0</v>
      </c>
      <c r="X33" s="1">
        <f t="shared" si="27"/>
        <v>0</v>
      </c>
      <c r="Y33" s="1">
        <f t="shared" si="27"/>
        <v>0</v>
      </c>
      <c r="Z33" s="1">
        <f t="shared" si="27"/>
        <v>0</v>
      </c>
      <c r="AA33" s="1">
        <f t="shared" si="27"/>
        <v>0</v>
      </c>
      <c r="AB33" s="1">
        <f t="shared" si="27"/>
        <v>183.31691145842973</v>
      </c>
      <c r="AC33" s="1">
        <f t="shared" si="27"/>
        <v>1360.3999479883946</v>
      </c>
      <c r="AD33" s="1">
        <f t="shared" si="27"/>
        <v>3046.0761044449287</v>
      </c>
      <c r="AE33" s="1">
        <f t="shared" si="27"/>
        <v>5159.6092894068943</v>
      </c>
      <c r="AF33" s="1">
        <f t="shared" si="27"/>
        <v>8625.8627378672736</v>
      </c>
      <c r="AG33" s="1">
        <f t="shared" si="27"/>
        <v>13265.066935046911</v>
      </c>
      <c r="AH33" s="1">
        <f t="shared" si="27"/>
        <v>19523.706656804708</v>
      </c>
      <c r="AI33" s="1">
        <f t="shared" si="27"/>
        <v>26629.912596976854</v>
      </c>
      <c r="AJ33" s="1">
        <f t="shared" si="27"/>
        <v>34104.088968853437</v>
      </c>
      <c r="AK33" s="1">
        <f t="shared" si="27"/>
        <v>41842.701498583949</v>
      </c>
      <c r="AL33" s="1">
        <f t="shared" si="27"/>
        <v>49889.202873152419</v>
      </c>
      <c r="AM33" s="1">
        <f t="shared" si="27"/>
        <v>71457.003778169994</v>
      </c>
      <c r="AN33" s="1">
        <f t="shared" si="27"/>
        <v>81545.833491739962</v>
      </c>
      <c r="AO33" s="1">
        <f t="shared" si="27"/>
        <v>92562.92137766676</v>
      </c>
      <c r="AP33" s="1">
        <f t="shared" si="27"/>
        <v>104000.71336151421</v>
      </c>
      <c r="AQ33" s="1">
        <f t="shared" si="27"/>
        <v>112819.20236001728</v>
      </c>
      <c r="AR33" s="1">
        <f t="shared" si="27"/>
        <v>121941.72516127376</v>
      </c>
      <c r="AS33" s="1">
        <f t="shared" si="27"/>
        <v>131390.56169381505</v>
      </c>
      <c r="AT33" s="1">
        <f t="shared" si="27"/>
        <v>141129.448664903</v>
      </c>
      <c r="AU33" s="1">
        <f t="shared" si="27"/>
        <v>151213.05918551408</v>
      </c>
      <c r="AV33" s="1">
        <f t="shared" si="27"/>
        <v>161646.00101787486</v>
      </c>
      <c r="AW33" s="1">
        <f t="shared" si="27"/>
        <v>132928.76051252475</v>
      </c>
      <c r="AX33" s="1">
        <f t="shared" si="27"/>
        <v>32947.111784759079</v>
      </c>
      <c r="AY33" s="1">
        <f t="shared" si="27"/>
        <v>39053.732036396788</v>
      </c>
      <c r="AZ33" s="1">
        <f t="shared" si="27"/>
        <v>45620.18235278588</v>
      </c>
      <c r="BA33" s="1">
        <f t="shared" si="27"/>
        <v>52744.892678419383</v>
      </c>
      <c r="BB33" s="1">
        <f t="shared" si="27"/>
        <v>60092.894853606907</v>
      </c>
      <c r="BC33" s="1">
        <f t="shared" si="27"/>
        <v>67736.703903153495</v>
      </c>
      <c r="BD33" s="1">
        <f t="shared" si="27"/>
        <v>75661.788573503276</v>
      </c>
      <c r="BE33" s="1">
        <f t="shared" si="27"/>
        <v>83883.351222763784</v>
      </c>
      <c r="BF33" s="1">
        <f t="shared" si="27"/>
        <v>92868.302581028722</v>
      </c>
      <c r="BG33" s="1">
        <f t="shared" si="27"/>
        <v>102343.30286838439</v>
      </c>
      <c r="BH33" s="1">
        <f t="shared" si="27"/>
        <v>112157.53884152134</v>
      </c>
      <c r="BI33" s="1">
        <f t="shared" si="27"/>
        <v>122380.19117581377</v>
      </c>
      <c r="BJ33" s="1">
        <f t="shared" si="27"/>
        <v>133157.24747108467</v>
      </c>
      <c r="BK33" s="1">
        <f t="shared" si="27"/>
        <v>144581.32192018427</v>
      </c>
      <c r="BL33" s="1">
        <f t="shared" si="27"/>
        <v>156404.28939124057</v>
      </c>
    </row>
    <row r="34" spans="4:64">
      <c r="G34" s="1" t="s">
        <v>104</v>
      </c>
      <c r="H34" s="163">
        <f>H33/H31</f>
        <v>158.87019858228965</v>
      </c>
      <c r="N34" s="113"/>
      <c r="Q34" s="27"/>
    </row>
    <row r="35" spans="4:64">
      <c r="N35" s="113"/>
      <c r="Q35" s="27"/>
    </row>
    <row r="36" spans="4:64">
      <c r="N36" s="113"/>
      <c r="Q36" s="27"/>
    </row>
    <row r="37" spans="4:64">
      <c r="N37" s="113"/>
      <c r="Q37" s="27"/>
    </row>
    <row r="38" spans="4:64">
      <c r="N38" s="113"/>
      <c r="Q38" s="27"/>
    </row>
    <row r="39" spans="4:64">
      <c r="N39" s="113"/>
      <c r="Q39" s="27"/>
    </row>
    <row r="40" spans="4:64">
      <c r="N40" s="113"/>
      <c r="Q40" s="27"/>
    </row>
    <row r="41" spans="4:64">
      <c r="N41" s="113"/>
      <c r="Q41" s="27"/>
    </row>
    <row r="42" spans="4:64">
      <c r="N42" s="113"/>
    </row>
    <row r="43" spans="4:64">
      <c r="N43" s="113"/>
    </row>
    <row r="44" spans="4:64">
      <c r="N44" s="113"/>
    </row>
    <row r="45" spans="4:64">
      <c r="N45" s="113"/>
    </row>
    <row r="46" spans="4:64">
      <c r="N46" s="113"/>
    </row>
    <row r="47" spans="4:64">
      <c r="N47" s="113"/>
    </row>
    <row r="48" spans="4:64">
      <c r="N48" s="113"/>
    </row>
    <row r="49" spans="14:14">
      <c r="N49" s="113"/>
    </row>
    <row r="50" spans="14:14">
      <c r="N50" s="113"/>
    </row>
    <row r="51" spans="14:14">
      <c r="N51" s="113"/>
    </row>
    <row r="52" spans="14:14">
      <c r="N52" s="113"/>
    </row>
    <row r="53" spans="14:14">
      <c r="N53" s="113"/>
    </row>
    <row r="54" spans="14:14">
      <c r="N54" s="113"/>
    </row>
    <row r="55" spans="14:14">
      <c r="N55" s="113"/>
    </row>
    <row r="56" spans="14:14">
      <c r="N56" s="113"/>
    </row>
    <row r="57" spans="14:14">
      <c r="N57" s="113"/>
    </row>
    <row r="58" spans="14:14">
      <c r="N58" s="113"/>
    </row>
    <row r="59" spans="14:14">
      <c r="N59" s="113"/>
    </row>
    <row r="60" spans="14:14">
      <c r="N60" s="113"/>
    </row>
    <row r="61" spans="14:14">
      <c r="N61" s="113"/>
    </row>
    <row r="62" spans="14:14">
      <c r="N62" s="113"/>
    </row>
    <row r="63" spans="14:14">
      <c r="N63" s="113"/>
    </row>
    <row r="64" spans="14:14">
      <c r="N64" s="113"/>
    </row>
    <row r="65" spans="14:14">
      <c r="N65" s="113"/>
    </row>
    <row r="66" spans="14:14">
      <c r="N66" s="113"/>
    </row>
    <row r="67" spans="14:14">
      <c r="N67" s="113"/>
    </row>
    <row r="68" spans="14:14">
      <c r="N68" s="113"/>
    </row>
    <row r="69" spans="14:14">
      <c r="N69" s="113"/>
    </row>
    <row r="70" spans="14:14">
      <c r="N70" s="113"/>
    </row>
    <row r="71" spans="14:14">
      <c r="N71" s="113"/>
    </row>
    <row r="72" spans="14:14">
      <c r="N72" s="113"/>
    </row>
    <row r="73" spans="14:14">
      <c r="N73" s="113"/>
    </row>
    <row r="74" spans="14:14">
      <c r="N74" s="113"/>
    </row>
    <row r="75" spans="14:14">
      <c r="N75" s="113"/>
    </row>
    <row r="76" spans="14:14">
      <c r="N76" s="113"/>
    </row>
  </sheetData>
  <sheetProtection password="EEDF" sheet="1" objects="1" scenarios="1"/>
  <mergeCells count="10">
    <mergeCell ref="A11:A18"/>
    <mergeCell ref="E2:O2"/>
    <mergeCell ref="C11:C18"/>
    <mergeCell ref="B14:B15"/>
    <mergeCell ref="B16:B17"/>
    <mergeCell ref="B11:B13"/>
    <mergeCell ref="C7:C8"/>
    <mergeCell ref="C5:C6"/>
    <mergeCell ref="C9:C10"/>
    <mergeCell ref="A7:B10"/>
  </mergeCells>
  <phoneticPr fontId="2" type="noConversion"/>
  <pageMargins left="0.75" right="0.75" top="1" bottom="1" header="0.5" footer="0.5"/>
  <pageSetup orientation="portrait"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84"/>
  <sheetViews>
    <sheetView topLeftCell="B1" workbookViewId="0">
      <selection activeCell="N9" sqref="N9"/>
    </sheetView>
  </sheetViews>
  <sheetFormatPr defaultRowHeight="12.75"/>
  <cols>
    <col min="1" max="3" width="17.42578125" style="1" customWidth="1"/>
    <col min="4" max="4" width="22.85546875" style="1" customWidth="1"/>
    <col min="5" max="5" width="17.42578125" style="1" customWidth="1"/>
    <col min="6" max="9" width="10.7109375" style="1" customWidth="1"/>
    <col min="10" max="10" width="11.140625" style="1" customWidth="1"/>
    <col min="11" max="12" width="10.7109375" style="1" customWidth="1"/>
    <col min="13" max="13" width="13.42578125" style="1" customWidth="1"/>
    <col min="14" max="16" width="10.7109375" style="1" customWidth="1"/>
    <col min="17" max="17" width="12.140625" style="1" customWidth="1"/>
    <col min="18" max="57" width="10.7109375" style="1" customWidth="1"/>
    <col min="58" max="58" width="11.28515625" style="1" customWidth="1"/>
    <col min="59" max="59" width="11.5703125" style="1" customWidth="1"/>
    <col min="60" max="64" width="10.7109375" style="1" customWidth="1"/>
    <col min="65" max="67" width="10.42578125" style="1" bestFit="1" customWidth="1"/>
    <col min="68" max="16384" width="9.140625" style="1"/>
  </cols>
  <sheetData>
    <row r="1" spans="1:67" ht="30" customHeight="1">
      <c r="A1" s="9" t="s">
        <v>9</v>
      </c>
      <c r="E1" s="8" t="s">
        <v>17</v>
      </c>
      <c r="F1" s="1" t="s">
        <v>17</v>
      </c>
      <c r="G1" s="19"/>
    </row>
    <row r="2" spans="1:67" ht="17.25" customHeight="1">
      <c r="A2" s="10" t="s">
        <v>17</v>
      </c>
      <c r="D2" s="7" t="s">
        <v>10</v>
      </c>
      <c r="E2" s="1">
        <f>'Energy By Source'!E4</f>
        <v>2008</v>
      </c>
      <c r="F2" s="1">
        <f>'Energy By Source'!F4</f>
        <v>2009</v>
      </c>
      <c r="G2" s="1">
        <f>'Energy By Source'!G4</f>
        <v>2010</v>
      </c>
      <c r="H2" s="1">
        <f>'Energy By Source'!H4</f>
        <v>2011</v>
      </c>
      <c r="I2" s="1">
        <f>'Energy By Source'!I4</f>
        <v>2012</v>
      </c>
      <c r="J2" s="1">
        <f>'Energy By Source'!J4</f>
        <v>2013</v>
      </c>
      <c r="K2" s="1">
        <f>'Energy By Source'!K4</f>
        <v>2014</v>
      </c>
      <c r="L2" s="1">
        <f>'Energy By Source'!L4</f>
        <v>2015</v>
      </c>
      <c r="M2" s="1">
        <f>'Energy By Source'!M4</f>
        <v>2016</v>
      </c>
      <c r="N2" s="1">
        <f>'Energy By Source'!N4</f>
        <v>2017</v>
      </c>
      <c r="O2" s="1">
        <f>'Energy By Source'!O4</f>
        <v>2018</v>
      </c>
      <c r="P2" s="1">
        <f>'Energy By Source'!P4</f>
        <v>2019</v>
      </c>
      <c r="Q2" s="1">
        <f>'Energy By Source'!Q4</f>
        <v>2020</v>
      </c>
      <c r="R2" s="1">
        <f>'Energy By Source'!R4</f>
        <v>2021</v>
      </c>
      <c r="S2" s="1">
        <f>'Energy By Source'!S4</f>
        <v>2022</v>
      </c>
      <c r="T2" s="1">
        <f>'Energy By Source'!T4</f>
        <v>2023</v>
      </c>
      <c r="U2" s="1">
        <f>'Energy By Source'!U4</f>
        <v>2024</v>
      </c>
      <c r="V2" s="1">
        <f>'Energy By Source'!V4</f>
        <v>2025</v>
      </c>
      <c r="W2" s="1">
        <f>'Energy By Source'!W4</f>
        <v>2026</v>
      </c>
      <c r="X2" s="1">
        <f>'Energy By Source'!X4</f>
        <v>2027</v>
      </c>
      <c r="Y2" s="1">
        <f>'Energy By Source'!Y4</f>
        <v>2028</v>
      </c>
      <c r="Z2" s="1">
        <f>'Energy By Source'!Z4</f>
        <v>2029</v>
      </c>
      <c r="AA2" s="1">
        <f>'Energy By Source'!AA4</f>
        <v>2030</v>
      </c>
      <c r="AB2" s="1">
        <f>'Energy By Source'!AB4</f>
        <v>2031</v>
      </c>
      <c r="AC2" s="1">
        <f>'Energy By Source'!AC4</f>
        <v>2032</v>
      </c>
      <c r="AD2" s="1">
        <f>'Energy By Source'!AD4</f>
        <v>2033</v>
      </c>
      <c r="AE2" s="1">
        <f>'Energy By Source'!AE4</f>
        <v>2034</v>
      </c>
      <c r="AF2" s="1">
        <f>'Energy By Source'!AF4</f>
        <v>2035</v>
      </c>
      <c r="AG2" s="1">
        <f>'Energy By Source'!AG4</f>
        <v>2036</v>
      </c>
      <c r="AH2" s="1">
        <f>'Energy By Source'!AH4</f>
        <v>2037</v>
      </c>
      <c r="AI2" s="1">
        <f>'Energy By Source'!AI4</f>
        <v>2038</v>
      </c>
      <c r="AJ2" s="1">
        <f>'Energy By Source'!AJ4</f>
        <v>2039</v>
      </c>
      <c r="AK2" s="1">
        <f>'Energy By Source'!AK4</f>
        <v>2040</v>
      </c>
      <c r="AL2" s="1">
        <f>'Energy By Source'!AL4</f>
        <v>2041</v>
      </c>
      <c r="AM2" s="1">
        <f>'Energy By Source'!AM4</f>
        <v>2042</v>
      </c>
      <c r="AN2" s="1">
        <f>'Energy By Source'!AN4</f>
        <v>2043</v>
      </c>
      <c r="AO2" s="1">
        <f>'Energy By Source'!AO4</f>
        <v>2044</v>
      </c>
      <c r="AP2" s="1">
        <f>'Energy By Source'!AP4</f>
        <v>2045</v>
      </c>
      <c r="AQ2" s="1">
        <f>'Energy By Source'!AQ4</f>
        <v>2046</v>
      </c>
      <c r="AR2" s="1">
        <f>'Energy By Source'!AR4</f>
        <v>2047</v>
      </c>
      <c r="AS2" s="1">
        <f>'Energy By Source'!AS4</f>
        <v>2048</v>
      </c>
      <c r="AT2" s="1">
        <f>'Energy By Source'!AT4</f>
        <v>2049</v>
      </c>
      <c r="AU2" s="1">
        <f>'Energy By Source'!AU4</f>
        <v>2050</v>
      </c>
      <c r="AV2" s="1">
        <f>'Energy By Source'!AV4</f>
        <v>2051</v>
      </c>
      <c r="AW2" s="1">
        <f>'Energy By Source'!AW4</f>
        <v>2052</v>
      </c>
      <c r="AX2" s="1">
        <f>'Energy By Source'!AX4</f>
        <v>2053</v>
      </c>
      <c r="AY2" s="1">
        <f>'Energy By Source'!AY4</f>
        <v>2054</v>
      </c>
      <c r="AZ2" s="1">
        <f>'Energy By Source'!AZ4</f>
        <v>2055</v>
      </c>
      <c r="BA2" s="1">
        <f>'Energy By Source'!BA4</f>
        <v>2056</v>
      </c>
      <c r="BB2" s="1">
        <f>'Energy By Source'!BB4</f>
        <v>2057</v>
      </c>
      <c r="BC2" s="1">
        <f>'Energy By Source'!BC4</f>
        <v>2058</v>
      </c>
      <c r="BD2" s="1">
        <f>'Energy By Source'!BD4</f>
        <v>2059</v>
      </c>
      <c r="BE2" s="1">
        <f>'Energy By Source'!BE4</f>
        <v>2060</v>
      </c>
      <c r="BF2" s="1">
        <f>'Energy By Source'!BF4</f>
        <v>2061</v>
      </c>
      <c r="BG2" s="1">
        <f>'Energy By Source'!BG4</f>
        <v>2062</v>
      </c>
      <c r="BH2" s="1">
        <f>'Energy By Source'!BH4</f>
        <v>2063</v>
      </c>
      <c r="BI2" s="1">
        <f>'Energy By Source'!BI4</f>
        <v>2064</v>
      </c>
      <c r="BJ2" s="1">
        <f>'Energy By Source'!BJ4</f>
        <v>2065</v>
      </c>
      <c r="BK2" s="1">
        <f>'Energy By Source'!BK4</f>
        <v>2066</v>
      </c>
      <c r="BL2" s="1">
        <f>'Energy By Source'!BL4</f>
        <v>2067</v>
      </c>
    </row>
    <row r="3" spans="1:67" ht="17.25" customHeight="1">
      <c r="A3" s="10"/>
      <c r="D3" s="7" t="s">
        <v>62</v>
      </c>
      <c r="E3" s="1">
        <v>0</v>
      </c>
      <c r="F3" s="1">
        <v>0</v>
      </c>
      <c r="G3" s="54">
        <v>0</v>
      </c>
      <c r="H3" s="1">
        <f t="shared" ref="H3:BL3" si="0">G3</f>
        <v>0</v>
      </c>
      <c r="I3" s="1">
        <f t="shared" si="0"/>
        <v>0</v>
      </c>
      <c r="J3" s="1">
        <f t="shared" si="0"/>
        <v>0</v>
      </c>
      <c r="K3" s="1">
        <f t="shared" si="0"/>
        <v>0</v>
      </c>
      <c r="L3" s="1">
        <f t="shared" si="0"/>
        <v>0</v>
      </c>
      <c r="M3" s="1">
        <f t="shared" si="0"/>
        <v>0</v>
      </c>
      <c r="N3" s="1">
        <f t="shared" si="0"/>
        <v>0</v>
      </c>
      <c r="O3" s="1">
        <f t="shared" si="0"/>
        <v>0</v>
      </c>
      <c r="P3" s="1">
        <f t="shared" si="0"/>
        <v>0</v>
      </c>
      <c r="Q3" s="1">
        <f t="shared" si="0"/>
        <v>0</v>
      </c>
      <c r="R3" s="1">
        <f t="shared" si="0"/>
        <v>0</v>
      </c>
      <c r="S3" s="1">
        <f t="shared" si="0"/>
        <v>0</v>
      </c>
      <c r="T3" s="1">
        <f t="shared" si="0"/>
        <v>0</v>
      </c>
      <c r="U3" s="1">
        <f t="shared" si="0"/>
        <v>0</v>
      </c>
      <c r="V3" s="1">
        <f t="shared" si="0"/>
        <v>0</v>
      </c>
      <c r="W3" s="1">
        <f t="shared" si="0"/>
        <v>0</v>
      </c>
      <c r="X3" s="1">
        <f t="shared" si="0"/>
        <v>0</v>
      </c>
      <c r="Y3" s="1">
        <f t="shared" si="0"/>
        <v>0</v>
      </c>
      <c r="Z3" s="1">
        <f t="shared" si="0"/>
        <v>0</v>
      </c>
      <c r="AA3" s="1">
        <f t="shared" si="0"/>
        <v>0</v>
      </c>
      <c r="AB3" s="1">
        <f t="shared" si="0"/>
        <v>0</v>
      </c>
      <c r="AC3" s="1">
        <f t="shared" si="0"/>
        <v>0</v>
      </c>
      <c r="AD3" s="1">
        <f t="shared" si="0"/>
        <v>0</v>
      </c>
      <c r="AE3" s="1">
        <f t="shared" si="0"/>
        <v>0</v>
      </c>
      <c r="AF3" s="1">
        <f t="shared" si="0"/>
        <v>0</v>
      </c>
      <c r="AG3" s="1">
        <f t="shared" si="0"/>
        <v>0</v>
      </c>
      <c r="AH3" s="1">
        <f t="shared" si="0"/>
        <v>0</v>
      </c>
      <c r="AI3" s="1">
        <f t="shared" si="0"/>
        <v>0</v>
      </c>
      <c r="AJ3" s="1">
        <f t="shared" si="0"/>
        <v>0</v>
      </c>
      <c r="AK3" s="1">
        <f t="shared" si="0"/>
        <v>0</v>
      </c>
      <c r="AL3" s="1">
        <f t="shared" si="0"/>
        <v>0</v>
      </c>
      <c r="AM3" s="1">
        <f t="shared" si="0"/>
        <v>0</v>
      </c>
      <c r="AN3" s="1">
        <f t="shared" si="0"/>
        <v>0</v>
      </c>
      <c r="AO3" s="1">
        <f t="shared" si="0"/>
        <v>0</v>
      </c>
      <c r="AP3" s="1">
        <f t="shared" si="0"/>
        <v>0</v>
      </c>
      <c r="AQ3" s="1">
        <f t="shared" si="0"/>
        <v>0</v>
      </c>
      <c r="AR3" s="1">
        <f t="shared" si="0"/>
        <v>0</v>
      </c>
      <c r="AS3" s="1">
        <f t="shared" si="0"/>
        <v>0</v>
      </c>
      <c r="AT3" s="1">
        <f t="shared" si="0"/>
        <v>0</v>
      </c>
      <c r="AU3" s="1">
        <f t="shared" si="0"/>
        <v>0</v>
      </c>
      <c r="AV3" s="1">
        <f t="shared" si="0"/>
        <v>0</v>
      </c>
      <c r="AW3" s="1">
        <f t="shared" si="0"/>
        <v>0</v>
      </c>
      <c r="AX3" s="1">
        <f t="shared" si="0"/>
        <v>0</v>
      </c>
      <c r="AY3" s="1">
        <f t="shared" si="0"/>
        <v>0</v>
      </c>
      <c r="AZ3" s="1">
        <f t="shared" si="0"/>
        <v>0</v>
      </c>
      <c r="BA3" s="1">
        <f t="shared" si="0"/>
        <v>0</v>
      </c>
      <c r="BB3" s="1">
        <f t="shared" si="0"/>
        <v>0</v>
      </c>
      <c r="BC3" s="1">
        <f t="shared" si="0"/>
        <v>0</v>
      </c>
      <c r="BD3" s="1">
        <f t="shared" si="0"/>
        <v>0</v>
      </c>
      <c r="BE3" s="1">
        <f t="shared" si="0"/>
        <v>0</v>
      </c>
      <c r="BF3" s="1">
        <f t="shared" si="0"/>
        <v>0</v>
      </c>
      <c r="BG3" s="1">
        <f t="shared" si="0"/>
        <v>0</v>
      </c>
      <c r="BH3" s="1">
        <f t="shared" si="0"/>
        <v>0</v>
      </c>
      <c r="BI3" s="1">
        <f t="shared" si="0"/>
        <v>0</v>
      </c>
      <c r="BJ3" s="1">
        <f t="shared" si="0"/>
        <v>0</v>
      </c>
      <c r="BK3" s="1">
        <f t="shared" si="0"/>
        <v>0</v>
      </c>
      <c r="BL3" s="1">
        <f t="shared" si="0"/>
        <v>0</v>
      </c>
    </row>
    <row r="4" spans="1:67" ht="17.25" customHeight="1">
      <c r="A4" s="10"/>
      <c r="D4" s="7" t="s">
        <v>52</v>
      </c>
      <c r="E4" s="5">
        <f>E3/(1-'Energy By Source'!$B$5)</f>
        <v>0</v>
      </c>
      <c r="F4" s="5">
        <f>F3/(1-'Energy By Source'!$B$5)</f>
        <v>0</v>
      </c>
      <c r="G4" s="5">
        <f>G3/(1-'Energy By Source'!$B$5)</f>
        <v>0</v>
      </c>
      <c r="H4" s="5">
        <f>H3/(1-'Energy By Source'!$B$5)</f>
        <v>0</v>
      </c>
      <c r="I4" s="5">
        <f>I3/(1-'Energy By Source'!$B$5)</f>
        <v>0</v>
      </c>
      <c r="J4" s="5">
        <f>J3/(1-'Energy By Source'!$B$5)</f>
        <v>0</v>
      </c>
      <c r="K4" s="5">
        <f>K3/(1-'Energy By Source'!$B$5)</f>
        <v>0</v>
      </c>
      <c r="L4" s="5">
        <f>L3/(1-'Energy By Source'!$B$5)</f>
        <v>0</v>
      </c>
      <c r="M4" s="5">
        <f>M3/(1-'Energy By Source'!$B$5)</f>
        <v>0</v>
      </c>
      <c r="N4" s="5">
        <f>N3/(1-'Energy By Source'!$B$5)</f>
        <v>0</v>
      </c>
      <c r="O4" s="5">
        <f>O3/(1-'Energy By Source'!$B$5)</f>
        <v>0</v>
      </c>
      <c r="P4" s="5">
        <f>P3/(1-'Energy By Source'!$B$5)</f>
        <v>0</v>
      </c>
      <c r="Q4" s="5">
        <f>Q3/(1-'Energy By Source'!$B$5)</f>
        <v>0</v>
      </c>
      <c r="R4" s="5">
        <f>R3/(1-'Energy By Source'!$B$5)</f>
        <v>0</v>
      </c>
      <c r="S4" s="5">
        <f>S3/(1-'Energy By Source'!$B$5)</f>
        <v>0</v>
      </c>
      <c r="T4" s="5">
        <f>T3/(1-'Energy By Source'!$B$5)</f>
        <v>0</v>
      </c>
      <c r="U4" s="5">
        <f>U3/(1-'Energy By Source'!$B$5)</f>
        <v>0</v>
      </c>
      <c r="V4" s="5">
        <f>V3/(1-'Energy By Source'!$B$5)</f>
        <v>0</v>
      </c>
      <c r="W4" s="5">
        <f>W3/(1-'Energy By Source'!$B$5)</f>
        <v>0</v>
      </c>
      <c r="X4" s="5">
        <f>X3/(1-'Energy By Source'!$B$5)</f>
        <v>0</v>
      </c>
      <c r="Y4" s="5">
        <f>Y3/(1-'Energy By Source'!$B$5)</f>
        <v>0</v>
      </c>
      <c r="Z4" s="5">
        <f>Z3/(1-'Energy By Source'!$B$5)</f>
        <v>0</v>
      </c>
      <c r="AA4" s="5">
        <f>AA3/(1-'Energy By Source'!$B$5)</f>
        <v>0</v>
      </c>
      <c r="AB4" s="5">
        <f>AB3/(1-'Energy By Source'!$B$5)</f>
        <v>0</v>
      </c>
      <c r="AC4" s="5">
        <f>AC3/(1-'Energy By Source'!$B$5)</f>
        <v>0</v>
      </c>
      <c r="AD4" s="5">
        <f>AD3/(1-'Energy By Source'!$B$5)</f>
        <v>0</v>
      </c>
      <c r="AE4" s="5">
        <f>AE3/(1-'Energy By Source'!$B$5)</f>
        <v>0</v>
      </c>
      <c r="AF4" s="5">
        <f>AF3/(1-'Energy By Source'!$B$5)</f>
        <v>0</v>
      </c>
      <c r="AG4" s="5">
        <f>AG3/(1-'Energy By Source'!$B$5)</f>
        <v>0</v>
      </c>
      <c r="AH4" s="5">
        <f>AH3/(1-'Energy By Source'!$B$5)</f>
        <v>0</v>
      </c>
      <c r="AI4" s="5">
        <f>AI3/(1-'Energy By Source'!$B$5)</f>
        <v>0</v>
      </c>
      <c r="AJ4" s="5">
        <f>AJ3/(1-'Energy By Source'!$B$5)</f>
        <v>0</v>
      </c>
      <c r="AK4" s="5">
        <f>AK3/(1-'Energy By Source'!$B$5)</f>
        <v>0</v>
      </c>
      <c r="AL4" s="5">
        <f>AL3/(1-'Energy By Source'!$B$5)</f>
        <v>0</v>
      </c>
      <c r="AM4" s="5">
        <f>AM3/(1-'Energy By Source'!$B$5)</f>
        <v>0</v>
      </c>
      <c r="AN4" s="5">
        <f>AN3/(1-'Energy By Source'!$B$5)</f>
        <v>0</v>
      </c>
      <c r="AO4" s="5">
        <f>AO3/(1-'Energy By Source'!$B$5)</f>
        <v>0</v>
      </c>
      <c r="AP4" s="5">
        <f>AP3/(1-'Energy By Source'!$B$5)</f>
        <v>0</v>
      </c>
      <c r="AQ4" s="5">
        <f>AQ3/(1-'Energy By Source'!$B$5)</f>
        <v>0</v>
      </c>
      <c r="AR4" s="5">
        <f>AR3/(1-'Energy By Source'!$B$5)</f>
        <v>0</v>
      </c>
      <c r="AS4" s="5">
        <f>AS3/(1-'Energy By Source'!$B$5)</f>
        <v>0</v>
      </c>
      <c r="AT4" s="5">
        <f>AT3/(1-'Energy By Source'!$B$5)</f>
        <v>0</v>
      </c>
      <c r="AU4" s="5">
        <f>AU3/(1-'Energy By Source'!$B$5)</f>
        <v>0</v>
      </c>
      <c r="AV4" s="5">
        <f>AV3/(1-'Energy By Source'!$B$5)</f>
        <v>0</v>
      </c>
      <c r="AW4" s="5">
        <f>AW3/(1-'Energy By Source'!$B$5)</f>
        <v>0</v>
      </c>
      <c r="AX4" s="5">
        <f>AX3/(1-'Energy By Source'!$B$5)</f>
        <v>0</v>
      </c>
      <c r="AY4" s="5">
        <f>AY3/(1-'Energy By Source'!$B$5)</f>
        <v>0</v>
      </c>
      <c r="AZ4" s="5">
        <f>AZ3/(1-'Energy By Source'!$B$5)</f>
        <v>0</v>
      </c>
      <c r="BA4" s="5">
        <f>BA3/(1-'Energy By Source'!$B$5)</f>
        <v>0</v>
      </c>
      <c r="BB4" s="5">
        <f>BB3/(1-'Energy By Source'!$B$5)</f>
        <v>0</v>
      </c>
      <c r="BC4" s="5">
        <f>BC3/(1-'Energy By Source'!$B$5)</f>
        <v>0</v>
      </c>
      <c r="BD4" s="5">
        <f>BD3/(1-'Energy By Source'!$B$5)</f>
        <v>0</v>
      </c>
      <c r="BE4" s="5">
        <f>BE3/(1-'Energy By Source'!$B$5)</f>
        <v>0</v>
      </c>
      <c r="BF4" s="5">
        <f>BF3/(1-'Energy By Source'!$B$5)</f>
        <v>0</v>
      </c>
      <c r="BG4" s="5">
        <f>BG3/(1-'Energy By Source'!$B$5)</f>
        <v>0</v>
      </c>
      <c r="BH4" s="5">
        <f>BH3/(1-'Energy By Source'!$B$5)</f>
        <v>0</v>
      </c>
      <c r="BI4" s="5">
        <f>BI3/(1-'Energy By Source'!$B$5)</f>
        <v>0</v>
      </c>
      <c r="BJ4" s="5">
        <f>BJ3/(1-'Energy By Source'!$B$5)</f>
        <v>0</v>
      </c>
      <c r="BK4" s="5">
        <f>BK3/(1-'Energy By Source'!$B$5)</f>
        <v>0</v>
      </c>
      <c r="BL4" s="5">
        <f>BL3/(1-'Energy By Source'!$B$5)</f>
        <v>0</v>
      </c>
    </row>
    <row r="5" spans="1:67">
      <c r="B5" s="172" t="s">
        <v>23</v>
      </c>
      <c r="C5" s="166" t="s">
        <v>3</v>
      </c>
      <c r="D5" s="3" t="s">
        <v>19</v>
      </c>
      <c r="E5" s="5">
        <v>0</v>
      </c>
      <c r="F5" s="5">
        <v>0</v>
      </c>
      <c r="G5" s="80">
        <v>67.385000000000005</v>
      </c>
      <c r="H5" s="5">
        <f t="shared" ref="H5:AM5" si="1">G5*(1+$C$12)</f>
        <v>68.732700000000008</v>
      </c>
      <c r="I5" s="5">
        <f t="shared" si="1"/>
        <v>70.107354000000015</v>
      </c>
      <c r="J5" s="5">
        <f t="shared" si="1"/>
        <v>71.509501080000021</v>
      </c>
      <c r="K5" s="5">
        <f t="shared" si="1"/>
        <v>72.939691101600019</v>
      </c>
      <c r="L5" s="5">
        <f t="shared" si="1"/>
        <v>74.398484923632026</v>
      </c>
      <c r="M5" s="5">
        <f t="shared" si="1"/>
        <v>75.886454622104665</v>
      </c>
      <c r="N5" s="5">
        <f t="shared" si="1"/>
        <v>77.404183714546761</v>
      </c>
      <c r="O5" s="5">
        <f t="shared" si="1"/>
        <v>78.952267388837697</v>
      </c>
      <c r="P5" s="5">
        <f t="shared" si="1"/>
        <v>80.531312736614453</v>
      </c>
      <c r="Q5" s="5">
        <f t="shared" si="1"/>
        <v>82.141938991346748</v>
      </c>
      <c r="R5" s="5">
        <f t="shared" si="1"/>
        <v>83.78477777117368</v>
      </c>
      <c r="S5" s="5">
        <f t="shared" si="1"/>
        <v>85.460473326597153</v>
      </c>
      <c r="T5" s="5">
        <f t="shared" si="1"/>
        <v>87.169682793129098</v>
      </c>
      <c r="U5" s="5">
        <f t="shared" si="1"/>
        <v>88.913076448991688</v>
      </c>
      <c r="V5" s="5">
        <f t="shared" si="1"/>
        <v>90.691337977971529</v>
      </c>
      <c r="W5" s="5">
        <f t="shared" si="1"/>
        <v>92.505164737530961</v>
      </c>
      <c r="X5" s="5">
        <f t="shared" si="1"/>
        <v>94.355268032281586</v>
      </c>
      <c r="Y5" s="5">
        <f t="shared" si="1"/>
        <v>96.24237339292722</v>
      </c>
      <c r="Z5" s="5">
        <f t="shared" si="1"/>
        <v>98.167220860785761</v>
      </c>
      <c r="AA5" s="5">
        <f t="shared" si="1"/>
        <v>100.13056527800148</v>
      </c>
      <c r="AB5" s="5">
        <f t="shared" si="1"/>
        <v>102.13317658356152</v>
      </c>
      <c r="AC5" s="5">
        <f t="shared" si="1"/>
        <v>104.17584011523276</v>
      </c>
      <c r="AD5" s="5">
        <f t="shared" si="1"/>
        <v>106.25935691753742</v>
      </c>
      <c r="AE5" s="5">
        <f t="shared" si="1"/>
        <v>108.38454405588817</v>
      </c>
      <c r="AF5" s="5">
        <f t="shared" si="1"/>
        <v>110.55223493700593</v>
      </c>
      <c r="AG5" s="5">
        <f t="shared" si="1"/>
        <v>112.76327963574606</v>
      </c>
      <c r="AH5" s="5">
        <f t="shared" si="1"/>
        <v>115.01854522846098</v>
      </c>
      <c r="AI5" s="5">
        <f t="shared" si="1"/>
        <v>117.3189161330302</v>
      </c>
      <c r="AJ5" s="5">
        <f t="shared" si="1"/>
        <v>119.66529445569081</v>
      </c>
      <c r="AK5" s="5">
        <f t="shared" si="1"/>
        <v>122.05860034480463</v>
      </c>
      <c r="AL5" s="5">
        <f t="shared" si="1"/>
        <v>124.49977235170073</v>
      </c>
      <c r="AM5" s="5">
        <f t="shared" si="1"/>
        <v>126.98976779873475</v>
      </c>
      <c r="AN5" s="5">
        <f t="shared" ref="AN5:BL5" si="2">AM5*(1+$C$12)</f>
        <v>129.52956315470945</v>
      </c>
      <c r="AO5" s="5">
        <f t="shared" si="2"/>
        <v>132.12015441780363</v>
      </c>
      <c r="AP5" s="5">
        <f t="shared" si="2"/>
        <v>134.76255750615971</v>
      </c>
      <c r="AQ5" s="5">
        <f t="shared" si="2"/>
        <v>137.45780865628291</v>
      </c>
      <c r="AR5" s="5">
        <f t="shared" si="2"/>
        <v>140.20696482940858</v>
      </c>
      <c r="AS5" s="5">
        <f t="shared" si="2"/>
        <v>143.01110412599675</v>
      </c>
      <c r="AT5" s="5">
        <f t="shared" si="2"/>
        <v>145.87132620851668</v>
      </c>
      <c r="AU5" s="5">
        <f t="shared" si="2"/>
        <v>148.78875273268702</v>
      </c>
      <c r="AV5" s="5">
        <f t="shared" si="2"/>
        <v>151.76452778734077</v>
      </c>
      <c r="AW5" s="5">
        <f t="shared" si="2"/>
        <v>154.79981834308759</v>
      </c>
      <c r="AX5" s="5">
        <f t="shared" si="2"/>
        <v>157.89581470994935</v>
      </c>
      <c r="AY5" s="5">
        <f t="shared" si="2"/>
        <v>161.05373100414835</v>
      </c>
      <c r="AZ5" s="5">
        <f t="shared" si="2"/>
        <v>164.27480562423131</v>
      </c>
      <c r="BA5" s="5">
        <f t="shared" si="2"/>
        <v>167.56030173671593</v>
      </c>
      <c r="BB5" s="5">
        <f t="shared" si="2"/>
        <v>170.91150777145026</v>
      </c>
      <c r="BC5" s="5">
        <f t="shared" si="2"/>
        <v>174.32973792687926</v>
      </c>
      <c r="BD5" s="5">
        <f t="shared" si="2"/>
        <v>177.81633268541685</v>
      </c>
      <c r="BE5" s="5">
        <f t="shared" si="2"/>
        <v>181.37265933912519</v>
      </c>
      <c r="BF5" s="5">
        <f t="shared" si="2"/>
        <v>185.0001125259077</v>
      </c>
      <c r="BG5" s="5">
        <f t="shared" si="2"/>
        <v>188.70011477642586</v>
      </c>
      <c r="BH5" s="5">
        <f t="shared" si="2"/>
        <v>192.4741170719544</v>
      </c>
      <c r="BI5" s="5">
        <f t="shared" si="2"/>
        <v>196.32359941339348</v>
      </c>
      <c r="BJ5" s="5">
        <f t="shared" si="2"/>
        <v>200.25007140166136</v>
      </c>
      <c r="BK5" s="5">
        <f t="shared" si="2"/>
        <v>204.2550728296946</v>
      </c>
      <c r="BL5" s="5">
        <f t="shared" si="2"/>
        <v>208.34017428628849</v>
      </c>
    </row>
    <row r="6" spans="1:67" ht="25.5">
      <c r="B6" s="173"/>
      <c r="C6" s="167"/>
      <c r="D6" s="3" t="s">
        <v>20</v>
      </c>
      <c r="E6" s="5">
        <v>0</v>
      </c>
      <c r="F6" s="5">
        <v>0</v>
      </c>
      <c r="G6" s="5">
        <f>G5/(1-'Energy By Source'!$B$5)</f>
        <v>71.659488488328819</v>
      </c>
      <c r="H6" s="5">
        <f>H5/(1-'Energy By Source'!$B$5)</f>
        <v>73.092678258095404</v>
      </c>
      <c r="I6" s="5">
        <f>I5/(1-'Energy By Source'!$B$5)</f>
        <v>74.554531823257307</v>
      </c>
      <c r="J6" s="5">
        <f>J5/(1-'Energy By Source'!$B$5)</f>
        <v>76.045622459722466</v>
      </c>
      <c r="K6" s="5">
        <f>K5/(1-'Energy By Source'!$B$5)</f>
        <v>77.566534908916907</v>
      </c>
      <c r="L6" s="5">
        <f>L5/(1-'Energy By Source'!$B$5)</f>
        <v>79.117865607095254</v>
      </c>
      <c r="M6" s="5">
        <f>M5/(1-'Energy By Source'!$B$5)</f>
        <v>80.700222919237163</v>
      </c>
      <c r="N6" s="5">
        <f>N5/(1-'Energy By Source'!$B$5)</f>
        <v>82.314227377621904</v>
      </c>
      <c r="O6" s="5">
        <f>O5/(1-'Energy By Source'!$B$5)</f>
        <v>83.960511925174345</v>
      </c>
      <c r="P6" s="5">
        <f>P5/(1-'Energy By Source'!$B$5)</f>
        <v>85.639722163677831</v>
      </c>
      <c r="Q6" s="5">
        <f>Q5/(1-'Energy By Source'!$B$5)</f>
        <v>87.352516606951397</v>
      </c>
      <c r="R6" s="5">
        <f>R5/(1-'Energy By Source'!$B$5)</f>
        <v>89.099566939090423</v>
      </c>
      <c r="S6" s="5">
        <f>S5/(1-'Energy By Source'!$B$5)</f>
        <v>90.88155827787223</v>
      </c>
      <c r="T6" s="5">
        <f>T5/(1-'Energy By Source'!$B$5)</f>
        <v>92.699189443429674</v>
      </c>
      <c r="U6" s="5">
        <f>U5/(1-'Energy By Source'!$B$5)</f>
        <v>94.553173232298278</v>
      </c>
      <c r="V6" s="5">
        <f>V5/(1-'Energy By Source'!$B$5)</f>
        <v>96.444236696944245</v>
      </c>
      <c r="W6" s="5">
        <f>W5/(1-'Energy By Source'!$B$5)</f>
        <v>98.373121430883145</v>
      </c>
      <c r="X6" s="5">
        <f>X5/(1-'Energy By Source'!$B$5)</f>
        <v>100.34058385950081</v>
      </c>
      <c r="Y6" s="5">
        <f>Y5/(1-'Energy By Source'!$B$5)</f>
        <v>102.34739553669083</v>
      </c>
      <c r="Z6" s="5">
        <f>Z5/(1-'Energy By Source'!$B$5)</f>
        <v>104.39434344742465</v>
      </c>
      <c r="AA6" s="5">
        <f>AA5/(1-'Energy By Source'!$B$5)</f>
        <v>106.48223031637313</v>
      </c>
      <c r="AB6" s="5">
        <f>AB5/(1-'Energy By Source'!$B$5)</f>
        <v>108.61187492270061</v>
      </c>
      <c r="AC6" s="5">
        <f>AC5/(1-'Energy By Source'!$B$5)</f>
        <v>110.78411242115463</v>
      </c>
      <c r="AD6" s="5">
        <f>AD5/(1-'Energy By Source'!$B$5)</f>
        <v>112.99979466957772</v>
      </c>
      <c r="AE6" s="5">
        <f>AE5/(1-'Energy By Source'!$B$5)</f>
        <v>115.25979056296929</v>
      </c>
      <c r="AF6" s="5">
        <f>AF5/(1-'Energy By Source'!$B$5)</f>
        <v>117.56498637422867</v>
      </c>
      <c r="AG6" s="5">
        <f>AG5/(1-'Energy By Source'!$B$5)</f>
        <v>119.91628610171325</v>
      </c>
      <c r="AH6" s="5">
        <f>AH5/(1-'Energy By Source'!$B$5)</f>
        <v>122.31461182374751</v>
      </c>
      <c r="AI6" s="5">
        <f>AI5/(1-'Energy By Source'!$B$5)</f>
        <v>124.76090406022247</v>
      </c>
      <c r="AJ6" s="5">
        <f>AJ5/(1-'Energy By Source'!$B$5)</f>
        <v>127.25612214142693</v>
      </c>
      <c r="AK6" s="5">
        <f>AK5/(1-'Energy By Source'!$B$5)</f>
        <v>129.80124458425547</v>
      </c>
      <c r="AL6" s="5">
        <f>AL5/(1-'Energy By Source'!$B$5)</f>
        <v>132.39726947594059</v>
      </c>
      <c r="AM6" s="5">
        <f>AM5/(1-'Energy By Source'!$B$5)</f>
        <v>135.0452148654594</v>
      </c>
      <c r="AN6" s="5">
        <f>AN5/(1-'Energy By Source'!$B$5)</f>
        <v>137.74611916276859</v>
      </c>
      <c r="AO6" s="5">
        <f>AO5/(1-'Energy By Source'!$B$5)</f>
        <v>140.50104154602397</v>
      </c>
      <c r="AP6" s="5">
        <f>AP5/(1-'Energy By Source'!$B$5)</f>
        <v>143.31106237694445</v>
      </c>
      <c r="AQ6" s="5">
        <f>AQ5/(1-'Energy By Source'!$B$5)</f>
        <v>146.17728362448332</v>
      </c>
      <c r="AR6" s="5">
        <f>AR5/(1-'Energy By Source'!$B$5)</f>
        <v>149.10082929697302</v>
      </c>
      <c r="AS6" s="5">
        <f>AS5/(1-'Energy By Source'!$B$5)</f>
        <v>152.08284588291247</v>
      </c>
      <c r="AT6" s="5">
        <f>AT5/(1-'Energy By Source'!$B$5)</f>
        <v>155.12450280057072</v>
      </c>
      <c r="AU6" s="5">
        <f>AU5/(1-'Energy By Source'!$B$5)</f>
        <v>158.22699285658214</v>
      </c>
      <c r="AV6" s="5">
        <f>AV5/(1-'Energy By Source'!$B$5)</f>
        <v>161.39153271371379</v>
      </c>
      <c r="AW6" s="5">
        <f>AW5/(1-'Energy By Source'!$B$5)</f>
        <v>164.61936336798809</v>
      </c>
      <c r="AX6" s="5">
        <f>AX5/(1-'Energy By Source'!$B$5)</f>
        <v>167.91175063534786</v>
      </c>
      <c r="AY6" s="5">
        <f>AY5/(1-'Energy By Source'!$B$5)</f>
        <v>171.26998564805481</v>
      </c>
      <c r="AZ6" s="5">
        <f>AZ5/(1-'Energy By Source'!$B$5)</f>
        <v>174.69538536101589</v>
      </c>
      <c r="BA6" s="5">
        <f>BA5/(1-'Energy By Source'!$B$5)</f>
        <v>178.18929306823622</v>
      </c>
      <c r="BB6" s="5">
        <f>BB5/(1-'Energy By Source'!$B$5)</f>
        <v>181.75307892960095</v>
      </c>
      <c r="BC6" s="5">
        <f>BC5/(1-'Energy By Source'!$B$5)</f>
        <v>185.38814050819298</v>
      </c>
      <c r="BD6" s="5">
        <f>BD5/(1-'Energy By Source'!$B$5)</f>
        <v>189.09590331835685</v>
      </c>
      <c r="BE6" s="5">
        <f>BE5/(1-'Energy By Source'!$B$5)</f>
        <v>192.87782138472397</v>
      </c>
      <c r="BF6" s="5">
        <f>BF5/(1-'Energy By Source'!$B$5)</f>
        <v>196.73537781241845</v>
      </c>
      <c r="BG6" s="5">
        <f>BG5/(1-'Energy By Source'!$B$5)</f>
        <v>200.67008536866683</v>
      </c>
      <c r="BH6" s="5">
        <f>BH5/(1-'Energy By Source'!$B$5)</f>
        <v>204.68348707604019</v>
      </c>
      <c r="BI6" s="5">
        <f>BI5/(1-'Energy By Source'!$B$5)</f>
        <v>208.77715681756098</v>
      </c>
      <c r="BJ6" s="5">
        <f>BJ5/(1-'Energy By Source'!$B$5)</f>
        <v>212.95269995391223</v>
      </c>
      <c r="BK6" s="5">
        <f>BK5/(1-'Energy By Source'!$B$5)</f>
        <v>217.21175395299048</v>
      </c>
      <c r="BL6" s="5">
        <f>BL5/(1-'Energy By Source'!$B$5)</f>
        <v>221.55598903205029</v>
      </c>
    </row>
    <row r="7" spans="1:67" ht="30" customHeight="1">
      <c r="B7" s="172" t="s">
        <v>45</v>
      </c>
      <c r="C7" s="167"/>
      <c r="D7" s="3" t="s">
        <v>43</v>
      </c>
      <c r="E7" s="5">
        <v>0</v>
      </c>
      <c r="F7" s="5">
        <v>0</v>
      </c>
      <c r="G7" s="5"/>
      <c r="H7" s="11"/>
      <c r="I7" s="11"/>
      <c r="J7" s="11"/>
      <c r="K7" s="11"/>
      <c r="L7" s="11"/>
      <c r="M7" s="11"/>
      <c r="N7" s="11">
        <f>IF(N2&lt;2042,N21,N35)</f>
        <v>48.268589210659798</v>
      </c>
      <c r="O7" s="11">
        <f t="shared" ref="O7:BL7" si="3">IF(O2&lt;2042,O21,O35)</f>
        <v>52.779449450437077</v>
      </c>
      <c r="P7" s="11">
        <f t="shared" si="3"/>
        <v>57.715706121699569</v>
      </c>
      <c r="Q7" s="11">
        <f t="shared" si="3"/>
        <v>63.117933233692213</v>
      </c>
      <c r="R7" s="11">
        <f t="shared" si="3"/>
        <v>66.172844270936579</v>
      </c>
      <c r="S7" s="11">
        <f t="shared" si="3"/>
        <v>69.377465408238876</v>
      </c>
      <c r="T7" s="11">
        <f t="shared" si="3"/>
        <v>72.739228476417708</v>
      </c>
      <c r="U7" s="11">
        <f t="shared" si="3"/>
        <v>76.265938676064437</v>
      </c>
      <c r="V7" s="11">
        <f t="shared" si="3"/>
        <v>79.965793538042618</v>
      </c>
      <c r="W7" s="11">
        <f t="shared" si="3"/>
        <v>82.479797486861514</v>
      </c>
      <c r="X7" s="11">
        <f t="shared" si="3"/>
        <v>85.07305853138574</v>
      </c>
      <c r="Y7" s="11">
        <f t="shared" si="3"/>
        <v>87.748084236161787</v>
      </c>
      <c r="Z7" s="11">
        <f t="shared" si="3"/>
        <v>90.507461798596367</v>
      </c>
      <c r="AA7" s="11">
        <f t="shared" si="3"/>
        <v>93.353860587333131</v>
      </c>
      <c r="AB7" s="11">
        <f t="shared" si="3"/>
        <v>95.223044391249772</v>
      </c>
      <c r="AC7" s="11">
        <f t="shared" si="3"/>
        <v>97.129632937166406</v>
      </c>
      <c r="AD7" s="11">
        <f t="shared" si="3"/>
        <v>99.074374530582276</v>
      </c>
      <c r="AE7" s="11">
        <f t="shared" si="3"/>
        <v>101.05803244521321</v>
      </c>
      <c r="AF7" s="11">
        <f t="shared" si="3"/>
        <v>103.08138522237694</v>
      </c>
      <c r="AG7" s="11">
        <f t="shared" si="3"/>
        <v>105.14522697636656</v>
      </c>
      <c r="AH7" s="11">
        <f t="shared" si="3"/>
        <v>107.2503677059314</v>
      </c>
      <c r="AI7" s="11">
        <f t="shared" si="3"/>
        <v>109.39763361198789</v>
      </c>
      <c r="AJ7" s="11">
        <f t="shared" si="3"/>
        <v>111.58786742168489</v>
      </c>
      <c r="AK7" s="11">
        <f t="shared" si="3"/>
        <v>113.82192871895042</v>
      </c>
      <c r="AL7" s="11">
        <f t="shared" si="3"/>
        <v>116.10069428164957</v>
      </c>
      <c r="AM7" s="11">
        <f t="shared" si="3"/>
        <v>147.60386720926167</v>
      </c>
      <c r="AN7" s="11">
        <f t="shared" si="3"/>
        <v>150.55594455344689</v>
      </c>
      <c r="AO7" s="11">
        <f t="shared" si="3"/>
        <v>153.56706344451581</v>
      </c>
      <c r="AP7" s="11">
        <f t="shared" si="3"/>
        <v>156.63840471340615</v>
      </c>
      <c r="AQ7" s="11">
        <f t="shared" si="3"/>
        <v>159.7711728076743</v>
      </c>
      <c r="AR7" s="11">
        <f t="shared" si="3"/>
        <v>162.9665962638278</v>
      </c>
      <c r="AS7" s="11">
        <f t="shared" si="3"/>
        <v>166.22592818910434</v>
      </c>
      <c r="AT7" s="11">
        <f t="shared" si="3"/>
        <v>169.55044675288644</v>
      </c>
      <c r="AU7" s="11">
        <f t="shared" si="3"/>
        <v>172.9414556879442</v>
      </c>
      <c r="AV7" s="11">
        <f t="shared" si="3"/>
        <v>176.40028480170307</v>
      </c>
      <c r="AW7" s="11">
        <f t="shared" si="3"/>
        <v>179.92829049773712</v>
      </c>
      <c r="AX7" s="11">
        <f t="shared" si="3"/>
        <v>183.52685630769184</v>
      </c>
      <c r="AY7" s="11">
        <f t="shared" si="3"/>
        <v>187.19739343384569</v>
      </c>
      <c r="AZ7" s="11">
        <f t="shared" si="3"/>
        <v>190.94134130252257</v>
      </c>
      <c r="BA7" s="11">
        <f t="shared" si="3"/>
        <v>194.76016812857304</v>
      </c>
      <c r="BB7" s="11">
        <f t="shared" si="3"/>
        <v>198.65537149114451</v>
      </c>
      <c r="BC7" s="11">
        <f t="shared" si="3"/>
        <v>202.62847892096738</v>
      </c>
      <c r="BD7" s="11">
        <f t="shared" si="3"/>
        <v>206.68104849938675</v>
      </c>
      <c r="BE7" s="11">
        <f t="shared" si="3"/>
        <v>210.81466946937448</v>
      </c>
      <c r="BF7" s="11">
        <f t="shared" si="3"/>
        <v>215.03096285876197</v>
      </c>
      <c r="BG7" s="11">
        <f t="shared" si="3"/>
        <v>219.33158211593718</v>
      </c>
      <c r="BH7" s="11">
        <f t="shared" si="3"/>
        <v>223.71821375825598</v>
      </c>
      <c r="BI7" s="11">
        <f t="shared" si="3"/>
        <v>228.19257803342106</v>
      </c>
      <c r="BJ7" s="11">
        <f t="shared" si="3"/>
        <v>232.7564295940895</v>
      </c>
      <c r="BK7" s="11">
        <f t="shared" si="3"/>
        <v>237.41155818597124</v>
      </c>
      <c r="BL7" s="11">
        <f t="shared" si="3"/>
        <v>242.1597893496907</v>
      </c>
    </row>
    <row r="8" spans="1:67" ht="29.25" customHeight="1">
      <c r="B8" s="173"/>
      <c r="C8" s="167"/>
      <c r="D8" s="3" t="s">
        <v>44</v>
      </c>
      <c r="E8" s="5">
        <v>0</v>
      </c>
      <c r="F8" s="5">
        <v>0</v>
      </c>
      <c r="G8" s="5"/>
      <c r="H8" s="5"/>
      <c r="I8" s="5"/>
      <c r="J8" s="5"/>
      <c r="K8" s="5"/>
      <c r="L8" s="5"/>
      <c r="M8" s="5"/>
      <c r="N8" s="11">
        <f>IF(N2&lt;2042,N24,N38)</f>
        <v>51.330450588248837</v>
      </c>
      <c r="O8" s="11">
        <f t="shared" ref="O8:BL8" si="4">IF(O2&lt;2042,O24,O38)</f>
        <v>56.127451959841629</v>
      </c>
      <c r="P8" s="11">
        <f t="shared" si="4"/>
        <v>61.37683428691399</v>
      </c>
      <c r="Q8" s="11">
        <f t="shared" si="4"/>
        <v>67.121745343427676</v>
      </c>
      <c r="R8" s="11">
        <f t="shared" si="4"/>
        <v>70.370441081444753</v>
      </c>
      <c r="S8" s="11">
        <f t="shared" si="4"/>
        <v>73.778343604231267</v>
      </c>
      <c r="T8" s="11">
        <f t="shared" si="4"/>
        <v>77.353356172082428</v>
      </c>
      <c r="U8" s="11">
        <f t="shared" si="4"/>
        <v>81.103779099340073</v>
      </c>
      <c r="V8" s="11">
        <f t="shared" si="4"/>
        <v>85.038329917629198</v>
      </c>
      <c r="W8" s="11">
        <f t="shared" si="4"/>
        <v>87.711806760101567</v>
      </c>
      <c r="X8" s="11">
        <f t="shared" si="4"/>
        <v>90.469568279242552</v>
      </c>
      <c r="Y8" s="11">
        <f t="shared" si="4"/>
        <v>93.314281104016359</v>
      </c>
      <c r="Z8" s="11">
        <f t="shared" si="4"/>
        <v>96.248696547664551</v>
      </c>
      <c r="AA8" s="11">
        <f t="shared" si="4"/>
        <v>99.275653307101749</v>
      </c>
      <c r="AB8" s="11">
        <f t="shared" si="4"/>
        <v>101.26340659461879</v>
      </c>
      <c r="AC8" s="11">
        <f t="shared" si="4"/>
        <v>103.29093735009987</v>
      </c>
      <c r="AD8" s="11">
        <f t="shared" si="4"/>
        <v>105.35904134692643</v>
      </c>
      <c r="AE8" s="11">
        <f t="shared" si="4"/>
        <v>107.46853027618782</v>
      </c>
      <c r="AF8" s="11">
        <f t="shared" si="4"/>
        <v>109.62023206505762</v>
      </c>
      <c r="AG8" s="11">
        <f t="shared" si="4"/>
        <v>111.81499120153832</v>
      </c>
      <c r="AH8" s="11">
        <f t="shared" si="4"/>
        <v>114.05366906570042</v>
      </c>
      <c r="AI8" s="11">
        <f t="shared" si="4"/>
        <v>116.33714426754706</v>
      </c>
      <c r="AJ8" s="11">
        <f t="shared" si="4"/>
        <v>118.66631299163598</v>
      </c>
      <c r="AK8" s="11">
        <f t="shared" si="4"/>
        <v>121.04208934859405</v>
      </c>
      <c r="AL8" s="11">
        <f t="shared" si="4"/>
        <v>123.46540573366254</v>
      </c>
      <c r="AM8" s="11">
        <f t="shared" si="4"/>
        <v>156.96694550886548</v>
      </c>
      <c r="AN8" s="11">
        <f t="shared" si="4"/>
        <v>160.10628441904279</v>
      </c>
      <c r="AO8" s="11">
        <f t="shared" si="4"/>
        <v>163.30841010742364</v>
      </c>
      <c r="AP8" s="11">
        <f t="shared" si="4"/>
        <v>166.57457830957213</v>
      </c>
      <c r="AQ8" s="11">
        <f t="shared" si="4"/>
        <v>169.90606987576359</v>
      </c>
      <c r="AR8" s="11">
        <f t="shared" si="4"/>
        <v>173.30419127327889</v>
      </c>
      <c r="AS8" s="11">
        <f t="shared" si="4"/>
        <v>176.77027509874443</v>
      </c>
      <c r="AT8" s="11">
        <f t="shared" si="4"/>
        <v>180.30568060071934</v>
      </c>
      <c r="AU8" s="11">
        <f t="shared" si="4"/>
        <v>183.91179421273375</v>
      </c>
      <c r="AV8" s="11">
        <f t="shared" si="4"/>
        <v>187.59003009698841</v>
      </c>
      <c r="AW8" s="11">
        <f t="shared" si="4"/>
        <v>191.34183069892819</v>
      </c>
      <c r="AX8" s="11">
        <f t="shared" si="4"/>
        <v>195.16866731290673</v>
      </c>
      <c r="AY8" s="11">
        <f t="shared" si="4"/>
        <v>199.07204065916488</v>
      </c>
      <c r="AZ8" s="11">
        <f t="shared" si="4"/>
        <v>203.05348147234812</v>
      </c>
      <c r="BA8" s="11">
        <f t="shared" si="4"/>
        <v>207.11455110179512</v>
      </c>
      <c r="BB8" s="11">
        <f t="shared" si="4"/>
        <v>211.25684212383103</v>
      </c>
      <c r="BC8" s="11">
        <f t="shared" si="4"/>
        <v>215.48197896630762</v>
      </c>
      <c r="BD8" s="11">
        <f t="shared" si="4"/>
        <v>219.79161854563381</v>
      </c>
      <c r="BE8" s="11">
        <f t="shared" si="4"/>
        <v>224.18745091654648</v>
      </c>
      <c r="BF8" s="11">
        <f t="shared" si="4"/>
        <v>228.67119993487739</v>
      </c>
      <c r="BG8" s="11">
        <f t="shared" si="4"/>
        <v>233.24462393357493</v>
      </c>
      <c r="BH8" s="11">
        <f t="shared" si="4"/>
        <v>237.90951641224649</v>
      </c>
      <c r="BI8" s="11">
        <f t="shared" si="4"/>
        <v>242.66770674049135</v>
      </c>
      <c r="BJ8" s="11">
        <f t="shared" si="4"/>
        <v>247.5210608753012</v>
      </c>
      <c r="BK8" s="11">
        <f t="shared" si="4"/>
        <v>252.47148209280718</v>
      </c>
      <c r="BL8" s="11">
        <f t="shared" si="4"/>
        <v>257.52091173466334</v>
      </c>
    </row>
    <row r="9" spans="1:67" ht="25.5">
      <c r="B9" s="166" t="s">
        <v>67</v>
      </c>
      <c r="C9" s="167"/>
      <c r="D9" s="3" t="s">
        <v>1</v>
      </c>
      <c r="E9" s="5">
        <v>0</v>
      </c>
      <c r="F9" s="5">
        <v>0</v>
      </c>
      <c r="G9" s="5"/>
      <c r="H9" s="11"/>
      <c r="I9" s="11"/>
      <c r="J9" s="11"/>
      <c r="K9" s="11"/>
      <c r="L9" s="11"/>
      <c r="M9" s="11"/>
      <c r="N9" s="11">
        <f t="shared" ref="N9:AS9" si="5">N7</f>
        <v>48.268589210659798</v>
      </c>
      <c r="O9" s="11">
        <f t="shared" si="5"/>
        <v>52.779449450437077</v>
      </c>
      <c r="P9" s="11">
        <f t="shared" si="5"/>
        <v>57.715706121699569</v>
      </c>
      <c r="Q9" s="11">
        <f t="shared" si="5"/>
        <v>63.117933233692213</v>
      </c>
      <c r="R9" s="11">
        <f t="shared" si="5"/>
        <v>66.172844270936579</v>
      </c>
      <c r="S9" s="11">
        <f t="shared" si="5"/>
        <v>69.377465408238876</v>
      </c>
      <c r="T9" s="11">
        <f t="shared" si="5"/>
        <v>72.739228476417708</v>
      </c>
      <c r="U9" s="11">
        <f t="shared" si="5"/>
        <v>76.265938676064437</v>
      </c>
      <c r="V9" s="11">
        <f t="shared" si="5"/>
        <v>79.965793538042618</v>
      </c>
      <c r="W9" s="11">
        <f t="shared" si="5"/>
        <v>82.479797486861514</v>
      </c>
      <c r="X9" s="11">
        <f t="shared" si="5"/>
        <v>85.07305853138574</v>
      </c>
      <c r="Y9" s="11">
        <f t="shared" si="5"/>
        <v>87.748084236161787</v>
      </c>
      <c r="Z9" s="11">
        <f t="shared" si="5"/>
        <v>90.507461798596367</v>
      </c>
      <c r="AA9" s="11">
        <f t="shared" si="5"/>
        <v>93.353860587333131</v>
      </c>
      <c r="AB9" s="11">
        <f t="shared" si="5"/>
        <v>95.223044391249772</v>
      </c>
      <c r="AC9" s="11">
        <f t="shared" si="5"/>
        <v>97.129632937166406</v>
      </c>
      <c r="AD9" s="11">
        <f t="shared" si="5"/>
        <v>99.074374530582276</v>
      </c>
      <c r="AE9" s="11">
        <f t="shared" si="5"/>
        <v>101.05803244521321</v>
      </c>
      <c r="AF9" s="11">
        <f t="shared" si="5"/>
        <v>103.08138522237694</v>
      </c>
      <c r="AG9" s="11">
        <f t="shared" si="5"/>
        <v>105.14522697636656</v>
      </c>
      <c r="AH9" s="11">
        <f t="shared" si="5"/>
        <v>107.2503677059314</v>
      </c>
      <c r="AI9" s="11">
        <f t="shared" si="5"/>
        <v>109.39763361198789</v>
      </c>
      <c r="AJ9" s="11">
        <f t="shared" si="5"/>
        <v>111.58786742168489</v>
      </c>
      <c r="AK9" s="11">
        <f t="shared" si="5"/>
        <v>113.82192871895042</v>
      </c>
      <c r="AL9" s="11">
        <f t="shared" si="5"/>
        <v>116.10069428164957</v>
      </c>
      <c r="AM9" s="11">
        <f t="shared" si="5"/>
        <v>147.60386720926167</v>
      </c>
      <c r="AN9" s="11">
        <f t="shared" si="5"/>
        <v>150.55594455344689</v>
      </c>
      <c r="AO9" s="11">
        <f t="shared" si="5"/>
        <v>153.56706344451581</v>
      </c>
      <c r="AP9" s="11">
        <f t="shared" si="5"/>
        <v>156.63840471340615</v>
      </c>
      <c r="AQ9" s="11">
        <f t="shared" si="5"/>
        <v>159.7711728076743</v>
      </c>
      <c r="AR9" s="11">
        <f t="shared" si="5"/>
        <v>162.9665962638278</v>
      </c>
      <c r="AS9" s="11">
        <f t="shared" si="5"/>
        <v>166.22592818910434</v>
      </c>
      <c r="AT9" s="11">
        <f t="shared" ref="AT9:BL9" si="6">AT7</f>
        <v>169.55044675288644</v>
      </c>
      <c r="AU9" s="11">
        <f t="shared" si="6"/>
        <v>172.9414556879442</v>
      </c>
      <c r="AV9" s="11">
        <f t="shared" si="6"/>
        <v>176.40028480170307</v>
      </c>
      <c r="AW9" s="11">
        <f t="shared" si="6"/>
        <v>179.92829049773712</v>
      </c>
      <c r="AX9" s="11">
        <f t="shared" si="6"/>
        <v>183.52685630769184</v>
      </c>
      <c r="AY9" s="11">
        <f t="shared" si="6"/>
        <v>187.19739343384569</v>
      </c>
      <c r="AZ9" s="11">
        <f t="shared" si="6"/>
        <v>190.94134130252257</v>
      </c>
      <c r="BA9" s="11">
        <f t="shared" si="6"/>
        <v>194.76016812857304</v>
      </c>
      <c r="BB9" s="11">
        <f t="shared" si="6"/>
        <v>198.65537149114451</v>
      </c>
      <c r="BC9" s="11">
        <f t="shared" si="6"/>
        <v>202.62847892096738</v>
      </c>
      <c r="BD9" s="11">
        <f t="shared" si="6"/>
        <v>206.68104849938675</v>
      </c>
      <c r="BE9" s="11">
        <f t="shared" si="6"/>
        <v>210.81466946937448</v>
      </c>
      <c r="BF9" s="11">
        <f t="shared" si="6"/>
        <v>215.03096285876197</v>
      </c>
      <c r="BG9" s="11">
        <f t="shared" si="6"/>
        <v>219.33158211593718</v>
      </c>
      <c r="BH9" s="11">
        <f t="shared" si="6"/>
        <v>223.71821375825598</v>
      </c>
      <c r="BI9" s="11">
        <f t="shared" si="6"/>
        <v>228.19257803342106</v>
      </c>
      <c r="BJ9" s="11">
        <f t="shared" si="6"/>
        <v>232.7564295940895</v>
      </c>
      <c r="BK9" s="11">
        <f t="shared" si="6"/>
        <v>237.41155818597124</v>
      </c>
      <c r="BL9" s="11">
        <f t="shared" si="6"/>
        <v>242.1597893496907</v>
      </c>
      <c r="BM9" s="24"/>
      <c r="BN9" s="24"/>
      <c r="BO9" s="24"/>
    </row>
    <row r="10" spans="1:67" ht="25.5">
      <c r="B10" s="168"/>
      <c r="C10" s="168"/>
      <c r="D10" s="3" t="s">
        <v>14</v>
      </c>
      <c r="E10" s="5">
        <v>0</v>
      </c>
      <c r="F10" s="5">
        <v>0</v>
      </c>
      <c r="G10" s="5"/>
      <c r="H10" s="5"/>
      <c r="I10" s="5"/>
      <c r="J10" s="5"/>
      <c r="K10" s="5"/>
      <c r="L10" s="5"/>
      <c r="M10" s="5"/>
      <c r="N10" s="5">
        <f t="shared" ref="N10:AS10" si="7">N8</f>
        <v>51.330450588248837</v>
      </c>
      <c r="O10" s="5">
        <f t="shared" si="7"/>
        <v>56.127451959841629</v>
      </c>
      <c r="P10" s="5">
        <f t="shared" si="7"/>
        <v>61.37683428691399</v>
      </c>
      <c r="Q10" s="5">
        <f t="shared" si="7"/>
        <v>67.121745343427676</v>
      </c>
      <c r="R10" s="5">
        <f t="shared" si="7"/>
        <v>70.370441081444753</v>
      </c>
      <c r="S10" s="5">
        <f t="shared" si="7"/>
        <v>73.778343604231267</v>
      </c>
      <c r="T10" s="5">
        <f t="shared" si="7"/>
        <v>77.353356172082428</v>
      </c>
      <c r="U10" s="5">
        <f t="shared" si="7"/>
        <v>81.103779099340073</v>
      </c>
      <c r="V10" s="5">
        <f t="shared" si="7"/>
        <v>85.038329917629198</v>
      </c>
      <c r="W10" s="5">
        <f t="shared" si="7"/>
        <v>87.711806760101567</v>
      </c>
      <c r="X10" s="5">
        <f t="shared" si="7"/>
        <v>90.469568279242552</v>
      </c>
      <c r="Y10" s="5">
        <f t="shared" si="7"/>
        <v>93.314281104016359</v>
      </c>
      <c r="Z10" s="5">
        <f t="shared" si="7"/>
        <v>96.248696547664551</v>
      </c>
      <c r="AA10" s="5">
        <f t="shared" si="7"/>
        <v>99.275653307101749</v>
      </c>
      <c r="AB10" s="5">
        <f t="shared" si="7"/>
        <v>101.26340659461879</v>
      </c>
      <c r="AC10" s="5">
        <f t="shared" si="7"/>
        <v>103.29093735009987</v>
      </c>
      <c r="AD10" s="5">
        <f t="shared" si="7"/>
        <v>105.35904134692643</v>
      </c>
      <c r="AE10" s="5">
        <f t="shared" si="7"/>
        <v>107.46853027618782</v>
      </c>
      <c r="AF10" s="5">
        <f t="shared" si="7"/>
        <v>109.62023206505762</v>
      </c>
      <c r="AG10" s="5">
        <f t="shared" si="7"/>
        <v>111.81499120153832</v>
      </c>
      <c r="AH10" s="5">
        <f t="shared" si="7"/>
        <v>114.05366906570042</v>
      </c>
      <c r="AI10" s="5">
        <f t="shared" si="7"/>
        <v>116.33714426754706</v>
      </c>
      <c r="AJ10" s="5">
        <f t="shared" si="7"/>
        <v>118.66631299163598</v>
      </c>
      <c r="AK10" s="5">
        <f t="shared" si="7"/>
        <v>121.04208934859405</v>
      </c>
      <c r="AL10" s="5">
        <f t="shared" si="7"/>
        <v>123.46540573366254</v>
      </c>
      <c r="AM10" s="5">
        <f t="shared" si="7"/>
        <v>156.96694550886548</v>
      </c>
      <c r="AN10" s="5">
        <f t="shared" si="7"/>
        <v>160.10628441904279</v>
      </c>
      <c r="AO10" s="5">
        <f t="shared" si="7"/>
        <v>163.30841010742364</v>
      </c>
      <c r="AP10" s="5">
        <f t="shared" si="7"/>
        <v>166.57457830957213</v>
      </c>
      <c r="AQ10" s="5">
        <f t="shared" si="7"/>
        <v>169.90606987576359</v>
      </c>
      <c r="AR10" s="5">
        <f t="shared" si="7"/>
        <v>173.30419127327889</v>
      </c>
      <c r="AS10" s="5">
        <f t="shared" si="7"/>
        <v>176.77027509874443</v>
      </c>
      <c r="AT10" s="5">
        <f t="shared" ref="AT10:BL10" si="8">AT8</f>
        <v>180.30568060071934</v>
      </c>
      <c r="AU10" s="5">
        <f t="shared" si="8"/>
        <v>183.91179421273375</v>
      </c>
      <c r="AV10" s="5">
        <f t="shared" si="8"/>
        <v>187.59003009698841</v>
      </c>
      <c r="AW10" s="5">
        <f t="shared" si="8"/>
        <v>191.34183069892819</v>
      </c>
      <c r="AX10" s="5">
        <f t="shared" si="8"/>
        <v>195.16866731290673</v>
      </c>
      <c r="AY10" s="5">
        <f t="shared" si="8"/>
        <v>199.07204065916488</v>
      </c>
      <c r="AZ10" s="5">
        <f t="shared" si="8"/>
        <v>203.05348147234812</v>
      </c>
      <c r="BA10" s="5">
        <f t="shared" si="8"/>
        <v>207.11455110179512</v>
      </c>
      <c r="BB10" s="5">
        <f t="shared" si="8"/>
        <v>211.25684212383103</v>
      </c>
      <c r="BC10" s="5">
        <f t="shared" si="8"/>
        <v>215.48197896630762</v>
      </c>
      <c r="BD10" s="5">
        <f t="shared" si="8"/>
        <v>219.79161854563381</v>
      </c>
      <c r="BE10" s="5">
        <f t="shared" si="8"/>
        <v>224.18745091654648</v>
      </c>
      <c r="BF10" s="5">
        <f t="shared" si="8"/>
        <v>228.67119993487739</v>
      </c>
      <c r="BG10" s="5">
        <f t="shared" si="8"/>
        <v>233.24462393357493</v>
      </c>
      <c r="BH10" s="5">
        <f t="shared" si="8"/>
        <v>237.90951641224649</v>
      </c>
      <c r="BI10" s="5">
        <f t="shared" si="8"/>
        <v>242.66770674049135</v>
      </c>
      <c r="BJ10" s="5">
        <f t="shared" si="8"/>
        <v>247.5210608753012</v>
      </c>
      <c r="BK10" s="5">
        <f t="shared" si="8"/>
        <v>252.47148209280718</v>
      </c>
      <c r="BL10" s="5">
        <f t="shared" si="8"/>
        <v>257.52091173466334</v>
      </c>
    </row>
    <row r="11" spans="1:67" ht="13.5" thickBot="1"/>
    <row r="12" spans="1:67">
      <c r="A12" s="33"/>
      <c r="B12" s="34" t="s">
        <v>22</v>
      </c>
      <c r="C12" s="35">
        <v>0.02</v>
      </c>
      <c r="G12" s="10" t="s">
        <v>98</v>
      </c>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row>
    <row r="13" spans="1:67">
      <c r="A13" s="36"/>
      <c r="B13" s="37" t="s">
        <v>48</v>
      </c>
      <c r="C13" s="38">
        <v>0.02</v>
      </c>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row>
    <row r="14" spans="1:67" ht="13.5" thickBot="1">
      <c r="A14" s="39"/>
      <c r="B14" s="40" t="s">
        <v>8</v>
      </c>
      <c r="C14" s="41">
        <v>0.02</v>
      </c>
    </row>
    <row r="15" spans="1:67" ht="13.5" thickBot="1">
      <c r="G15" s="1" t="s">
        <v>17</v>
      </c>
      <c r="J15" s="52" t="s">
        <v>49</v>
      </c>
      <c r="N15" s="1" t="s">
        <v>97</v>
      </c>
      <c r="W15" s="1" t="s">
        <v>17</v>
      </c>
    </row>
    <row r="16" spans="1:67" ht="15.75" thickBot="1">
      <c r="E16" s="1" t="s">
        <v>72</v>
      </c>
      <c r="J16" s="33"/>
      <c r="K16" s="42"/>
      <c r="L16" s="34" t="s">
        <v>79</v>
      </c>
      <c r="M16" s="155">
        <v>43.768958813942433</v>
      </c>
      <c r="N16" s="154">
        <v>47.85620985750716</v>
      </c>
      <c r="O16" s="154">
        <v>52.328531874844934</v>
      </c>
      <c r="P16" s="154">
        <v>57.222615978680466</v>
      </c>
      <c r="Q16" s="154">
        <v>62.578689537017247</v>
      </c>
      <c r="R16" s="154">
        <v>65.607501153125028</v>
      </c>
      <c r="S16" s="154">
        <v>68.784743831406445</v>
      </c>
      <c r="T16" s="154">
        <v>72.117785909347546</v>
      </c>
      <c r="U16" s="154">
        <v>75.614365904348361</v>
      </c>
      <c r="V16" s="154">
        <v>79.282611312234522</v>
      </c>
      <c r="W16" s="154">
        <v>81.775137042211909</v>
      </c>
      <c r="X16" s="154">
        <v>84.346242740379751</v>
      </c>
      <c r="Y16" s="154">
        <v>86.998414548080234</v>
      </c>
      <c r="Z16" s="154">
        <v>89.734217559178035</v>
      </c>
      <c r="AA16" s="154">
        <v>92.55629833675043</v>
      </c>
      <c r="AB16" s="154">
        <v>94.409512898130913</v>
      </c>
      <c r="AC16" s="154">
        <v>96.299812636685431</v>
      </c>
      <c r="AD16" s="154">
        <v>98.227939464816956</v>
      </c>
      <c r="AE16" s="154">
        <v>100.19465013526511</v>
      </c>
      <c r="AF16" s="154">
        <v>102.20071653793373</v>
      </c>
      <c r="AG16" s="154">
        <v>104.24692600265537</v>
      </c>
      <c r="AH16" s="154">
        <v>106.33408160801106</v>
      </c>
      <c r="AI16" s="154">
        <v>108.46300249632689</v>
      </c>
      <c r="AJ16" s="154">
        <v>110.6345241949706</v>
      </c>
      <c r="AK16" s="154">
        <v>112.84949894407436</v>
      </c>
      <c r="AL16" s="154">
        <v>115.10879603081223</v>
      </c>
      <c r="AM16" s="154">
        <v>117.41330213036342</v>
      </c>
      <c r="AN16" s="154">
        <v>119.76392165369499</v>
      </c>
      <c r="AO16" s="154">
        <v>122.1615771023004</v>
      </c>
      <c r="AP16" s="154">
        <v>124.60720943003328</v>
      </c>
      <c r="AQ16" s="154">
        <v>127.10177841217768</v>
      </c>
      <c r="AR16" s="154">
        <v>129.64626302190041</v>
      </c>
      <c r="AS16" s="154">
        <v>132.24166181423234</v>
      </c>
      <c r="AT16" s="154">
        <v>134.88899331772993</v>
      </c>
      <c r="AU16" s="154">
        <v>137.58929643396954</v>
      </c>
      <c r="AV16" s="154">
        <v>140.34363084503281</v>
      </c>
      <c r="AW16" s="154">
        <v>143.15307742914118</v>
      </c>
      <c r="AX16" s="154">
        <v>146.01873868460379</v>
      </c>
      <c r="AY16" s="154">
        <v>148.94173916224446</v>
      </c>
      <c r="AZ16" s="154">
        <v>151.92322590647743</v>
      </c>
      <c r="BA16" s="154">
        <v>154.96436890520494</v>
      </c>
      <c r="BB16" s="154">
        <v>158.06636154871299</v>
      </c>
      <c r="BC16" s="154">
        <v>161.23042109774519</v>
      </c>
      <c r="BD16" s="154">
        <v>164.45778916093866</v>
      </c>
      <c r="BE16" s="154">
        <v>167.74973218180835</v>
      </c>
      <c r="BF16" s="154">
        <v>171.107541935472</v>
      </c>
      <c r="BG16" s="154">
        <v>174.53253603530914</v>
      </c>
      <c r="BH16" s="154">
        <v>178.02605844975432</v>
      </c>
      <c r="BI16" s="154">
        <v>181.5894800294258</v>
      </c>
      <c r="BJ16" s="154">
        <v>185.22419904479744</v>
      </c>
      <c r="BK16" s="154">
        <v>188.93164173462441</v>
      </c>
      <c r="BL16" s="154">
        <v>192.71326286533716</v>
      </c>
    </row>
    <row r="17" spans="1:64">
      <c r="C17" s="7"/>
      <c r="D17" s="7"/>
      <c r="E17" s="84" t="s">
        <v>73</v>
      </c>
      <c r="F17" s="43">
        <f>N16</f>
        <v>47.85620985750716</v>
      </c>
      <c r="J17" s="36"/>
      <c r="K17" s="44"/>
      <c r="L17" s="37" t="s">
        <v>29</v>
      </c>
      <c r="M17" s="105">
        <f>'Energy By Source'!M14</f>
        <v>0</v>
      </c>
      <c r="N17" s="105">
        <f>'Energy By Source'!N14</f>
        <v>148.88334444341854</v>
      </c>
      <c r="O17" s="105">
        <f>'Energy By Source'!O14</f>
        <v>382.83617801882747</v>
      </c>
      <c r="P17" s="44">
        <f>'Energy By Source'!P14</f>
        <v>0</v>
      </c>
      <c r="Q17" s="44">
        <f>'Energy By Source'!Q14</f>
        <v>4.5474735088646412E-13</v>
      </c>
      <c r="R17" s="44">
        <f>'Energy By Source'!R14</f>
        <v>0</v>
      </c>
      <c r="S17" s="44">
        <f>'Energy By Source'!S14</f>
        <v>-4.5474735088646412E-13</v>
      </c>
      <c r="T17" s="44">
        <f>'Energy By Source'!T14</f>
        <v>-4.5474735088646412E-13</v>
      </c>
      <c r="U17" s="44">
        <f>'Energy By Source'!U14</f>
        <v>4.5474735088646412E-13</v>
      </c>
      <c r="V17" s="44">
        <f>'Energy By Source'!V14</f>
        <v>-4.5474735088646412E-13</v>
      </c>
      <c r="W17" s="44">
        <f>'Energy By Source'!W14</f>
        <v>0</v>
      </c>
      <c r="X17" s="44">
        <f>'Energy By Source'!X14</f>
        <v>-4.5474735088646412E-13</v>
      </c>
      <c r="Y17" s="44">
        <f>'Energy By Source'!Y14</f>
        <v>4.5474735088646412E-13</v>
      </c>
      <c r="Z17" s="44">
        <f>'Energy By Source'!Z14</f>
        <v>0</v>
      </c>
      <c r="AA17" s="44">
        <f>'Energy By Source'!AA14</f>
        <v>-4.5474735088646412E-13</v>
      </c>
      <c r="AB17" s="44">
        <f>'Energy By Source'!AB14</f>
        <v>1.9251318063852523</v>
      </c>
      <c r="AC17" s="44">
        <f>'Energy By Source'!AC14</f>
        <v>14.00602377307905</v>
      </c>
      <c r="AD17" s="44">
        <f>'Energy By Source'!AD14</f>
        <v>30.745347814481192</v>
      </c>
      <c r="AE17" s="44">
        <f>'Energy By Source'!AE14</f>
        <v>51.055904855500557</v>
      </c>
      <c r="AF17" s="44">
        <f>'Energy By Source'!AF14</f>
        <v>83.680120511174209</v>
      </c>
      <c r="AG17" s="44">
        <f>'Energy By Source'!AG14</f>
        <v>126.15947786225706</v>
      </c>
      <c r="AH17" s="44">
        <f>'Energy By Source'!AH14</f>
        <v>182.03859878911135</v>
      </c>
      <c r="AI17" s="44">
        <f>'Energy By Source'!AI14</f>
        <v>243.4231136244498</v>
      </c>
      <c r="AJ17" s="44">
        <f>'Energy By Source'!AJ14</f>
        <v>305.62542108610978</v>
      </c>
      <c r="AK17" s="44">
        <f>'Energy By Source'!AK14</f>
        <v>367.61546715573695</v>
      </c>
      <c r="AL17" s="45">
        <f>'Energy By Source'!AL14</f>
        <v>429.70632675223987</v>
      </c>
      <c r="AM17" s="45">
        <f>'Energy By Source'!AM14</f>
        <v>484.11335779477668</v>
      </c>
      <c r="AN17" s="45">
        <f>'Energy By Source'!AN14</f>
        <v>541.63144294041103</v>
      </c>
      <c r="AO17" s="45">
        <f>'Energy By Source'!AO14</f>
        <v>602.75243467887231</v>
      </c>
      <c r="AP17" s="45">
        <f>'Energy By Source'!AP14</f>
        <v>663.95411490431979</v>
      </c>
      <c r="AQ17" s="45">
        <f>'Energy By Source'!AQ14</f>
        <v>706.12990051605993</v>
      </c>
      <c r="AR17" s="45">
        <f>'Energy By Source'!AR14</f>
        <v>748.26208534085981</v>
      </c>
      <c r="AS17" s="45">
        <f>'Energy By Source'!AS14</f>
        <v>790.43361721728888</v>
      </c>
      <c r="AT17" s="45">
        <f>'Energy By Source'!AT14</f>
        <v>832.374383953078</v>
      </c>
      <c r="AU17" s="45">
        <f>'Energy By Source'!AU14</f>
        <v>874.35981490963695</v>
      </c>
      <c r="AV17" s="45">
        <f>'Energy By Source'!AV14</f>
        <v>916.35907050595779</v>
      </c>
      <c r="AW17" s="45">
        <f>'Energy By Source'!AW14</f>
        <v>738.78743662157194</v>
      </c>
      <c r="AX17" s="45">
        <f>'Energy By Source'!AX14</f>
        <v>179.52201899825286</v>
      </c>
      <c r="AY17" s="45">
        <f>'Energy By Source'!AY14</f>
        <v>208.62326830527218</v>
      </c>
      <c r="AZ17" s="45">
        <f>'Energy By Source'!AZ14</f>
        <v>238.92249861441178</v>
      </c>
      <c r="BA17" s="45">
        <f>'Energy By Source'!BA14</f>
        <v>270.81971218878425</v>
      </c>
      <c r="BB17" s="45">
        <f>'Energy By Source'!BB14</f>
        <v>302.498212872566</v>
      </c>
      <c r="BC17" s="45">
        <f>'Energy By Source'!BC14</f>
        <v>334.29014649798228</v>
      </c>
      <c r="BD17" s="45">
        <f>'Energy By Source'!BD14</f>
        <v>366.07995325574211</v>
      </c>
      <c r="BE17" s="45">
        <f>'Energy By Source'!BE14</f>
        <v>397.90092138227465</v>
      </c>
      <c r="BF17" s="45">
        <f>'Energy By Source'!BF14</f>
        <v>431.88339644847838</v>
      </c>
      <c r="BG17" s="45">
        <f>'Energy By Source'!BG14</f>
        <v>466.61452892947455</v>
      </c>
      <c r="BH17" s="45">
        <f>'Energy By Source'!BH14</f>
        <v>501.33396363836437</v>
      </c>
      <c r="BI17" s="45">
        <f>'Energy By Source'!BI14</f>
        <v>536.30224186296709</v>
      </c>
      <c r="BJ17" s="45">
        <f>'Energy By Source'!BJ14</f>
        <v>572.08837454372951</v>
      </c>
      <c r="BK17" s="45">
        <f>'Energy By Source'!BK14</f>
        <v>608.99024051276228</v>
      </c>
      <c r="BL17" s="46">
        <f>'Energy By Source'!BL14</f>
        <v>645.87225571700947</v>
      </c>
    </row>
    <row r="18" spans="1:64">
      <c r="B18" s="7"/>
      <c r="C18" s="7"/>
      <c r="D18" s="7"/>
      <c r="E18" s="37" t="s">
        <v>29</v>
      </c>
      <c r="F18" s="85">
        <v>100</v>
      </c>
      <c r="J18" s="36"/>
      <c r="K18" s="44"/>
      <c r="L18" s="37" t="s">
        <v>30</v>
      </c>
      <c r="M18" s="105">
        <f>M17*(1+'Energy By Source'!$B$4)</f>
        <v>0</v>
      </c>
      <c r="N18" s="105">
        <f>N17*(1+'Energy By Source'!$B$4)</f>
        <v>149.34488281119314</v>
      </c>
      <c r="O18" s="105">
        <f>O17*(1+'Energy By Source'!$B$4)</f>
        <v>384.02297017068588</v>
      </c>
      <c r="P18" s="44">
        <f>P17*(1+'Energy By Source'!$B$4)</f>
        <v>0</v>
      </c>
      <c r="Q18" s="44">
        <f>Q17*(1+'Energy By Source'!$B$4)</f>
        <v>4.561570676742122E-13</v>
      </c>
      <c r="R18" s="44">
        <f>R17*(1+'Energy By Source'!$B$4)</f>
        <v>0</v>
      </c>
      <c r="S18" s="44">
        <f>S17*(1+'Energy By Source'!$B$4)</f>
        <v>-4.561570676742122E-13</v>
      </c>
      <c r="T18" s="44">
        <f>T17*(1+'Energy By Source'!$B$4)</f>
        <v>-4.561570676742122E-13</v>
      </c>
      <c r="U18" s="44">
        <f>U17*(1+'Energy By Source'!$B$4)</f>
        <v>4.561570676742122E-13</v>
      </c>
      <c r="V18" s="44">
        <f>V17*(1+'Energy By Source'!$B$4)</f>
        <v>-4.561570676742122E-13</v>
      </c>
      <c r="W18" s="44">
        <f>W17*(1+'Energy By Source'!$B$4)</f>
        <v>0</v>
      </c>
      <c r="X18" s="44">
        <f>X17*(1+'Energy By Source'!$B$4)</f>
        <v>-4.561570676742122E-13</v>
      </c>
      <c r="Y18" s="44">
        <f>Y17*(1+'Energy By Source'!$B$4)</f>
        <v>4.561570676742122E-13</v>
      </c>
      <c r="Z18" s="44">
        <f>Z17*(1+'Energy By Source'!$B$4)</f>
        <v>0</v>
      </c>
      <c r="AA18" s="44">
        <f>AA17*(1+'Energy By Source'!$B$4)</f>
        <v>-4.561570676742122E-13</v>
      </c>
      <c r="AB18" s="44">
        <f>AB17*(1+'Energy By Source'!$B$4)</f>
        <v>1.9310997149850468</v>
      </c>
      <c r="AC18" s="44">
        <f>AC17*(1+'Energy By Source'!$B$4)</f>
        <v>14.049442446775597</v>
      </c>
      <c r="AD18" s="44">
        <f>AD17*(1+'Energy By Source'!$B$4)</f>
        <v>30.840658392706086</v>
      </c>
      <c r="AE18" s="44">
        <f>AE17*(1+'Energy By Source'!$B$4)</f>
        <v>51.214178160552613</v>
      </c>
      <c r="AF18" s="44">
        <f>AF17*(1+'Energy By Source'!$B$4)</f>
        <v>83.939528884758857</v>
      </c>
      <c r="AG18" s="44">
        <f>AG17*(1+'Energy By Source'!$B$4)</f>
        <v>126.55057224363007</v>
      </c>
      <c r="AH18" s="44">
        <f>AH17*(1+'Energy By Source'!$B$4)</f>
        <v>182.6029184453576</v>
      </c>
      <c r="AI18" s="44">
        <f>AI17*(1+'Energy By Source'!$B$4)</f>
        <v>244.17772527668561</v>
      </c>
      <c r="AJ18" s="44">
        <f>AJ17*(1+'Energy By Source'!$B$4)</f>
        <v>306.57285989147675</v>
      </c>
      <c r="AK18" s="44">
        <f>AK17*(1+'Energy By Source'!$B$4)</f>
        <v>368.75507510391975</v>
      </c>
      <c r="AL18" s="45">
        <f>AL17*(1+'Energy By Source'!$B$4)</f>
        <v>431.03841636517188</v>
      </c>
      <c r="AM18" s="45">
        <f>AM17*(1+'Energy By Source'!$B$4)</f>
        <v>485.61410920394053</v>
      </c>
      <c r="AN18" s="45">
        <f>AN17*(1+'Energy By Source'!$B$4)</f>
        <v>543.31050041352637</v>
      </c>
      <c r="AO18" s="45">
        <f>AO17*(1+'Energy By Source'!$B$4)</f>
        <v>604.62096722637682</v>
      </c>
      <c r="AP18" s="45">
        <f>AP17*(1+'Energy By Source'!$B$4)</f>
        <v>666.01237266052328</v>
      </c>
      <c r="AQ18" s="45">
        <f>AQ17*(1+'Energy By Source'!$B$4)</f>
        <v>708.31890320765979</v>
      </c>
      <c r="AR18" s="45">
        <f>AR17*(1+'Energy By Source'!$B$4)</f>
        <v>750.58169780541652</v>
      </c>
      <c r="AS18" s="45">
        <f>AS17*(1+'Energy By Source'!$B$4)</f>
        <v>792.88396143066257</v>
      </c>
      <c r="AT18" s="45">
        <f>AT17*(1+'Energy By Source'!$B$4)</f>
        <v>834.95474454333259</v>
      </c>
      <c r="AU18" s="45">
        <f>AU17*(1+'Energy By Source'!$B$4)</f>
        <v>877.07033033585697</v>
      </c>
      <c r="AV18" s="45">
        <f>AV17*(1+'Energy By Source'!$B$4)</f>
        <v>919.19978362452639</v>
      </c>
      <c r="AW18" s="45">
        <f>AW17*(1+'Energy By Source'!$B$4)</f>
        <v>741.07767767509893</v>
      </c>
      <c r="AX18" s="45">
        <f>AX17*(1+'Energy By Source'!$B$4)</f>
        <v>180.07853725714747</v>
      </c>
      <c r="AY18" s="45">
        <f>AY17*(1+'Energy By Source'!$B$4)</f>
        <v>209.27000043701855</v>
      </c>
      <c r="AZ18" s="45">
        <f>AZ17*(1+'Energy By Source'!$B$4)</f>
        <v>239.66315836011648</v>
      </c>
      <c r="BA18" s="45">
        <f>BA17*(1+'Energy By Source'!$B$4)</f>
        <v>271.65925329656949</v>
      </c>
      <c r="BB18" s="45">
        <f>BB17*(1+'Energy By Source'!$B$4)</f>
        <v>303.43595733247099</v>
      </c>
      <c r="BC18" s="45">
        <f>BC17*(1+'Energy By Source'!$B$4)</f>
        <v>335.32644595212605</v>
      </c>
      <c r="BD18" s="45">
        <f>BD17*(1+'Energy By Source'!$B$4)</f>
        <v>367.21480111083497</v>
      </c>
      <c r="BE18" s="45">
        <f>BE17*(1+'Energy By Source'!$B$4)</f>
        <v>399.13441423855971</v>
      </c>
      <c r="BF18" s="45">
        <f>BF17*(1+'Energy By Source'!$B$4)</f>
        <v>433.2222349774687</v>
      </c>
      <c r="BG18" s="45">
        <f>BG17*(1+'Energy By Source'!$B$4)</f>
        <v>468.06103396915597</v>
      </c>
      <c r="BH18" s="45">
        <f>BH17*(1+'Energy By Source'!$B$4)</f>
        <v>502.88809892564336</v>
      </c>
      <c r="BI18" s="45">
        <f>BI17*(1+'Energy By Source'!$B$4)</f>
        <v>537.96477881274234</v>
      </c>
      <c r="BJ18" s="45">
        <f>BJ17*(1+'Energy By Source'!$B$4)</f>
        <v>573.86184850481516</v>
      </c>
      <c r="BK18" s="45">
        <f>BK17*(1+'Energy By Source'!$B$4)</f>
        <v>610.87811025835185</v>
      </c>
      <c r="BL18" s="46">
        <f>BL17*(1+'Energy By Source'!$B$4)</f>
        <v>647.87445970973226</v>
      </c>
    </row>
    <row r="19" spans="1:64">
      <c r="B19" s="7"/>
      <c r="C19" s="7"/>
      <c r="D19" s="7"/>
      <c r="E19" s="37" t="s">
        <v>30</v>
      </c>
      <c r="F19" s="45">
        <f>F18*(1+'Energy By Source'!$B$4)</f>
        <v>100.31000000000002</v>
      </c>
      <c r="H19" s="26"/>
      <c r="J19" s="36"/>
      <c r="K19" s="44"/>
      <c r="L19" s="37" t="s">
        <v>31</v>
      </c>
      <c r="M19" s="105">
        <f>M18*(1+'Energy By Source'!$B$3)</f>
        <v>0</v>
      </c>
      <c r="N19" s="105">
        <f>N18*(1+'Energy By Source'!$B$3)</f>
        <v>150.1662796666547</v>
      </c>
      <c r="O19" s="105">
        <f>O18*(1+'Energy By Source'!$B$3)</f>
        <v>386.13509650662468</v>
      </c>
      <c r="P19" s="44">
        <f>P18*(1+'Energy By Source'!$B$3)</f>
        <v>0</v>
      </c>
      <c r="Q19" s="44">
        <f>Q18*(1+'Energy By Source'!$B$3)</f>
        <v>4.5866593154642043E-13</v>
      </c>
      <c r="R19" s="44">
        <f>R18*(1+'Energy By Source'!$B$3)</f>
        <v>0</v>
      </c>
      <c r="S19" s="44">
        <f>S18*(1+'Energy By Source'!$B$3)</f>
        <v>-4.5866593154642043E-13</v>
      </c>
      <c r="T19" s="44">
        <f>T18*(1+'Energy By Source'!$B$3)</f>
        <v>-4.5866593154642043E-13</v>
      </c>
      <c r="U19" s="44">
        <f>U18*(1+'Energy By Source'!$B$3)</f>
        <v>4.5866593154642043E-13</v>
      </c>
      <c r="V19" s="44">
        <f>V18*(1+'Energy By Source'!$B$3)</f>
        <v>-4.5866593154642043E-13</v>
      </c>
      <c r="W19" s="44">
        <f>W18*(1+'Energy By Source'!$B$3)</f>
        <v>0</v>
      </c>
      <c r="X19" s="44">
        <f>X18*(1+'Energy By Source'!$B$3)</f>
        <v>-4.5866593154642043E-13</v>
      </c>
      <c r="Y19" s="44">
        <f>Y18*(1+'Energy By Source'!$B$3)</f>
        <v>4.5866593154642043E-13</v>
      </c>
      <c r="Z19" s="44">
        <f>Z18*(1+'Energy By Source'!$B$3)</f>
        <v>0</v>
      </c>
      <c r="AA19" s="44">
        <f>AA18*(1+'Energy By Source'!$B$3)</f>
        <v>-4.5866593154642043E-13</v>
      </c>
      <c r="AB19" s="44">
        <f>AB18*(1+'Energy By Source'!$B$3)</f>
        <v>1.9417207634174647</v>
      </c>
      <c r="AC19" s="44">
        <f>AC18*(1+'Energy By Source'!$B$3)</f>
        <v>14.126714380232864</v>
      </c>
      <c r="AD19" s="44">
        <f>AD18*(1+'Energy By Source'!$B$3)</f>
        <v>31.010282013865972</v>
      </c>
      <c r="AE19" s="44">
        <f>AE18*(1+'Energy By Source'!$B$3)</f>
        <v>51.495856140435656</v>
      </c>
      <c r="AF19" s="44">
        <f>AF18*(1+'Energy By Source'!$B$3)</f>
        <v>84.401196293625034</v>
      </c>
      <c r="AG19" s="44">
        <f>AG18*(1+'Energy By Source'!$B$3)</f>
        <v>127.24660039097004</v>
      </c>
      <c r="AH19" s="44">
        <f>AH18*(1+'Energy By Source'!$B$3)</f>
        <v>183.60723449680708</v>
      </c>
      <c r="AI19" s="44">
        <f>AI18*(1+'Energy By Source'!$B$3)</f>
        <v>245.5207027657074</v>
      </c>
      <c r="AJ19" s="44">
        <f>AJ18*(1+'Energy By Source'!$B$3)</f>
        <v>308.25901062087991</v>
      </c>
      <c r="AK19" s="44">
        <f>AK18*(1+'Energy By Source'!$B$3)</f>
        <v>370.78322801699136</v>
      </c>
      <c r="AL19" s="45">
        <f>AL18*(1+'Energy By Source'!$B$3)</f>
        <v>433.40912765518033</v>
      </c>
      <c r="AM19" s="45">
        <f>AM18*(1+'Energy By Source'!$B$3)</f>
        <v>488.28498680456221</v>
      </c>
      <c r="AN19" s="45">
        <f>AN18*(1+'Energy By Source'!$B$3)</f>
        <v>546.2987081658008</v>
      </c>
      <c r="AO19" s="45">
        <f>AO18*(1+'Energy By Source'!$B$3)</f>
        <v>607.94638254612198</v>
      </c>
      <c r="AP19" s="45">
        <f>AP18*(1+'Energy By Source'!$B$3)</f>
        <v>669.67544071015618</v>
      </c>
      <c r="AQ19" s="45">
        <f>AQ18*(1+'Energy By Source'!$B$3)</f>
        <v>712.21465717530191</v>
      </c>
      <c r="AR19" s="45">
        <f>AR18*(1+'Energy By Source'!$B$3)</f>
        <v>754.70989714334632</v>
      </c>
      <c r="AS19" s="45">
        <f>AS18*(1+'Energy By Source'!$B$3)</f>
        <v>797.24482321853122</v>
      </c>
      <c r="AT19" s="45">
        <f>AT18*(1+'Energy By Source'!$B$3)</f>
        <v>839.54699563832094</v>
      </c>
      <c r="AU19" s="45">
        <f>AU18*(1+'Energy By Source'!$B$3)</f>
        <v>881.89421715270419</v>
      </c>
      <c r="AV19" s="45">
        <f>AV18*(1+'Energy By Source'!$B$3)</f>
        <v>924.25538243446135</v>
      </c>
      <c r="AW19" s="45">
        <f>AW18*(1+'Energy By Source'!$B$3)</f>
        <v>745.15360490231205</v>
      </c>
      <c r="AX19" s="45">
        <f>AX18*(1+'Energy By Source'!$B$3)</f>
        <v>181.0689692120618</v>
      </c>
      <c r="AY19" s="45">
        <f>AY18*(1+'Energy By Source'!$B$3)</f>
        <v>210.42098543942217</v>
      </c>
      <c r="AZ19" s="45">
        <f>AZ18*(1+'Energy By Source'!$B$3)</f>
        <v>240.98130573109714</v>
      </c>
      <c r="BA19" s="45">
        <f>BA18*(1+'Energy By Source'!$B$3)</f>
        <v>273.15337918970062</v>
      </c>
      <c r="BB19" s="45">
        <f>BB18*(1+'Energy By Source'!$B$3)</f>
        <v>305.1048550977996</v>
      </c>
      <c r="BC19" s="45">
        <f>BC18*(1+'Energy By Source'!$B$3)</f>
        <v>337.17074140486278</v>
      </c>
      <c r="BD19" s="45">
        <f>BD18*(1+'Energy By Source'!$B$3)</f>
        <v>369.23448251694458</v>
      </c>
      <c r="BE19" s="45">
        <f>BE18*(1+'Energy By Source'!$B$3)</f>
        <v>401.32965351687182</v>
      </c>
      <c r="BF19" s="45">
        <f>BF18*(1+'Energy By Source'!$B$3)</f>
        <v>435.60495726984482</v>
      </c>
      <c r="BG19" s="45">
        <f>BG18*(1+'Energy By Source'!$B$3)</f>
        <v>470.63536965598638</v>
      </c>
      <c r="BH19" s="45">
        <f>BH18*(1+'Energy By Source'!$B$3)</f>
        <v>505.65398346973444</v>
      </c>
      <c r="BI19" s="45">
        <f>BI18*(1+'Energy By Source'!$B$3)</f>
        <v>540.92358509621249</v>
      </c>
      <c r="BJ19" s="45">
        <f>BJ18*(1+'Energy By Source'!$B$3)</f>
        <v>577.01808867159173</v>
      </c>
      <c r="BK19" s="45">
        <f>BK18*(1+'Energy By Source'!$B$3)</f>
        <v>614.23793986477278</v>
      </c>
      <c r="BL19" s="46">
        <f>BL18*(1+'Energy By Source'!$B$3)</f>
        <v>651.43776923813584</v>
      </c>
    </row>
    <row r="20" spans="1:64">
      <c r="B20" s="7"/>
      <c r="C20" s="7"/>
      <c r="D20" s="7"/>
      <c r="E20" s="37" t="s">
        <v>31</v>
      </c>
      <c r="F20" s="45">
        <f>F19*(1+'Energy By Source'!$B$3)</f>
        <v>100.86170500000003</v>
      </c>
      <c r="G20" s="25"/>
      <c r="H20" s="26"/>
      <c r="J20" s="36"/>
      <c r="K20" s="44"/>
      <c r="L20" s="37" t="s">
        <v>32</v>
      </c>
      <c r="M20" s="105">
        <f>M17*(1-'Energy By Source'!$B$5)</f>
        <v>0</v>
      </c>
      <c r="N20" s="105">
        <f>N17*(1-'Energy By Source'!$B$5)</f>
        <v>140.00245294736862</v>
      </c>
      <c r="O20" s="105">
        <f>O17*(1-'Energy By Source'!$B$5)</f>
        <v>360.00000000000443</v>
      </c>
      <c r="P20" s="44">
        <f>P17*(1-'Energy By Source'!$B$5)</f>
        <v>0</v>
      </c>
      <c r="Q20" s="44">
        <f>Q17*(1-'Energy By Source'!$B$5)</f>
        <v>4.2762167140608654E-13</v>
      </c>
      <c r="R20" s="44">
        <f>R17*(1-'Energy By Source'!$B$5)</f>
        <v>0</v>
      </c>
      <c r="S20" s="44">
        <f>S17*(1-'Energy By Source'!$B$5)</f>
        <v>-4.2762167140608654E-13</v>
      </c>
      <c r="T20" s="44">
        <f>T17*(1-'Energy By Source'!$B$5)</f>
        <v>-4.2762167140608654E-13</v>
      </c>
      <c r="U20" s="44">
        <f>U17*(1-'Energy By Source'!$B$5)</f>
        <v>4.2762167140608654E-13</v>
      </c>
      <c r="V20" s="44">
        <f>V17*(1-'Energy By Source'!$B$5)</f>
        <v>-4.2762167140608654E-13</v>
      </c>
      <c r="W20" s="44">
        <f>W17*(1-'Energy By Source'!$B$5)</f>
        <v>0</v>
      </c>
      <c r="X20" s="44">
        <f>X17*(1-'Energy By Source'!$B$5)</f>
        <v>-4.2762167140608654E-13</v>
      </c>
      <c r="Y20" s="44">
        <f>Y17*(1-'Energy By Source'!$B$5)</f>
        <v>4.2762167140608654E-13</v>
      </c>
      <c r="Z20" s="44">
        <f>Z17*(1-'Energy By Source'!$B$5)</f>
        <v>0</v>
      </c>
      <c r="AA20" s="44">
        <f>AA17*(1-'Energy By Source'!$B$5)</f>
        <v>-4.2762167140608654E-13</v>
      </c>
      <c r="AB20" s="44">
        <f>AB17*(1-'Energy By Source'!$B$5)</f>
        <v>1.810297694134372</v>
      </c>
      <c r="AC20" s="44">
        <f>AC17*(1-'Energy By Source'!$B$5)</f>
        <v>13.170564455014885</v>
      </c>
      <c r="AD20" s="44">
        <f>AD17*(1-'Energy By Source'!$B$5)</f>
        <v>28.911387817347389</v>
      </c>
      <c r="AE20" s="44">
        <f>AE17*(1-'Energy By Source'!$B$5)</f>
        <v>48.010420130869953</v>
      </c>
      <c r="AF20" s="44">
        <f>AF17*(1-'Energy By Source'!$B$5)</f>
        <v>78.688601322682672</v>
      </c>
      <c r="AG20" s="44">
        <f>AG17*(1-'Energy By Source'!$B$5)</f>
        <v>118.63406500777343</v>
      </c>
      <c r="AH20" s="44">
        <f>AH17*(1-'Energy By Source'!$B$5)</f>
        <v>171.17999637134085</v>
      </c>
      <c r="AI20" s="44">
        <f>AI17*(1-'Energy By Source'!$B$5)</f>
        <v>228.90292489675136</v>
      </c>
      <c r="AJ20" s="44">
        <f>AJ17*(1-'Energy By Source'!$B$5)</f>
        <v>287.39486471832333</v>
      </c>
      <c r="AK20" s="44">
        <f>AK17*(1-'Energy By Source'!$B$5)</f>
        <v>345.68720453989727</v>
      </c>
      <c r="AL20" s="45">
        <f>AL17*(1-'Energy By Source'!$B$5)</f>
        <v>404.07434436146877</v>
      </c>
      <c r="AM20" s="45">
        <f>AM17*(1-'Energy By Source'!$B$5)</f>
        <v>455.23599600231825</v>
      </c>
      <c r="AN20" s="45">
        <f>AN17*(1-'Energy By Source'!$B$5)</f>
        <v>509.32312736901554</v>
      </c>
      <c r="AO20" s="45">
        <f>AO17*(1-'Energy By Source'!$B$5)</f>
        <v>566.79825195027763</v>
      </c>
      <c r="AP20" s="45">
        <f>AP17*(1-'Energy By Source'!$B$5)</f>
        <v>624.34925195027711</v>
      </c>
      <c r="AQ20" s="45">
        <f>AQ17*(1-'Energy By Source'!$B$5)</f>
        <v>664.00925195027696</v>
      </c>
      <c r="AR20" s="45">
        <f>AR17*(1-'Energy By Source'!$B$5)</f>
        <v>703.62825195027756</v>
      </c>
      <c r="AS20" s="45">
        <f>AS17*(1-'Energy By Source'!$B$5)</f>
        <v>743.28425195027762</v>
      </c>
      <c r="AT20" s="45">
        <f>AT17*(1-'Energy By Source'!$B$5)</f>
        <v>782.7232519502769</v>
      </c>
      <c r="AU20" s="45">
        <f>AU17*(1-'Energy By Source'!$B$5)</f>
        <v>822.20425195027713</v>
      </c>
      <c r="AV20" s="45">
        <f>AV17*(1-'Energy By Source'!$B$5)</f>
        <v>861.69825195027738</v>
      </c>
      <c r="AW20" s="45">
        <f>AW17*(1-'Energy By Source'!$B$5)</f>
        <v>694.71876602709517</v>
      </c>
      <c r="AX20" s="45">
        <f>AX17*(1-'Energy By Source'!$B$5)</f>
        <v>168.81353056500708</v>
      </c>
      <c r="AY20" s="45">
        <f>AY17*(1-'Energy By Source'!$B$5)</f>
        <v>196.1788903508627</v>
      </c>
      <c r="AZ20" s="45">
        <f>AZ17*(1-'Energy By Source'!$B$5)</f>
        <v>224.67077157206211</v>
      </c>
      <c r="BA20" s="45">
        <f>BA17*(1-'Energy By Source'!$B$5)</f>
        <v>254.66531635672328</v>
      </c>
      <c r="BB20" s="45">
        <f>BB17*(1-'Energy By Source'!$B$5)</f>
        <v>284.45419447471744</v>
      </c>
      <c r="BC20" s="45">
        <f>BC17*(1-'Energy By Source'!$B$5)</f>
        <v>314.34973925937766</v>
      </c>
      <c r="BD20" s="45">
        <f>BD17*(1-'Energy By Source'!$B$5)</f>
        <v>344.24328404403713</v>
      </c>
      <c r="BE20" s="45">
        <f>BE17*(1-'Energy By Source'!$B$5)</f>
        <v>374.16613142182194</v>
      </c>
      <c r="BF20" s="45">
        <f>BF17*(1-'Energy By Source'!$B$5)</f>
        <v>406.12155185032663</v>
      </c>
      <c r="BG20" s="45">
        <f>BG17*(1-'Energy By Source'!$B$5)</f>
        <v>438.78097227883137</v>
      </c>
      <c r="BH20" s="45">
        <f>BH17*(1-'Energy By Source'!$B$5)</f>
        <v>471.42939270733592</v>
      </c>
      <c r="BI20" s="45">
        <f>BI17*(1-'Energy By Source'!$B$5)</f>
        <v>504.31181313584113</v>
      </c>
      <c r="BJ20" s="45">
        <f>BJ17*(1-'Energy By Source'!$B$5)</f>
        <v>537.96330300219608</v>
      </c>
      <c r="BK20" s="45">
        <f>BK17*(1-'Energy By Source'!$B$5)</f>
        <v>572.66397266617605</v>
      </c>
      <c r="BL20" s="46">
        <f>BL17*(1-'Energy By Source'!$B$5)</f>
        <v>607.34597566348987</v>
      </c>
    </row>
    <row r="21" spans="1:64">
      <c r="E21" s="37" t="s">
        <v>32</v>
      </c>
      <c r="F21" s="45">
        <f>F18*(1-'Energy By Source'!$B$5)</f>
        <v>94.034999999999997</v>
      </c>
      <c r="G21" s="25"/>
      <c r="H21" s="26"/>
      <c r="J21" s="36"/>
      <c r="K21" s="44"/>
      <c r="L21" s="37" t="s">
        <v>33</v>
      </c>
      <c r="M21" s="45">
        <f>M22*(1+'Energy By Source'!$B$4)</f>
        <v>44.146118120490122</v>
      </c>
      <c r="N21" s="45">
        <f>N22*(1+'Energy By Source'!$B$4)</f>
        <v>48.268589210659798</v>
      </c>
      <c r="O21" s="45">
        <f>O22*(1+'Energy By Source'!$B$4)</f>
        <v>52.779449450437077</v>
      </c>
      <c r="P21" s="45">
        <f>P22*(1+'Energy By Source'!$B$4)</f>
        <v>57.715706121699569</v>
      </c>
      <c r="Q21" s="45">
        <f>Q22*(1+'Energy By Source'!$B$4)</f>
        <v>63.117933233692213</v>
      </c>
      <c r="R21" s="45">
        <f>R22*(1+'Energy By Source'!$B$4)</f>
        <v>66.172844270936579</v>
      </c>
      <c r="S21" s="45">
        <f>S22*(1+'Energy By Source'!$B$4)</f>
        <v>69.377465408238876</v>
      </c>
      <c r="T21" s="45">
        <f>T22*(1+'Energy By Source'!$B$4)</f>
        <v>72.739228476417708</v>
      </c>
      <c r="U21" s="45">
        <f>U22*(1+'Energy By Source'!$B$4)</f>
        <v>76.265938676064437</v>
      </c>
      <c r="V21" s="45">
        <f>V22*(1+'Energy By Source'!$B$4)</f>
        <v>79.965793538042618</v>
      </c>
      <c r="W21" s="45">
        <f>W22*(1+'Energy By Source'!$B$4)</f>
        <v>82.479797486861514</v>
      </c>
      <c r="X21" s="45">
        <f>X22*(1+'Energy By Source'!$B$4)</f>
        <v>85.07305853138574</v>
      </c>
      <c r="Y21" s="45">
        <f>Y22*(1+'Energy By Source'!$B$4)</f>
        <v>87.748084236161787</v>
      </c>
      <c r="Z21" s="45">
        <f>Z22*(1+'Energy By Source'!$B$4)</f>
        <v>90.507461798596367</v>
      </c>
      <c r="AA21" s="45">
        <f>AA22*(1+'Energy By Source'!$B$4)</f>
        <v>93.353860587333131</v>
      </c>
      <c r="AB21" s="45">
        <f>AB22*(1+'Energy By Source'!$B$4)</f>
        <v>95.223044391249772</v>
      </c>
      <c r="AC21" s="45">
        <f>AC22*(1+'Energy By Source'!$B$4)</f>
        <v>97.129632937166406</v>
      </c>
      <c r="AD21" s="45">
        <f>AD22*(1+'Energy By Source'!$B$4)</f>
        <v>99.074374530582276</v>
      </c>
      <c r="AE21" s="45">
        <f>AE22*(1+'Energy By Source'!$B$4)</f>
        <v>101.05803244521321</v>
      </c>
      <c r="AF21" s="45">
        <f>AF22*(1+'Energy By Source'!$B$4)</f>
        <v>103.08138522237694</v>
      </c>
      <c r="AG21" s="45">
        <f>AG22*(1+'Energy By Source'!$B$4)</f>
        <v>105.14522697636656</v>
      </c>
      <c r="AH21" s="45">
        <f>AH22*(1+'Energy By Source'!$B$4)</f>
        <v>107.2503677059314</v>
      </c>
      <c r="AI21" s="45">
        <f>AI22*(1+'Energy By Source'!$B$4)</f>
        <v>109.39763361198789</v>
      </c>
      <c r="AJ21" s="45">
        <f>AJ22*(1+'Energy By Source'!$B$4)</f>
        <v>111.58786742168489</v>
      </c>
      <c r="AK21" s="45">
        <f>AK22*(1+'Energy By Source'!$B$4)</f>
        <v>113.82192871895042</v>
      </c>
      <c r="AL21" s="45">
        <f>AL22*(1+'Energy By Source'!$B$4)</f>
        <v>116.10069428164957</v>
      </c>
      <c r="AM21" s="45">
        <f>AM22*(1+'Energy By Source'!$B$4)</f>
        <v>118.42505842548589</v>
      </c>
      <c r="AN21" s="45">
        <f>AN22*(1+'Energy By Source'!$B$4)</f>
        <v>120.79593335478098</v>
      </c>
      <c r="AO21" s="45">
        <f>AO22*(1+'Energy By Source'!$B$4)</f>
        <v>123.21424952026979</v>
      </c>
      <c r="AP21" s="45">
        <f>AP22*(1+'Energy By Source'!$B$4)</f>
        <v>125.68095598405237</v>
      </c>
      <c r="AQ21" s="45">
        <f>AQ22*(1+'Energy By Source'!$B$4)</f>
        <v>128.19702079184435</v>
      </c>
      <c r="AR21" s="45">
        <f>AR22*(1+'Energy By Source'!$B$4)</f>
        <v>130.76343135267328</v>
      </c>
      <c r="AS21" s="45">
        <f>AS22*(1+'Energy By Source'!$B$4)</f>
        <v>133.3811948261687</v>
      </c>
      <c r="AT21" s="45">
        <f>AT22*(1+'Energy By Source'!$B$4)</f>
        <v>136.05133851759851</v>
      </c>
      <c r="AU21" s="45">
        <f>AU22*(1+'Energy By Source'!$B$4)</f>
        <v>138.7749102808059</v>
      </c>
      <c r="AV21" s="45">
        <f>AV22*(1+'Energy By Source'!$B$4)</f>
        <v>141.55297892920603</v>
      </c>
      <c r="AW21" s="45">
        <f>AW22*(1+'Energy By Source'!$B$4)</f>
        <v>144.38663465500198</v>
      </c>
      <c r="AX21" s="45">
        <f>AX22*(1+'Energy By Source'!$B$4)</f>
        <v>147.27698945678597</v>
      </c>
      <c r="AY21" s="45">
        <f>AY22*(1+'Energy By Source'!$B$4)</f>
        <v>150.2251775756925</v>
      </c>
      <c r="AZ21" s="45">
        <f>AZ22*(1+'Energy By Source'!$B$4)</f>
        <v>153.23235594027486</v>
      </c>
      <c r="BA21" s="45">
        <f>BA22*(1+'Energy By Source'!$B$4)</f>
        <v>156.29970462027956</v>
      </c>
      <c r="BB21" s="45">
        <f>BB22*(1+'Energy By Source'!$B$4)</f>
        <v>159.42842728949634</v>
      </c>
      <c r="BC21" s="45">
        <f>BC22*(1+'Energy By Source'!$B$4)</f>
        <v>162.61975169786555</v>
      </c>
      <c r="BD21" s="45">
        <f>BD22*(1+'Energy By Source'!$B$4)</f>
        <v>165.87493015302798</v>
      </c>
      <c r="BE21" s="45">
        <f>BE22*(1+'Energy By Source'!$B$4)</f>
        <v>169.19524001150563</v>
      </c>
      <c r="BF21" s="45">
        <f>BF22*(1+'Energy By Source'!$B$4)</f>
        <v>172.58198417970709</v>
      </c>
      <c r="BG21" s="45">
        <f>BG22*(1+'Energy By Source'!$B$4)</f>
        <v>176.03649162495222</v>
      </c>
      <c r="BH21" s="45">
        <f>BH22*(1+'Energy By Source'!$B$4)</f>
        <v>179.56011789671879</v>
      </c>
      <c r="BI21" s="45">
        <f>BI22*(1+'Energy By Source'!$B$4)</f>
        <v>183.15424565831339</v>
      </c>
      <c r="BJ21" s="45">
        <f>BJ22*(1+'Energy By Source'!$B$4)</f>
        <v>186.82028522917645</v>
      </c>
      <c r="BK21" s="45">
        <f>BK22*(1+'Energy By Source'!$B$4)</f>
        <v>190.55967513803378</v>
      </c>
      <c r="BL21" s="46">
        <f>BL22*(1+'Energy By Source'!$B$4)</f>
        <v>194.37388268711092</v>
      </c>
    </row>
    <row r="22" spans="1:64">
      <c r="A22" s="10" t="s">
        <v>17</v>
      </c>
      <c r="E22" s="37" t="s">
        <v>33</v>
      </c>
      <c r="F22" s="45">
        <f>F23*(1+'Energy By Source'!$B$4)</f>
        <v>48.268589210659798</v>
      </c>
      <c r="G22" s="25"/>
      <c r="H22" s="26"/>
      <c r="J22" s="36"/>
      <c r="K22" s="44"/>
      <c r="L22" s="37" t="s">
        <v>34</v>
      </c>
      <c r="M22" s="45">
        <f>M23*(1+'Energy By Source'!$B$3)</f>
        <v>44.009688087419121</v>
      </c>
      <c r="N22" s="45">
        <f>N23*(1+'Energy By Source'!$B$3)</f>
        <v>48.119419011723451</v>
      </c>
      <c r="O22" s="45">
        <f>O23*(1+'Energy By Source'!$B$3)</f>
        <v>52.616338800156583</v>
      </c>
      <c r="P22" s="45">
        <f>P23*(1+'Energy By Source'!$B$3)</f>
        <v>57.537340366563214</v>
      </c>
      <c r="Q22" s="45">
        <f>Q23*(1+'Energy By Source'!$B$3)</f>
        <v>62.922872329470849</v>
      </c>
      <c r="R22" s="45">
        <f>R23*(1+'Energy By Source'!$B$3)</f>
        <v>65.968342409467226</v>
      </c>
      <c r="S22" s="45">
        <f>S23*(1+'Energy By Source'!$B$3)</f>
        <v>69.163059922479178</v>
      </c>
      <c r="T22" s="45">
        <f>T23*(1+'Energy By Source'!$B$3)</f>
        <v>72.514433731848968</v>
      </c>
      <c r="U22" s="45">
        <f>U23*(1+'Energy By Source'!$B$3)</f>
        <v>76.030244916822284</v>
      </c>
      <c r="V22" s="45">
        <f>V23*(1+'Energy By Source'!$B$3)</f>
        <v>79.718665674451813</v>
      </c>
      <c r="W22" s="45">
        <f>W23*(1+'Energy By Source'!$B$3)</f>
        <v>82.224900295944082</v>
      </c>
      <c r="X22" s="45">
        <f>X23*(1+'Energy By Source'!$B$3)</f>
        <v>84.810147075451837</v>
      </c>
      <c r="Y22" s="45">
        <f>Y23*(1+'Energy By Source'!$B$3)</f>
        <v>87.476905828094687</v>
      </c>
      <c r="Z22" s="45">
        <f>Z23*(1+'Energy By Source'!$B$3)</f>
        <v>90.22775575575352</v>
      </c>
      <c r="AA22" s="45">
        <f>AA23*(1+'Energy By Source'!$B$3)</f>
        <v>93.065357977602559</v>
      </c>
      <c r="AB22" s="45">
        <f>AB23*(1+'Energy By Source'!$B$3)</f>
        <v>94.928765219070641</v>
      </c>
      <c r="AC22" s="45">
        <f>AC23*(1+'Energy By Source'!$B$3)</f>
        <v>96.829461606187209</v>
      </c>
      <c r="AD22" s="45">
        <f>AD23*(1+'Energy By Source'!$B$3)</f>
        <v>98.76819313187346</v>
      </c>
      <c r="AE22" s="45">
        <f>AE23*(1+'Energy By Source'!$B$3)</f>
        <v>100.74572071100907</v>
      </c>
      <c r="AF22" s="45">
        <f>AF23*(1+'Energy By Source'!$B$3)</f>
        <v>102.76282047889237</v>
      </c>
      <c r="AG22" s="45">
        <f>AG23*(1+'Energy By Source'!$B$3)</f>
        <v>104.82028409566998</v>
      </c>
      <c r="AH22" s="45">
        <f>AH23*(1+'Energy By Source'!$B$3)</f>
        <v>106.91891905685513</v>
      </c>
      <c r="AI22" s="45">
        <f>AI23*(1+'Energy By Source'!$B$3)</f>
        <v>109.0595490100567</v>
      </c>
      <c r="AJ22" s="45">
        <f>AJ23*(1+'Energy By Source'!$B$3)</f>
        <v>111.24301407804295</v>
      </c>
      <c r="AK22" s="45">
        <f>AK23*(1+'Energy By Source'!$B$3)</f>
        <v>113.47017118826678</v>
      </c>
      <c r="AL22" s="45">
        <f>AL23*(1+'Energy By Source'!$B$3)</f>
        <v>115.74189440898171</v>
      </c>
      <c r="AM22" s="45">
        <f>AM23*(1+'Energy By Source'!$B$3)</f>
        <v>118.05907529208042</v>
      </c>
      <c r="AN22" s="45">
        <f>AN23*(1+'Energy By Source'!$B$3)</f>
        <v>120.42262322279032</v>
      </c>
      <c r="AO22" s="45">
        <f>AO23*(1+'Energy By Source'!$B$3)</f>
        <v>122.83346577636306</v>
      </c>
      <c r="AP22" s="45">
        <f>AP23*(1+'Energy By Source'!$B$3)</f>
        <v>125.29254908189847</v>
      </c>
      <c r="AQ22" s="45">
        <f>AQ23*(1+'Energy By Source'!$B$3)</f>
        <v>127.80083819344466</v>
      </c>
      <c r="AR22" s="45">
        <f>AR23*(1+'Energy By Source'!$B$3)</f>
        <v>130.35931746852086</v>
      </c>
      <c r="AS22" s="45">
        <f>AS23*(1+'Energy By Source'!$B$3)</f>
        <v>132.96899095421062</v>
      </c>
      <c r="AT22" s="45">
        <f>AT23*(1+'Energy By Source'!$B$3)</f>
        <v>135.63088278097746</v>
      </c>
      <c r="AU22" s="45">
        <f>AU23*(1+'Energy By Source'!$B$3)</f>
        <v>138.34603756435638</v>
      </c>
      <c r="AV22" s="45">
        <f>AV23*(1+'Energy By Source'!$B$3)</f>
        <v>141.11552081468051</v>
      </c>
      <c r="AW22" s="45">
        <f>AW23*(1+'Energy By Source'!$B$3)</f>
        <v>143.94041935500147</v>
      </c>
      <c r="AX22" s="45">
        <f>AX23*(1+'Energy By Source'!$B$3)</f>
        <v>146.82184174736912</v>
      </c>
      <c r="AY22" s="45">
        <f>AY23*(1+'Energy By Source'!$B$3)</f>
        <v>149.76091872763681</v>
      </c>
      <c r="AZ22" s="45">
        <f>AZ23*(1+'Energy By Source'!$B$3)</f>
        <v>152.75880364896307</v>
      </c>
      <c r="BA22" s="45">
        <f>BA23*(1+'Energy By Source'!$B$3)</f>
        <v>155.81667293418357</v>
      </c>
      <c r="BB22" s="45">
        <f>BB23*(1+'Energy By Source'!$B$3)</f>
        <v>158.93572653723092</v>
      </c>
      <c r="BC22" s="45">
        <f>BC23*(1+'Energy By Source'!$B$3)</f>
        <v>162.1171884137828</v>
      </c>
      <c r="BD22" s="45">
        <f>BD23*(1+'Energy By Source'!$B$3)</f>
        <v>165.36230700132384</v>
      </c>
      <c r="BE22" s="45">
        <f>BE23*(1+'Energy By Source'!$B$3)</f>
        <v>168.67235570880831</v>
      </c>
      <c r="BF22" s="45">
        <f>BF23*(1+'Energy By Source'!$B$3)</f>
        <v>172.0486334161171</v>
      </c>
      <c r="BG22" s="45">
        <f>BG23*(1+'Energy By Source'!$B$3)</f>
        <v>175.49246498350334</v>
      </c>
      <c r="BH22" s="45">
        <f>BH23*(1+'Energy By Source'!$B$3)</f>
        <v>179.00520177122797</v>
      </c>
      <c r="BI22" s="45">
        <f>BI23*(1+'Energy By Source'!$B$3)</f>
        <v>182.58822216958765</v>
      </c>
      <c r="BJ22" s="45">
        <f>BJ23*(1+'Energy By Source'!$B$3)</f>
        <v>186.24293213954385</v>
      </c>
      <c r="BK22" s="45">
        <f>BK23*(1+'Energy By Source'!$B$3)</f>
        <v>189.97076576416484</v>
      </c>
      <c r="BL22" s="46">
        <f>BL23*(1+'Energy By Source'!$B$3)</f>
        <v>193.77318581109651</v>
      </c>
    </row>
    <row r="23" spans="1:64">
      <c r="E23" s="37" t="s">
        <v>34</v>
      </c>
      <c r="F23" s="45">
        <f>F24*(1+'Energy By Source'!$B$3)</f>
        <v>48.119419011723451</v>
      </c>
      <c r="G23" s="28"/>
      <c r="H23" s="29"/>
      <c r="I23" s="11"/>
      <c r="J23" s="47"/>
      <c r="K23" s="44"/>
      <c r="L23" s="37" t="s">
        <v>35</v>
      </c>
      <c r="M23" s="45">
        <f>M16</f>
        <v>43.768958813942433</v>
      </c>
      <c r="N23" s="45">
        <f t="shared" ref="N23:AS23" si="9">N16</f>
        <v>47.85620985750716</v>
      </c>
      <c r="O23" s="45">
        <f t="shared" si="9"/>
        <v>52.328531874844934</v>
      </c>
      <c r="P23" s="45">
        <f t="shared" si="9"/>
        <v>57.222615978680466</v>
      </c>
      <c r="Q23" s="45">
        <f t="shared" si="9"/>
        <v>62.578689537017247</v>
      </c>
      <c r="R23" s="45">
        <f t="shared" si="9"/>
        <v>65.607501153125028</v>
      </c>
      <c r="S23" s="45">
        <f t="shared" si="9"/>
        <v>68.784743831406445</v>
      </c>
      <c r="T23" s="45">
        <f t="shared" si="9"/>
        <v>72.117785909347546</v>
      </c>
      <c r="U23" s="45">
        <f t="shared" si="9"/>
        <v>75.614365904348361</v>
      </c>
      <c r="V23" s="45">
        <f t="shared" si="9"/>
        <v>79.282611312234522</v>
      </c>
      <c r="W23" s="45">
        <f t="shared" si="9"/>
        <v>81.775137042211909</v>
      </c>
      <c r="X23" s="45">
        <f t="shared" si="9"/>
        <v>84.346242740379751</v>
      </c>
      <c r="Y23" s="45">
        <f t="shared" si="9"/>
        <v>86.998414548080234</v>
      </c>
      <c r="Z23" s="45">
        <f t="shared" si="9"/>
        <v>89.734217559178035</v>
      </c>
      <c r="AA23" s="45">
        <f t="shared" si="9"/>
        <v>92.55629833675043</v>
      </c>
      <c r="AB23" s="45">
        <f t="shared" si="9"/>
        <v>94.409512898130913</v>
      </c>
      <c r="AC23" s="45">
        <f t="shared" si="9"/>
        <v>96.299812636685431</v>
      </c>
      <c r="AD23" s="45">
        <f t="shared" si="9"/>
        <v>98.227939464816956</v>
      </c>
      <c r="AE23" s="45">
        <f t="shared" si="9"/>
        <v>100.19465013526511</v>
      </c>
      <c r="AF23" s="45">
        <f t="shared" si="9"/>
        <v>102.20071653793373</v>
      </c>
      <c r="AG23" s="45">
        <f t="shared" si="9"/>
        <v>104.24692600265537</v>
      </c>
      <c r="AH23" s="45">
        <f t="shared" si="9"/>
        <v>106.33408160801106</v>
      </c>
      <c r="AI23" s="45">
        <f t="shared" si="9"/>
        <v>108.46300249632689</v>
      </c>
      <c r="AJ23" s="45">
        <f t="shared" si="9"/>
        <v>110.6345241949706</v>
      </c>
      <c r="AK23" s="45">
        <f t="shared" si="9"/>
        <v>112.84949894407436</v>
      </c>
      <c r="AL23" s="45">
        <f t="shared" si="9"/>
        <v>115.10879603081223</v>
      </c>
      <c r="AM23" s="45">
        <f t="shared" si="9"/>
        <v>117.41330213036342</v>
      </c>
      <c r="AN23" s="45">
        <f t="shared" si="9"/>
        <v>119.76392165369499</v>
      </c>
      <c r="AO23" s="45">
        <f t="shared" si="9"/>
        <v>122.1615771023004</v>
      </c>
      <c r="AP23" s="45">
        <f t="shared" si="9"/>
        <v>124.60720943003328</v>
      </c>
      <c r="AQ23" s="45">
        <f t="shared" si="9"/>
        <v>127.10177841217768</v>
      </c>
      <c r="AR23" s="45">
        <f t="shared" si="9"/>
        <v>129.64626302190041</v>
      </c>
      <c r="AS23" s="45">
        <f t="shared" si="9"/>
        <v>132.24166181423234</v>
      </c>
      <c r="AT23" s="45">
        <f t="shared" ref="AT23:BL23" si="10">AT16</f>
        <v>134.88899331772993</v>
      </c>
      <c r="AU23" s="45">
        <f t="shared" si="10"/>
        <v>137.58929643396954</v>
      </c>
      <c r="AV23" s="45">
        <f t="shared" si="10"/>
        <v>140.34363084503281</v>
      </c>
      <c r="AW23" s="45">
        <f t="shared" si="10"/>
        <v>143.15307742914118</v>
      </c>
      <c r="AX23" s="45">
        <f t="shared" si="10"/>
        <v>146.01873868460379</v>
      </c>
      <c r="AY23" s="45">
        <f t="shared" si="10"/>
        <v>148.94173916224446</v>
      </c>
      <c r="AZ23" s="45">
        <f t="shared" si="10"/>
        <v>151.92322590647743</v>
      </c>
      <c r="BA23" s="45">
        <f t="shared" si="10"/>
        <v>154.96436890520494</v>
      </c>
      <c r="BB23" s="45">
        <f t="shared" si="10"/>
        <v>158.06636154871299</v>
      </c>
      <c r="BC23" s="45">
        <f t="shared" si="10"/>
        <v>161.23042109774519</v>
      </c>
      <c r="BD23" s="45">
        <f t="shared" si="10"/>
        <v>164.45778916093866</v>
      </c>
      <c r="BE23" s="45">
        <f t="shared" si="10"/>
        <v>167.74973218180835</v>
      </c>
      <c r="BF23" s="45">
        <f t="shared" si="10"/>
        <v>171.107541935472</v>
      </c>
      <c r="BG23" s="45">
        <f t="shared" si="10"/>
        <v>174.53253603530914</v>
      </c>
      <c r="BH23" s="45">
        <f t="shared" si="10"/>
        <v>178.02605844975432</v>
      </c>
      <c r="BI23" s="45">
        <f t="shared" si="10"/>
        <v>181.5894800294258</v>
      </c>
      <c r="BJ23" s="45">
        <f t="shared" si="10"/>
        <v>185.22419904479744</v>
      </c>
      <c r="BK23" s="45">
        <f t="shared" si="10"/>
        <v>188.93164173462441</v>
      </c>
      <c r="BL23" s="46">
        <f t="shared" si="10"/>
        <v>192.71326286533716</v>
      </c>
    </row>
    <row r="24" spans="1:64">
      <c r="E24" s="37" t="s">
        <v>35</v>
      </c>
      <c r="F24" s="45">
        <f>F17</f>
        <v>47.85620985750716</v>
      </c>
      <c r="G24" s="28"/>
      <c r="H24" s="29"/>
      <c r="I24" s="11"/>
      <c r="J24" s="47"/>
      <c r="K24" s="44"/>
      <c r="L24" s="37" t="s">
        <v>36</v>
      </c>
      <c r="M24" s="45">
        <f>M21/(1-'Energy By Source'!$B$5)</f>
        <v>46.946475376710929</v>
      </c>
      <c r="N24" s="45">
        <f>N21/(1-'Energy By Source'!$B$5)</f>
        <v>51.330450588248837</v>
      </c>
      <c r="O24" s="45">
        <f>O21/(1-'Energy By Source'!$B$5)</f>
        <v>56.127451959841629</v>
      </c>
      <c r="P24" s="45">
        <f>P21/(1-'Energy By Source'!$B$5)</f>
        <v>61.37683428691399</v>
      </c>
      <c r="Q24" s="45">
        <f>Q21/(1-'Energy By Source'!$B$5)</f>
        <v>67.121745343427676</v>
      </c>
      <c r="R24" s="45">
        <f>R21/(1-'Energy By Source'!$B$5)</f>
        <v>70.370441081444753</v>
      </c>
      <c r="S24" s="45">
        <f>S21/(1-'Energy By Source'!$B$5)</f>
        <v>73.778343604231267</v>
      </c>
      <c r="T24" s="45">
        <f>T21/(1-'Energy By Source'!$B$5)</f>
        <v>77.353356172082428</v>
      </c>
      <c r="U24" s="45">
        <f>U21/(1-'Energy By Source'!$B$5)</f>
        <v>81.103779099340073</v>
      </c>
      <c r="V24" s="45">
        <f>V21/(1-'Energy By Source'!$B$5)</f>
        <v>85.038329917629198</v>
      </c>
      <c r="W24" s="45">
        <f>W21/(1-'Energy By Source'!$B$5)</f>
        <v>87.711806760101567</v>
      </c>
      <c r="X24" s="45">
        <f>X21/(1-'Energy By Source'!$B$5)</f>
        <v>90.469568279242552</v>
      </c>
      <c r="Y24" s="45">
        <f>Y21/(1-'Energy By Source'!$B$5)</f>
        <v>93.314281104016359</v>
      </c>
      <c r="Z24" s="45">
        <f>Z21/(1-'Energy By Source'!$B$5)</f>
        <v>96.248696547664551</v>
      </c>
      <c r="AA24" s="45">
        <f>AA21/(1-'Energy By Source'!$B$5)</f>
        <v>99.275653307101749</v>
      </c>
      <c r="AB24" s="45">
        <f>AB21/(1-'Energy By Source'!$B$5)</f>
        <v>101.26340659461879</v>
      </c>
      <c r="AC24" s="45">
        <f>AC21/(1-'Energy By Source'!$B$5)</f>
        <v>103.29093735009987</v>
      </c>
      <c r="AD24" s="45">
        <f>AD21/(1-'Energy By Source'!$B$5)</f>
        <v>105.35904134692643</v>
      </c>
      <c r="AE24" s="45">
        <f>AE21/(1-'Energy By Source'!$B$5)</f>
        <v>107.46853027618782</v>
      </c>
      <c r="AF24" s="45">
        <f>AF21/(1-'Energy By Source'!$B$5)</f>
        <v>109.62023206505762</v>
      </c>
      <c r="AG24" s="45">
        <f>AG21/(1-'Energy By Source'!$B$5)</f>
        <v>111.81499120153832</v>
      </c>
      <c r="AH24" s="45">
        <f>AH21/(1-'Energy By Source'!$B$5)</f>
        <v>114.05366906570042</v>
      </c>
      <c r="AI24" s="45">
        <f>AI21/(1-'Energy By Source'!$B$5)</f>
        <v>116.33714426754706</v>
      </c>
      <c r="AJ24" s="45">
        <f>AJ21/(1-'Energy By Source'!$B$5)</f>
        <v>118.66631299163598</v>
      </c>
      <c r="AK24" s="45">
        <f>AK21/(1-'Energy By Source'!$B$5)</f>
        <v>121.04208934859405</v>
      </c>
      <c r="AL24" s="45">
        <f>AL21/(1-'Energy By Source'!$B$5)</f>
        <v>123.46540573366254</v>
      </c>
      <c r="AM24" s="45">
        <f>AM21/(1-'Energy By Source'!$B$5)</f>
        <v>125.93721319241334</v>
      </c>
      <c r="AN24" s="45">
        <f>AN21/(1-'Energy By Source'!$B$5)</f>
        <v>128.45848179377995</v>
      </c>
      <c r="AO24" s="45">
        <f>AO21/(1-'Energy By Source'!$B$5)</f>
        <v>131.03020101054904</v>
      </c>
      <c r="AP24" s="45">
        <f>AP21/(1-'Energy By Source'!$B$5)</f>
        <v>133.65338010746251</v>
      </c>
      <c r="AQ24" s="45">
        <f>AQ21/(1-'Energy By Source'!$B$5)</f>
        <v>136.32904853708123</v>
      </c>
      <c r="AR24" s="45">
        <f>AR21/(1-'Energy By Source'!$B$5)</f>
        <v>139.05825634356705</v>
      </c>
      <c r="AS24" s="45">
        <f>AS21/(1-'Energy By Source'!$B$5)</f>
        <v>141.84207457453999</v>
      </c>
      <c r="AT24" s="45">
        <f>AT21/(1-'Energy By Source'!$B$5)</f>
        <v>144.68159570117351</v>
      </c>
      <c r="AU24" s="45">
        <f>AU21/(1-'Energy By Source'!$B$5)</f>
        <v>147.57793404669101</v>
      </c>
      <c r="AV24" s="45">
        <f>AV21/(1-'Energy By Source'!$B$5)</f>
        <v>150.53222622343387</v>
      </c>
      <c r="AW24" s="45">
        <f>AW21/(1-'Energy By Source'!$B$5)</f>
        <v>153.54563157866963</v>
      </c>
      <c r="AX24" s="45">
        <f>AX21/(1-'Energy By Source'!$B$5)</f>
        <v>156.61933264931778</v>
      </c>
      <c r="AY24" s="45">
        <f>AY21/(1-'Energy By Source'!$B$5)</f>
        <v>159.75453562576965</v>
      </c>
      <c r="AZ24" s="45">
        <f>AZ21/(1-'Energy By Source'!$B$5)</f>
        <v>162.95247082498523</v>
      </c>
      <c r="BA24" s="45">
        <f>BA21/(1-'Energy By Source'!$B$5)</f>
        <v>166.21439317305212</v>
      </c>
      <c r="BB24" s="45">
        <f>BB21/(1-'Energy By Source'!$B$5)</f>
        <v>169.54158269739602</v>
      </c>
      <c r="BC24" s="45">
        <f>BC21/(1-'Energy By Source'!$B$5)</f>
        <v>172.9353450288356</v>
      </c>
      <c r="BD24" s="45">
        <f>BD21/(1-'Energy By Source'!$B$5)</f>
        <v>176.39701191367891</v>
      </c>
      <c r="BE24" s="45">
        <f>BE21/(1-'Energy By Source'!$B$5)</f>
        <v>179.92794173606171</v>
      </c>
      <c r="BF24" s="45">
        <f>BF21/(1-'Energy By Source'!$B$5)</f>
        <v>183.52952005073334</v>
      </c>
      <c r="BG24" s="45">
        <f>BG21/(1-'Energy By Source'!$B$5)</f>
        <v>187.20316012649781</v>
      </c>
      <c r="BH24" s="45">
        <f>BH21/(1-'Energy By Source'!$B$5)</f>
        <v>190.95030350052511</v>
      </c>
      <c r="BI24" s="45">
        <f>BI21/(1-'Energy By Source'!$B$5)</f>
        <v>194.77242054374796</v>
      </c>
      <c r="BJ24" s="45">
        <f>BJ21/(1-'Energy By Source'!$B$5)</f>
        <v>198.67101103756733</v>
      </c>
      <c r="BK24" s="45">
        <f>BK21/(1-'Energy By Source'!$B$5)</f>
        <v>202.64760476209261</v>
      </c>
      <c r="BL24" s="46">
        <f>BL21/(1-'Energy By Source'!$B$5)</f>
        <v>206.70376209614602</v>
      </c>
    </row>
    <row r="25" spans="1:64">
      <c r="E25" s="37" t="s">
        <v>36</v>
      </c>
      <c r="F25" s="45">
        <f>F22/(1-'Energy By Source'!$B$5)</f>
        <v>51.330450588248837</v>
      </c>
      <c r="G25" s="28"/>
      <c r="H25" s="29"/>
      <c r="I25" s="11"/>
      <c r="J25" s="47"/>
      <c r="K25" s="44"/>
      <c r="L25" s="37" t="s">
        <v>39</v>
      </c>
      <c r="M25" s="103">
        <f t="shared" ref="M25:N28" si="11">M21*M17</f>
        <v>0</v>
      </c>
      <c r="N25" s="103">
        <f t="shared" si="11"/>
        <v>7186.3889932485381</v>
      </c>
      <c r="O25" s="103">
        <f t="shared" ref="O25:BL25" si="12">O21*O17</f>
        <v>20205.882705543234</v>
      </c>
      <c r="P25" s="44">
        <f t="shared" si="12"/>
        <v>0</v>
      </c>
      <c r="Q25" s="44">
        <f t="shared" si="12"/>
        <v>2.8702712931450248E-11</v>
      </c>
      <c r="R25" s="44">
        <f t="shared" si="12"/>
        <v>0</v>
      </c>
      <c r="S25" s="44">
        <f t="shared" si="12"/>
        <v>-3.1549218605613931E-11</v>
      </c>
      <c r="T25" s="44">
        <f t="shared" si="12"/>
        <v>-3.3077971455176206E-11</v>
      </c>
      <c r="U25" s="44">
        <f t="shared" si="12"/>
        <v>3.4681733575809829E-11</v>
      </c>
      <c r="V25" s="44">
        <f t="shared" si="12"/>
        <v>-3.6364232772958812E-11</v>
      </c>
      <c r="W25" s="44">
        <f t="shared" si="12"/>
        <v>0</v>
      </c>
      <c r="X25" s="44">
        <f t="shared" si="12"/>
        <v>-3.8686747998956771E-11</v>
      </c>
      <c r="Y25" s="44">
        <f t="shared" si="12"/>
        <v>3.9903208851756875E-11</v>
      </c>
      <c r="Z25" s="44">
        <f t="shared" si="12"/>
        <v>0</v>
      </c>
      <c r="AA25" s="44">
        <f t="shared" si="12"/>
        <v>-4.2452420797114033E-11</v>
      </c>
      <c r="AB25" s="44">
        <f t="shared" si="12"/>
        <v>183.31691145842973</v>
      </c>
      <c r="AC25" s="44">
        <f t="shared" si="12"/>
        <v>1360.3999479883946</v>
      </c>
      <c r="AD25" s="44">
        <f t="shared" si="12"/>
        <v>3046.0761044449287</v>
      </c>
      <c r="AE25" s="44">
        <f t="shared" si="12"/>
        <v>5159.6092894068943</v>
      </c>
      <c r="AF25" s="44">
        <f t="shared" si="12"/>
        <v>8625.8627378672736</v>
      </c>
      <c r="AG25" s="44">
        <f t="shared" si="12"/>
        <v>13265.066935046911</v>
      </c>
      <c r="AH25" s="44">
        <f t="shared" si="12"/>
        <v>19523.706656804708</v>
      </c>
      <c r="AI25" s="44">
        <f t="shared" si="12"/>
        <v>26629.912596976854</v>
      </c>
      <c r="AJ25" s="44">
        <f t="shared" si="12"/>
        <v>34104.088968853437</v>
      </c>
      <c r="AK25" s="44">
        <f t="shared" si="12"/>
        <v>41842.701498583949</v>
      </c>
      <c r="AL25" s="45">
        <f t="shared" si="12"/>
        <v>49889.202873152419</v>
      </c>
      <c r="AM25" s="45">
        <f t="shared" si="12"/>
        <v>57331.152681404579</v>
      </c>
      <c r="AN25" s="45">
        <f t="shared" si="12"/>
        <v>65426.875684283754</v>
      </c>
      <c r="AO25" s="45">
        <f t="shared" si="12"/>
        <v>74267.688885472686</v>
      </c>
      <c r="AP25" s="45">
        <f t="shared" si="12"/>
        <v>83446.387890720274</v>
      </c>
      <c r="AQ25" s="45">
        <f t="shared" si="12"/>
        <v>90523.749538200325</v>
      </c>
      <c r="AR25" s="45">
        <f t="shared" si="12"/>
        <v>97845.31783027768</v>
      </c>
      <c r="AS25" s="45">
        <f t="shared" si="12"/>
        <v>105428.98029521246</v>
      </c>
      <c r="AT25" s="45">
        <f t="shared" si="12"/>
        <v>113245.64908457773</v>
      </c>
      <c r="AU25" s="45">
        <f t="shared" si="12"/>
        <v>121339.20486722692</v>
      </c>
      <c r="AV25" s="45">
        <f t="shared" si="12"/>
        <v>129713.35619891666</v>
      </c>
      <c r="AW25" s="45">
        <f t="shared" si="12"/>
        <v>106671.03169918434</v>
      </c>
      <c r="AX25" s="45">
        <f t="shared" si="12"/>
        <v>26439.462499266618</v>
      </c>
      <c r="AY25" s="45">
        <f t="shared" si="12"/>
        <v>31340.467527580855</v>
      </c>
      <c r="AZ25" s="45">
        <f t="shared" si="12"/>
        <v>36610.65734982337</v>
      </c>
      <c r="BA25" s="45">
        <f t="shared" si="12"/>
        <v>42329.041020456105</v>
      </c>
      <c r="BB25" s="45">
        <f t="shared" si="12"/>
        <v>48226.814336156473</v>
      </c>
      <c r="BC25" s="45">
        <f t="shared" si="12"/>
        <v>54362.180618544975</v>
      </c>
      <c r="BD25" s="45">
        <f t="shared" si="12"/>
        <v>60723.486676719971</v>
      </c>
      <c r="BE25" s="45">
        <f t="shared" si="12"/>
        <v>67322.941894073185</v>
      </c>
      <c r="BF25" s="45">
        <f t="shared" si="12"/>
        <v>74535.293493349469</v>
      </c>
      <c r="BG25" s="45">
        <f t="shared" si="12"/>
        <v>82141.184613974474</v>
      </c>
      <c r="BH25" s="45">
        <f t="shared" si="12"/>
        <v>90019.585616534037</v>
      </c>
      <c r="BI25" s="45">
        <f t="shared" si="12"/>
        <v>98226.032553274083</v>
      </c>
      <c r="BJ25" s="45">
        <f t="shared" si="12"/>
        <v>106877.71330855548</v>
      </c>
      <c r="BK25" s="45">
        <f t="shared" si="12"/>
        <v>116048.98239434505</v>
      </c>
      <c r="BL25" s="46">
        <f t="shared" si="12"/>
        <v>125540.69806359771</v>
      </c>
    </row>
    <row r="26" spans="1:64">
      <c r="E26" s="37" t="s">
        <v>39</v>
      </c>
      <c r="F26" s="72">
        <f>F22*F18</f>
        <v>4826.8589210659793</v>
      </c>
      <c r="G26" s="28"/>
      <c r="H26" s="29"/>
      <c r="I26" s="11"/>
      <c r="J26" s="47"/>
      <c r="K26" s="44"/>
      <c r="L26" s="37" t="s">
        <v>40</v>
      </c>
      <c r="M26" s="103">
        <f t="shared" si="11"/>
        <v>0</v>
      </c>
      <c r="N26" s="103">
        <f t="shared" si="11"/>
        <v>7186.3889932485381</v>
      </c>
      <c r="O26" s="103">
        <f t="shared" ref="O26:BL26" si="13">O22*O18</f>
        <v>20205.882705543234</v>
      </c>
      <c r="P26" s="44">
        <f t="shared" si="13"/>
        <v>0</v>
      </c>
      <c r="Q26" s="44">
        <f t="shared" si="13"/>
        <v>2.8702712931450248E-11</v>
      </c>
      <c r="R26" s="44">
        <f t="shared" si="13"/>
        <v>0</v>
      </c>
      <c r="S26" s="44">
        <f t="shared" si="13"/>
        <v>-3.1549218605613931E-11</v>
      </c>
      <c r="T26" s="44">
        <f t="shared" si="13"/>
        <v>-3.3077971455176206E-11</v>
      </c>
      <c r="U26" s="44">
        <f t="shared" si="13"/>
        <v>3.4681733575809829E-11</v>
      </c>
      <c r="V26" s="44">
        <f t="shared" si="13"/>
        <v>-3.6364232772958812E-11</v>
      </c>
      <c r="W26" s="44">
        <f t="shared" si="13"/>
        <v>0</v>
      </c>
      <c r="X26" s="44">
        <f t="shared" si="13"/>
        <v>-3.8686747998956771E-11</v>
      </c>
      <c r="Y26" s="44">
        <f t="shared" si="13"/>
        <v>3.9903208851756875E-11</v>
      </c>
      <c r="Z26" s="44">
        <f t="shared" si="13"/>
        <v>0</v>
      </c>
      <c r="AA26" s="44">
        <f t="shared" si="13"/>
        <v>-4.2452420797114033E-11</v>
      </c>
      <c r="AB26" s="44">
        <f t="shared" si="13"/>
        <v>183.31691145842973</v>
      </c>
      <c r="AC26" s="44">
        <f t="shared" si="13"/>
        <v>1360.3999479883946</v>
      </c>
      <c r="AD26" s="44">
        <f t="shared" si="13"/>
        <v>3046.0761044449287</v>
      </c>
      <c r="AE26" s="44">
        <f t="shared" si="13"/>
        <v>5159.6092894068943</v>
      </c>
      <c r="AF26" s="44">
        <f t="shared" si="13"/>
        <v>8625.8627378672754</v>
      </c>
      <c r="AG26" s="44">
        <f t="shared" si="13"/>
        <v>13265.066935046911</v>
      </c>
      <c r="AH26" s="44">
        <f t="shared" si="13"/>
        <v>19523.706656804708</v>
      </c>
      <c r="AI26" s="44">
        <f t="shared" si="13"/>
        <v>26629.912596976854</v>
      </c>
      <c r="AJ26" s="44">
        <f t="shared" si="13"/>
        <v>34104.088968853437</v>
      </c>
      <c r="AK26" s="44">
        <f t="shared" si="13"/>
        <v>41842.701498583949</v>
      </c>
      <c r="AL26" s="45">
        <f t="shared" si="13"/>
        <v>49889.202873152419</v>
      </c>
      <c r="AM26" s="45">
        <f t="shared" si="13"/>
        <v>57331.152681404579</v>
      </c>
      <c r="AN26" s="45">
        <f t="shared" si="13"/>
        <v>65426.875684283754</v>
      </c>
      <c r="AO26" s="45">
        <f t="shared" si="13"/>
        <v>74267.688885472686</v>
      </c>
      <c r="AP26" s="45">
        <f t="shared" si="13"/>
        <v>83446.387890720274</v>
      </c>
      <c r="AQ26" s="45">
        <f t="shared" si="13"/>
        <v>90523.749538200325</v>
      </c>
      <c r="AR26" s="45">
        <f t="shared" si="13"/>
        <v>97845.31783027768</v>
      </c>
      <c r="AS26" s="45">
        <f t="shared" si="13"/>
        <v>105428.98029521246</v>
      </c>
      <c r="AT26" s="45">
        <f t="shared" si="13"/>
        <v>113245.64908457772</v>
      </c>
      <c r="AU26" s="45">
        <f t="shared" si="13"/>
        <v>121339.20486722693</v>
      </c>
      <c r="AV26" s="45">
        <f t="shared" si="13"/>
        <v>129713.35619891668</v>
      </c>
      <c r="AW26" s="45">
        <f t="shared" si="13"/>
        <v>106671.03169918434</v>
      </c>
      <c r="AX26" s="45">
        <f t="shared" si="13"/>
        <v>26439.462499266621</v>
      </c>
      <c r="AY26" s="45">
        <f t="shared" si="13"/>
        <v>31340.467527580855</v>
      </c>
      <c r="AZ26" s="45">
        <f t="shared" si="13"/>
        <v>36610.657349823377</v>
      </c>
      <c r="BA26" s="45">
        <f t="shared" si="13"/>
        <v>42329.041020456098</v>
      </c>
      <c r="BB26" s="45">
        <f t="shared" si="13"/>
        <v>48226.81433615648</v>
      </c>
      <c r="BC26" s="45">
        <f t="shared" si="13"/>
        <v>54362.180618544975</v>
      </c>
      <c r="BD26" s="45">
        <f t="shared" si="13"/>
        <v>60723.486676719971</v>
      </c>
      <c r="BE26" s="45">
        <f t="shared" si="13"/>
        <v>67322.941894073185</v>
      </c>
      <c r="BF26" s="45">
        <f t="shared" si="13"/>
        <v>74535.293493349454</v>
      </c>
      <c r="BG26" s="45">
        <f t="shared" si="13"/>
        <v>82141.184613974474</v>
      </c>
      <c r="BH26" s="45">
        <f t="shared" si="13"/>
        <v>90019.585616534037</v>
      </c>
      <c r="BI26" s="45">
        <f t="shared" si="13"/>
        <v>98226.032553274083</v>
      </c>
      <c r="BJ26" s="45">
        <f t="shared" si="13"/>
        <v>106877.71330855548</v>
      </c>
      <c r="BK26" s="45">
        <f t="shared" si="13"/>
        <v>116048.98239434502</v>
      </c>
      <c r="BL26" s="46">
        <f t="shared" si="13"/>
        <v>125540.69806359771</v>
      </c>
    </row>
    <row r="27" spans="1:64">
      <c r="E27" s="37" t="s">
        <v>40</v>
      </c>
      <c r="F27" s="72">
        <f>F23*F19</f>
        <v>4826.8589210659802</v>
      </c>
      <c r="G27" s="28"/>
      <c r="H27" s="29"/>
      <c r="I27" s="11"/>
      <c r="J27" s="47"/>
      <c r="K27" s="44"/>
      <c r="L27" s="37" t="s">
        <v>41</v>
      </c>
      <c r="M27" s="103">
        <f t="shared" si="11"/>
        <v>0</v>
      </c>
      <c r="N27" s="103">
        <f t="shared" si="11"/>
        <v>7186.3889932485381</v>
      </c>
      <c r="O27" s="103">
        <f t="shared" ref="O27:BL27" si="14">O23*O19</f>
        <v>20205.882705543234</v>
      </c>
      <c r="P27" s="44">
        <f t="shared" si="14"/>
        <v>0</v>
      </c>
      <c r="Q27" s="44">
        <f t="shared" si="14"/>
        <v>2.8702712931450251E-11</v>
      </c>
      <c r="R27" s="44">
        <f t="shared" si="14"/>
        <v>0</v>
      </c>
      <c r="S27" s="44">
        <f t="shared" si="14"/>
        <v>-3.1549218605613931E-11</v>
      </c>
      <c r="T27" s="44">
        <f t="shared" si="14"/>
        <v>-3.3077971455176206E-11</v>
      </c>
      <c r="U27" s="44">
        <f t="shared" si="14"/>
        <v>3.4681733575809836E-11</v>
      </c>
      <c r="V27" s="44">
        <f t="shared" si="14"/>
        <v>-3.6364232772958818E-11</v>
      </c>
      <c r="W27" s="44">
        <f t="shared" si="14"/>
        <v>0</v>
      </c>
      <c r="X27" s="44">
        <f t="shared" si="14"/>
        <v>-3.8686747998956778E-11</v>
      </c>
      <c r="Y27" s="44">
        <f t="shared" si="14"/>
        <v>3.9903208851756875E-11</v>
      </c>
      <c r="Z27" s="44">
        <f t="shared" si="14"/>
        <v>0</v>
      </c>
      <c r="AA27" s="44">
        <f t="shared" si="14"/>
        <v>-4.2452420797114039E-11</v>
      </c>
      <c r="AB27" s="44">
        <f t="shared" si="14"/>
        <v>183.31691145842973</v>
      </c>
      <c r="AC27" s="44">
        <f t="shared" si="14"/>
        <v>1360.3999479883946</v>
      </c>
      <c r="AD27" s="44">
        <f t="shared" si="14"/>
        <v>3046.0761044449287</v>
      </c>
      <c r="AE27" s="44">
        <f t="shared" si="14"/>
        <v>5159.6092894068943</v>
      </c>
      <c r="AF27" s="44">
        <f t="shared" si="14"/>
        <v>8625.8627378672754</v>
      </c>
      <c r="AG27" s="44">
        <f t="shared" si="14"/>
        <v>13265.066935046912</v>
      </c>
      <c r="AH27" s="44">
        <f t="shared" si="14"/>
        <v>19523.706656804708</v>
      </c>
      <c r="AI27" s="44">
        <f t="shared" si="14"/>
        <v>26629.912596976854</v>
      </c>
      <c r="AJ27" s="44">
        <f t="shared" si="14"/>
        <v>34104.088968853437</v>
      </c>
      <c r="AK27" s="44">
        <f t="shared" si="14"/>
        <v>41842.701498583949</v>
      </c>
      <c r="AL27" s="45">
        <f t="shared" si="14"/>
        <v>49889.202873152411</v>
      </c>
      <c r="AM27" s="45">
        <f t="shared" si="14"/>
        <v>57331.152681404579</v>
      </c>
      <c r="AN27" s="45">
        <f t="shared" si="14"/>
        <v>65426.875684283754</v>
      </c>
      <c r="AO27" s="45">
        <f t="shared" si="14"/>
        <v>74267.6888854727</v>
      </c>
      <c r="AP27" s="45">
        <f t="shared" si="14"/>
        <v>83446.38789072026</v>
      </c>
      <c r="AQ27" s="45">
        <f t="shared" si="14"/>
        <v>90523.749538200311</v>
      </c>
      <c r="AR27" s="45">
        <f t="shared" si="14"/>
        <v>97845.31783027768</v>
      </c>
      <c r="AS27" s="45">
        <f t="shared" si="14"/>
        <v>105428.98029521246</v>
      </c>
      <c r="AT27" s="45">
        <f t="shared" si="14"/>
        <v>113245.64908457772</v>
      </c>
      <c r="AU27" s="45">
        <f t="shared" si="14"/>
        <v>121339.20486722692</v>
      </c>
      <c r="AV27" s="45">
        <f t="shared" si="14"/>
        <v>129713.35619891666</v>
      </c>
      <c r="AW27" s="45">
        <f t="shared" si="14"/>
        <v>106671.03169918436</v>
      </c>
      <c r="AX27" s="45">
        <f t="shared" si="14"/>
        <v>26439.462499266621</v>
      </c>
      <c r="AY27" s="45">
        <f t="shared" si="14"/>
        <v>31340.467527580855</v>
      </c>
      <c r="AZ27" s="45">
        <f t="shared" si="14"/>
        <v>36610.657349823377</v>
      </c>
      <c r="BA27" s="45">
        <f t="shared" si="14"/>
        <v>42329.041020456098</v>
      </c>
      <c r="BB27" s="45">
        <f t="shared" si="14"/>
        <v>48226.81433615648</v>
      </c>
      <c r="BC27" s="45">
        <f t="shared" si="14"/>
        <v>54362.180618544975</v>
      </c>
      <c r="BD27" s="45">
        <f t="shared" si="14"/>
        <v>60723.486676719964</v>
      </c>
      <c r="BE27" s="45">
        <f t="shared" si="14"/>
        <v>67322.941894073185</v>
      </c>
      <c r="BF27" s="45">
        <f t="shared" si="14"/>
        <v>74535.293493349454</v>
      </c>
      <c r="BG27" s="45">
        <f t="shared" si="14"/>
        <v>82141.184613974474</v>
      </c>
      <c r="BH27" s="45">
        <f t="shared" si="14"/>
        <v>90019.585616534052</v>
      </c>
      <c r="BI27" s="45">
        <f t="shared" si="14"/>
        <v>98226.032553274083</v>
      </c>
      <c r="BJ27" s="45">
        <f t="shared" si="14"/>
        <v>106877.71330855548</v>
      </c>
      <c r="BK27" s="45">
        <f t="shared" si="14"/>
        <v>116048.98239434502</v>
      </c>
      <c r="BL27" s="46">
        <f t="shared" si="14"/>
        <v>125540.69806359772</v>
      </c>
    </row>
    <row r="28" spans="1:64" ht="13.5" thickBot="1">
      <c r="E28" s="37" t="s">
        <v>41</v>
      </c>
      <c r="F28" s="72">
        <f>F24*F20</f>
        <v>4826.8589210659802</v>
      </c>
      <c r="G28" s="28"/>
      <c r="H28" s="29"/>
      <c r="I28" s="11"/>
      <c r="J28" s="48"/>
      <c r="K28" s="49"/>
      <c r="L28" s="40" t="s">
        <v>42</v>
      </c>
      <c r="M28" s="102">
        <f t="shared" si="11"/>
        <v>0</v>
      </c>
      <c r="N28" s="102">
        <f t="shared" si="11"/>
        <v>7186.3889932485381</v>
      </c>
      <c r="O28" s="102">
        <f t="shared" ref="O28:BL28" si="15">O24*O20</f>
        <v>20205.882705543234</v>
      </c>
      <c r="P28" s="50">
        <f t="shared" si="15"/>
        <v>0</v>
      </c>
      <c r="Q28" s="50">
        <f t="shared" si="15"/>
        <v>2.8702712931450251E-11</v>
      </c>
      <c r="R28" s="50">
        <f t="shared" si="15"/>
        <v>0</v>
      </c>
      <c r="S28" s="50">
        <f t="shared" si="15"/>
        <v>-3.1549218605613931E-11</v>
      </c>
      <c r="T28" s="50">
        <f t="shared" si="15"/>
        <v>-3.3077971455176206E-11</v>
      </c>
      <c r="U28" s="50">
        <f t="shared" si="15"/>
        <v>3.4681733575809829E-11</v>
      </c>
      <c r="V28" s="50">
        <f t="shared" si="15"/>
        <v>-3.6364232772958812E-11</v>
      </c>
      <c r="W28" s="50">
        <f t="shared" si="15"/>
        <v>0</v>
      </c>
      <c r="X28" s="50">
        <f t="shared" si="15"/>
        <v>-3.8686747998956771E-11</v>
      </c>
      <c r="Y28" s="50">
        <f t="shared" si="15"/>
        <v>3.9903208851756875E-11</v>
      </c>
      <c r="Z28" s="50">
        <f t="shared" si="15"/>
        <v>0</v>
      </c>
      <c r="AA28" s="50">
        <f t="shared" si="15"/>
        <v>-4.2452420797114033E-11</v>
      </c>
      <c r="AB28" s="50">
        <f t="shared" si="15"/>
        <v>183.31691145842976</v>
      </c>
      <c r="AC28" s="50">
        <f t="shared" si="15"/>
        <v>1360.3999479883946</v>
      </c>
      <c r="AD28" s="50">
        <f t="shared" si="15"/>
        <v>3046.0761044449287</v>
      </c>
      <c r="AE28" s="50">
        <f t="shared" si="15"/>
        <v>5159.6092894068952</v>
      </c>
      <c r="AF28" s="50">
        <f t="shared" si="15"/>
        <v>8625.8627378672754</v>
      </c>
      <c r="AG28" s="50">
        <f t="shared" si="15"/>
        <v>13265.066935046911</v>
      </c>
      <c r="AH28" s="50">
        <f t="shared" si="15"/>
        <v>19523.706656804708</v>
      </c>
      <c r="AI28" s="50">
        <f t="shared" si="15"/>
        <v>26629.912596976854</v>
      </c>
      <c r="AJ28" s="50">
        <f t="shared" si="15"/>
        <v>34104.088968853437</v>
      </c>
      <c r="AK28" s="50">
        <f t="shared" si="15"/>
        <v>41842.701498583949</v>
      </c>
      <c r="AL28" s="50">
        <f t="shared" si="15"/>
        <v>49889.202873152419</v>
      </c>
      <c r="AM28" s="50">
        <f t="shared" si="15"/>
        <v>57331.152681404579</v>
      </c>
      <c r="AN28" s="50">
        <f t="shared" si="15"/>
        <v>65426.875684283754</v>
      </c>
      <c r="AO28" s="50">
        <f t="shared" si="15"/>
        <v>74267.6888854727</v>
      </c>
      <c r="AP28" s="50">
        <f t="shared" si="15"/>
        <v>83446.38789072026</v>
      </c>
      <c r="AQ28" s="50">
        <f t="shared" si="15"/>
        <v>90523.749538200311</v>
      </c>
      <c r="AR28" s="50">
        <f t="shared" si="15"/>
        <v>97845.31783027768</v>
      </c>
      <c r="AS28" s="50">
        <f t="shared" si="15"/>
        <v>105428.98029521244</v>
      </c>
      <c r="AT28" s="50">
        <f t="shared" si="15"/>
        <v>113245.64908457773</v>
      </c>
      <c r="AU28" s="50">
        <f t="shared" si="15"/>
        <v>121339.20486722692</v>
      </c>
      <c r="AV28" s="50">
        <f t="shared" si="15"/>
        <v>129713.35619891666</v>
      </c>
      <c r="AW28" s="50">
        <f t="shared" si="15"/>
        <v>106671.03169918434</v>
      </c>
      <c r="AX28" s="50">
        <f t="shared" si="15"/>
        <v>26439.462499266621</v>
      </c>
      <c r="AY28" s="50">
        <f t="shared" si="15"/>
        <v>31340.467527580851</v>
      </c>
      <c r="AZ28" s="50">
        <f t="shared" si="15"/>
        <v>36610.65734982337</v>
      </c>
      <c r="BA28" s="50">
        <f t="shared" si="15"/>
        <v>42329.041020456105</v>
      </c>
      <c r="BB28" s="50">
        <f t="shared" si="15"/>
        <v>48226.81433615648</v>
      </c>
      <c r="BC28" s="50">
        <f t="shared" si="15"/>
        <v>54362.180618544982</v>
      </c>
      <c r="BD28" s="50">
        <f t="shared" si="15"/>
        <v>60723.486676719971</v>
      </c>
      <c r="BE28" s="50">
        <f t="shared" si="15"/>
        <v>67322.941894073185</v>
      </c>
      <c r="BF28" s="50">
        <f t="shared" si="15"/>
        <v>74535.293493349454</v>
      </c>
      <c r="BG28" s="50">
        <f t="shared" si="15"/>
        <v>82141.184613974459</v>
      </c>
      <c r="BH28" s="50">
        <f t="shared" si="15"/>
        <v>90019.585616534037</v>
      </c>
      <c r="BI28" s="50">
        <f t="shared" si="15"/>
        <v>98226.032553274083</v>
      </c>
      <c r="BJ28" s="50">
        <f t="shared" si="15"/>
        <v>106877.71330855547</v>
      </c>
      <c r="BK28" s="50">
        <f t="shared" si="15"/>
        <v>116048.98239434505</v>
      </c>
      <c r="BL28" s="51">
        <f t="shared" si="15"/>
        <v>125540.69806359769</v>
      </c>
    </row>
    <row r="29" spans="1:64" ht="13.5" thickBot="1">
      <c r="E29" s="40" t="s">
        <v>42</v>
      </c>
      <c r="F29" s="83">
        <f>F25*F21</f>
        <v>4826.8589210659793</v>
      </c>
      <c r="G29" s="28"/>
      <c r="H29" s="29"/>
      <c r="I29" s="11"/>
      <c r="J29" s="11"/>
      <c r="N29" s="1" t="s">
        <v>76</v>
      </c>
    </row>
    <row r="30" spans="1:64">
      <c r="G30" s="28"/>
      <c r="H30" s="29"/>
      <c r="I30" s="11"/>
      <c r="J30" s="33"/>
      <c r="K30" s="42"/>
      <c r="L30" s="42"/>
      <c r="M30" s="34" t="s">
        <v>80</v>
      </c>
      <c r="N30" s="55">
        <v>64.392671480331273</v>
      </c>
      <c r="O30" s="55">
        <v>69.55161648051704</v>
      </c>
      <c r="P30" s="55">
        <v>75.16939339676955</v>
      </c>
      <c r="Q30" s="55">
        <v>81.288861889768555</v>
      </c>
      <c r="R30" s="55">
        <v>84.827369680023736</v>
      </c>
      <c r="S30" s="55">
        <v>88.530170882068404</v>
      </c>
      <c r="T30" s="55">
        <v>92.405209940119022</v>
      </c>
      <c r="U30" s="55">
        <v>96.460825518762093</v>
      </c>
      <c r="V30" s="55">
        <v>100.70577040868827</v>
      </c>
      <c r="W30" s="55">
        <v>103.7093037293763</v>
      </c>
      <c r="X30" s="55">
        <v>106.80395610400691</v>
      </c>
      <c r="Y30" s="55">
        <v>109.99253106215883</v>
      </c>
      <c r="Z30" s="55">
        <v>113.27791939533861</v>
      </c>
      <c r="AA30" s="55">
        <v>116.66310189898874</v>
      </c>
      <c r="AB30" s="55">
        <v>118.99636393696852</v>
      </c>
      <c r="AC30" s="55">
        <v>121.37629121570788</v>
      </c>
      <c r="AD30" s="55">
        <v>123.80381704002205</v>
      </c>
      <c r="AE30" s="55">
        <v>126.2798933808225</v>
      </c>
      <c r="AF30" s="55">
        <v>128.80549124843895</v>
      </c>
      <c r="AG30" s="55">
        <v>131.38160107340772</v>
      </c>
      <c r="AH30" s="55">
        <v>134.00923309487587</v>
      </c>
      <c r="AI30" s="55">
        <v>136.68941775677339</v>
      </c>
      <c r="AJ30" s="55">
        <v>139.42320611190888</v>
      </c>
      <c r="AK30" s="55">
        <v>142.21167023414705</v>
      </c>
      <c r="AL30" s="55">
        <v>145.05590363883002</v>
      </c>
      <c r="AM30" s="55">
        <v>147.95702171160661</v>
      </c>
      <c r="AN30" s="55">
        <v>150.91616214583874</v>
      </c>
      <c r="AO30" s="55">
        <v>153.93448538875552</v>
      </c>
      <c r="AP30" s="55">
        <v>157.01317509653063</v>
      </c>
      <c r="AQ30" s="55">
        <v>160.15343859846126</v>
      </c>
      <c r="AR30" s="55">
        <v>163.35650737043051</v>
      </c>
      <c r="AS30" s="55">
        <v>166.62363751783911</v>
      </c>
      <c r="AT30" s="55">
        <v>169.95611026819591</v>
      </c>
      <c r="AU30" s="55">
        <v>173.35523247355982</v>
      </c>
      <c r="AV30" s="55">
        <v>176.82233712303102</v>
      </c>
      <c r="AW30" s="55">
        <v>180.35878386549163</v>
      </c>
      <c r="AX30" s="55">
        <v>183.96595954280147</v>
      </c>
      <c r="AY30" s="55">
        <v>187.64527873365748</v>
      </c>
      <c r="AZ30" s="55">
        <v>191.39818430833063</v>
      </c>
      <c r="BA30" s="55">
        <v>195.22614799449724</v>
      </c>
      <c r="BB30" s="55">
        <v>199.1306709543872</v>
      </c>
      <c r="BC30" s="55">
        <v>203.11328437347493</v>
      </c>
      <c r="BD30" s="55">
        <v>207.17555006094443</v>
      </c>
      <c r="BE30" s="55">
        <v>211.31906106216331</v>
      </c>
      <c r="BF30" s="55">
        <v>215.5454422834066</v>
      </c>
      <c r="BG30" s="55">
        <v>219.85635112907471</v>
      </c>
      <c r="BH30" s="55">
        <v>224.25347815165622</v>
      </c>
      <c r="BI30" s="55">
        <v>228.73854771468933</v>
      </c>
      <c r="BJ30" s="55">
        <v>233.31331866898313</v>
      </c>
      <c r="BK30" s="55">
        <v>237.97958504236277</v>
      </c>
      <c r="BL30" s="55">
        <v>242.73917674321004</v>
      </c>
    </row>
    <row r="31" spans="1:64" ht="13.5" thickBot="1">
      <c r="E31" s="1" t="s">
        <v>71</v>
      </c>
      <c r="G31" s="28"/>
      <c r="H31" s="29"/>
      <c r="I31" s="11"/>
      <c r="J31" s="36"/>
      <c r="K31" s="44"/>
      <c r="L31" s="44"/>
      <c r="M31" s="37" t="s">
        <v>29</v>
      </c>
      <c r="N31" s="105">
        <f>'Energy By Source'!N14</f>
        <v>148.88334444341854</v>
      </c>
      <c r="O31" s="105">
        <f>'Energy By Source'!O14</f>
        <v>382.83617801882747</v>
      </c>
      <c r="P31" s="105">
        <f>'Energy By Source'!P14</f>
        <v>0</v>
      </c>
      <c r="Q31" s="105">
        <f>'Energy By Source'!Q14</f>
        <v>4.5474735088646412E-13</v>
      </c>
      <c r="R31" s="105">
        <f>'Energy By Source'!R14</f>
        <v>0</v>
      </c>
      <c r="S31" s="105">
        <f>'Energy By Source'!S14</f>
        <v>-4.5474735088646412E-13</v>
      </c>
      <c r="T31" s="105">
        <f>'Energy By Source'!T14</f>
        <v>-4.5474735088646412E-13</v>
      </c>
      <c r="U31" s="105">
        <f>'Energy By Source'!U14</f>
        <v>4.5474735088646412E-13</v>
      </c>
      <c r="V31" s="105">
        <f>'Energy By Source'!V14</f>
        <v>-4.5474735088646412E-13</v>
      </c>
      <c r="W31" s="105">
        <f>'Energy By Source'!W14</f>
        <v>0</v>
      </c>
      <c r="X31" s="105">
        <f>'Energy By Source'!X14</f>
        <v>-4.5474735088646412E-13</v>
      </c>
      <c r="Y31" s="105">
        <f>'Energy By Source'!Y14</f>
        <v>4.5474735088646412E-13</v>
      </c>
      <c r="Z31" s="105">
        <f>'Energy By Source'!Z14</f>
        <v>0</v>
      </c>
      <c r="AA31" s="105">
        <f>'Energy By Source'!AA14</f>
        <v>-4.5474735088646412E-13</v>
      </c>
      <c r="AB31" s="105">
        <f>'Energy By Source'!AB14</f>
        <v>1.9251318063852523</v>
      </c>
      <c r="AC31" s="105">
        <f>'Energy By Source'!AC14</f>
        <v>14.00602377307905</v>
      </c>
      <c r="AD31" s="105">
        <f>'Energy By Source'!AD14</f>
        <v>30.745347814481192</v>
      </c>
      <c r="AE31" s="105">
        <f>'Energy By Source'!AE14</f>
        <v>51.055904855500557</v>
      </c>
      <c r="AF31" s="105">
        <f>'Energy By Source'!AF14</f>
        <v>83.680120511174209</v>
      </c>
      <c r="AG31" s="105">
        <f>'Energy By Source'!AG14</f>
        <v>126.15947786225706</v>
      </c>
      <c r="AH31" s="105">
        <f>'Energy By Source'!AH14</f>
        <v>182.03859878911135</v>
      </c>
      <c r="AI31" s="105">
        <f>'Energy By Source'!AI14</f>
        <v>243.4231136244498</v>
      </c>
      <c r="AJ31" s="105">
        <f>'Energy By Source'!AJ14</f>
        <v>305.62542108610978</v>
      </c>
      <c r="AK31" s="105">
        <f>'Energy By Source'!AK14</f>
        <v>367.61546715573695</v>
      </c>
      <c r="AL31" s="105">
        <f>'Energy By Source'!AL14</f>
        <v>429.70632675223987</v>
      </c>
      <c r="AM31" s="105">
        <f>'Energy By Source'!AM14</f>
        <v>484.11335779477668</v>
      </c>
      <c r="AN31" s="105">
        <f>'Energy By Source'!AN14</f>
        <v>541.63144294041103</v>
      </c>
      <c r="AO31" s="105">
        <f>'Energy By Source'!AO14</f>
        <v>602.75243467887231</v>
      </c>
      <c r="AP31" s="105">
        <f>'Energy By Source'!AP14</f>
        <v>663.95411490431979</v>
      </c>
      <c r="AQ31" s="105">
        <f>'Energy By Source'!AQ14</f>
        <v>706.12990051605993</v>
      </c>
      <c r="AR31" s="105">
        <f>'Energy By Source'!AR14</f>
        <v>748.26208534085981</v>
      </c>
      <c r="AS31" s="105">
        <f>'Energy By Source'!AS14</f>
        <v>790.43361721728888</v>
      </c>
      <c r="AT31" s="105">
        <f>'Energy By Source'!AT14</f>
        <v>832.374383953078</v>
      </c>
      <c r="AU31" s="105">
        <f>'Energy By Source'!AU14</f>
        <v>874.35981490963695</v>
      </c>
      <c r="AV31" s="105">
        <f>'Energy By Source'!AV14</f>
        <v>916.35907050595779</v>
      </c>
      <c r="AW31" s="105">
        <f>'Energy By Source'!AW14</f>
        <v>738.78743662157194</v>
      </c>
      <c r="AX31" s="105">
        <f>'Energy By Source'!AX14</f>
        <v>179.52201899825286</v>
      </c>
      <c r="AY31" s="105">
        <f>'Energy By Source'!AY14</f>
        <v>208.62326830527218</v>
      </c>
      <c r="AZ31" s="105">
        <f>'Energy By Source'!AZ14</f>
        <v>238.92249861441178</v>
      </c>
      <c r="BA31" s="105">
        <f>'Energy By Source'!BA14</f>
        <v>270.81971218878425</v>
      </c>
      <c r="BB31" s="105">
        <f>'Energy By Source'!BB14</f>
        <v>302.498212872566</v>
      </c>
      <c r="BC31" s="105">
        <f>'Energy By Source'!BC14</f>
        <v>334.29014649798228</v>
      </c>
      <c r="BD31" s="105">
        <f>'Energy By Source'!BD14</f>
        <v>366.07995325574211</v>
      </c>
      <c r="BE31" s="105">
        <f>'Energy By Source'!BE14</f>
        <v>397.90092138227465</v>
      </c>
      <c r="BF31" s="105">
        <f>'Energy By Source'!BF14</f>
        <v>431.88339644847838</v>
      </c>
      <c r="BG31" s="105">
        <f>'Energy By Source'!BG14</f>
        <v>466.61452892947455</v>
      </c>
      <c r="BH31" s="105">
        <f>'Energy By Source'!BH14</f>
        <v>501.33396363836437</v>
      </c>
      <c r="BI31" s="105">
        <f>'Energy By Source'!BI14</f>
        <v>536.30224186296709</v>
      </c>
      <c r="BJ31" s="105">
        <f>'Energy By Source'!BJ14</f>
        <v>572.08837454372951</v>
      </c>
      <c r="BK31" s="105">
        <f>'Energy By Source'!BK14</f>
        <v>608.99024051276228</v>
      </c>
      <c r="BL31" s="105">
        <f>'Energy By Source'!BL14</f>
        <v>645.87225571700947</v>
      </c>
    </row>
    <row r="32" spans="1:64">
      <c r="E32" s="84" t="s">
        <v>74</v>
      </c>
      <c r="F32" s="43">
        <f>N30</f>
        <v>64.392671480331273</v>
      </c>
      <c r="G32" s="28"/>
      <c r="H32" s="26"/>
      <c r="I32" s="11"/>
      <c r="J32" s="36"/>
      <c r="K32" s="44"/>
      <c r="L32" s="44"/>
      <c r="M32" s="37" t="s">
        <v>30</v>
      </c>
      <c r="N32" s="105">
        <f>N31*(1+'Energy By Source'!$B$4)</f>
        <v>149.34488281119314</v>
      </c>
      <c r="O32" s="105">
        <f>O31*(1+'Energy By Source'!$B$4)</f>
        <v>384.02297017068588</v>
      </c>
      <c r="P32" s="44">
        <f>P31*(1+'Energy By Source'!$B$4)</f>
        <v>0</v>
      </c>
      <c r="Q32" s="44">
        <f>Q31*(1+'Energy By Source'!$B$4)</f>
        <v>4.561570676742122E-13</v>
      </c>
      <c r="R32" s="44">
        <f>R31*(1+'Energy By Source'!$B$4)</f>
        <v>0</v>
      </c>
      <c r="S32" s="44">
        <f>S31*(1+'Energy By Source'!$B$4)</f>
        <v>-4.561570676742122E-13</v>
      </c>
      <c r="T32" s="44">
        <f>T31*(1+'Energy By Source'!$B$4)</f>
        <v>-4.561570676742122E-13</v>
      </c>
      <c r="U32" s="44">
        <f>U31*(1+'Energy By Source'!$B$4)</f>
        <v>4.561570676742122E-13</v>
      </c>
      <c r="V32" s="44">
        <f>V31*(1+'Energy By Source'!$B$4)</f>
        <v>-4.561570676742122E-13</v>
      </c>
      <c r="W32" s="44">
        <f>W31*(1+'Energy By Source'!$B$4)</f>
        <v>0</v>
      </c>
      <c r="X32" s="44">
        <f>X31*(1+'Energy By Source'!$B$4)</f>
        <v>-4.561570676742122E-13</v>
      </c>
      <c r="Y32" s="44">
        <f>Y31*(1+'Energy By Source'!$B$4)</f>
        <v>4.561570676742122E-13</v>
      </c>
      <c r="Z32" s="44">
        <f>Z31*(1+'Energy By Source'!$B$4)</f>
        <v>0</v>
      </c>
      <c r="AA32" s="44">
        <f>AA31*(1+'Energy By Source'!$B$4)</f>
        <v>-4.561570676742122E-13</v>
      </c>
      <c r="AB32" s="44">
        <f>AB31*(1+'Energy By Source'!$B$4)</f>
        <v>1.9310997149850468</v>
      </c>
      <c r="AC32" s="44">
        <f>AC31*(1+'Energy By Source'!$B$4)</f>
        <v>14.049442446775597</v>
      </c>
      <c r="AD32" s="44">
        <f>AD31*(1+'Energy By Source'!$B$4)</f>
        <v>30.840658392706086</v>
      </c>
      <c r="AE32" s="44">
        <f>AE31*(1+'Energy By Source'!$B$4)</f>
        <v>51.214178160552613</v>
      </c>
      <c r="AF32" s="44">
        <f>AF31*(1+'Energy By Source'!$B$4)</f>
        <v>83.939528884758857</v>
      </c>
      <c r="AG32" s="44">
        <f>AG31*(1+'Energy By Source'!$B$4)</f>
        <v>126.55057224363007</v>
      </c>
      <c r="AH32" s="44">
        <f>AH31*(1+'Energy By Source'!$B$4)</f>
        <v>182.6029184453576</v>
      </c>
      <c r="AI32" s="44">
        <f>AI31*(1+'Energy By Source'!$B$4)</f>
        <v>244.17772527668561</v>
      </c>
      <c r="AJ32" s="44">
        <f>AJ31*(1+'Energy By Source'!$B$4)</f>
        <v>306.57285989147675</v>
      </c>
      <c r="AK32" s="44">
        <f>AK31*(1+'Energy By Source'!$B$4)</f>
        <v>368.75507510391975</v>
      </c>
      <c r="AL32" s="44">
        <f>AL31*(1+'Energy By Source'!$B$4)</f>
        <v>431.03841636517188</v>
      </c>
      <c r="AM32" s="44">
        <f>AM31*(1+'Energy By Source'!$B$4)</f>
        <v>485.61410920394053</v>
      </c>
      <c r="AN32" s="44">
        <f>AN31*(1+'Energy By Source'!$B$4)</f>
        <v>543.31050041352637</v>
      </c>
      <c r="AO32" s="44">
        <f>AO31*(1+'Energy By Source'!$B$4)</f>
        <v>604.62096722637682</v>
      </c>
      <c r="AP32" s="44">
        <f>AP31*(1+'Energy By Source'!$B$4)</f>
        <v>666.01237266052328</v>
      </c>
      <c r="AQ32" s="44">
        <f>AQ31*(1+'Energy By Source'!$B$4)</f>
        <v>708.31890320765979</v>
      </c>
      <c r="AR32" s="44">
        <f>AR31*(1+'Energy By Source'!$B$4)</f>
        <v>750.58169780541652</v>
      </c>
      <c r="AS32" s="44">
        <f>AS31*(1+'Energy By Source'!$B$4)</f>
        <v>792.88396143066257</v>
      </c>
      <c r="AT32" s="44">
        <f>AT31*(1+'Energy By Source'!$B$4)</f>
        <v>834.95474454333259</v>
      </c>
      <c r="AU32" s="44">
        <f>AU31*(1+'Energy By Source'!$B$4)</f>
        <v>877.07033033585697</v>
      </c>
      <c r="AV32" s="44">
        <f>AV31*(1+'Energy By Source'!$B$4)</f>
        <v>919.19978362452639</v>
      </c>
      <c r="AW32" s="44">
        <f>AW31*(1+'Energy By Source'!$B$4)</f>
        <v>741.07767767509893</v>
      </c>
      <c r="AX32" s="44">
        <f>AX31*(1+'Energy By Source'!$B$4)</f>
        <v>180.07853725714747</v>
      </c>
      <c r="AY32" s="44">
        <f>AY31*(1+'Energy By Source'!$B$4)</f>
        <v>209.27000043701855</v>
      </c>
      <c r="AZ32" s="44">
        <f>AZ31*(1+'Energy By Source'!$B$4)</f>
        <v>239.66315836011648</v>
      </c>
      <c r="BA32" s="44">
        <f>BA31*(1+'Energy By Source'!$B$4)</f>
        <v>271.65925329656949</v>
      </c>
      <c r="BB32" s="45">
        <f>BB31*(1+'Energy By Source'!$B$4)</f>
        <v>303.43595733247099</v>
      </c>
      <c r="BC32" s="45">
        <f>BC31*(1+'Energy By Source'!$B$4)</f>
        <v>335.32644595212605</v>
      </c>
      <c r="BD32" s="45">
        <f>BD31*(1+'Energy By Source'!$B$4)</f>
        <v>367.21480111083497</v>
      </c>
      <c r="BE32" s="45">
        <f>BE31*(1+'Energy By Source'!$B$4)</f>
        <v>399.13441423855971</v>
      </c>
      <c r="BF32" s="45">
        <f>BF31*(1+'Energy By Source'!$B$4)</f>
        <v>433.2222349774687</v>
      </c>
      <c r="BG32" s="45">
        <f>BG31*(1+'Energy By Source'!$B$4)</f>
        <v>468.06103396915597</v>
      </c>
      <c r="BH32" s="45">
        <f>BH31*(1+'Energy By Source'!$B$4)</f>
        <v>502.88809892564336</v>
      </c>
      <c r="BI32" s="45">
        <f>BI31*(1+'Energy By Source'!$B$4)</f>
        <v>537.96477881274234</v>
      </c>
      <c r="BJ32" s="45">
        <f>BJ31*(1+'Energy By Source'!$B$4)</f>
        <v>573.86184850481516</v>
      </c>
      <c r="BK32" s="45">
        <f>BK31*(1+'Energy By Source'!$B$4)</f>
        <v>610.87811025835185</v>
      </c>
      <c r="BL32" s="45">
        <f>BL31*(1+'Energy By Source'!$B$4)</f>
        <v>647.87445970973226</v>
      </c>
    </row>
    <row r="33" spans="5:64">
      <c r="E33" s="37" t="s">
        <v>29</v>
      </c>
      <c r="F33" s="85">
        <v>100</v>
      </c>
      <c r="G33" s="28"/>
      <c r="H33" s="73"/>
      <c r="I33" s="86"/>
      <c r="J33" s="36"/>
      <c r="K33" s="44"/>
      <c r="L33" s="44"/>
      <c r="M33" s="37" t="s">
        <v>31</v>
      </c>
      <c r="N33" s="105">
        <f>N32/(1+'Energy By Source'!$B$3)</f>
        <v>148.52797892709413</v>
      </c>
      <c r="O33" s="105">
        <f>O32/(1+'Energy By Source'!$B$3)</f>
        <v>381.92239698725592</v>
      </c>
      <c r="P33" s="44">
        <f>P32/(1+'Energy By Source'!$B$3)</f>
        <v>0</v>
      </c>
      <c r="Q33" s="44">
        <f>Q32/(1+'Energy By Source'!$B$3)</f>
        <v>4.5366192707529802E-13</v>
      </c>
      <c r="R33" s="44">
        <f>R32/(1+'Energy By Source'!$B$3)</f>
        <v>0</v>
      </c>
      <c r="S33" s="44">
        <f>S32/(1+'Energy By Source'!$B$3)</f>
        <v>-4.5366192707529802E-13</v>
      </c>
      <c r="T33" s="44">
        <f>T32/(1+'Energy By Source'!$B$3)</f>
        <v>-4.5366192707529802E-13</v>
      </c>
      <c r="U33" s="44">
        <f>U32/(1+'Energy By Source'!$B$3)</f>
        <v>4.5366192707529802E-13</v>
      </c>
      <c r="V33" s="44">
        <f>V32/(1+'Energy By Source'!$B$3)</f>
        <v>-4.5366192707529802E-13</v>
      </c>
      <c r="W33" s="44">
        <f>W32/(1+'Energy By Source'!$B$3)</f>
        <v>0</v>
      </c>
      <c r="X33" s="44">
        <f>X32/(1+'Energy By Source'!$B$3)</f>
        <v>-4.5366192707529802E-13</v>
      </c>
      <c r="Y33" s="44">
        <f>Y32/(1+'Energy By Source'!$B$3)</f>
        <v>4.5366192707529802E-13</v>
      </c>
      <c r="Z33" s="44">
        <f>Z32/(1+'Energy By Source'!$B$3)</f>
        <v>0</v>
      </c>
      <c r="AA33" s="44">
        <f>AA32/(1+'Energy By Source'!$B$3)</f>
        <v>-4.5366192707529802E-13</v>
      </c>
      <c r="AB33" s="44">
        <f>AB32/(1+'Energy By Source'!$B$3)</f>
        <v>1.9205367627897034</v>
      </c>
      <c r="AC33" s="44">
        <f>AC32/(1+'Energy By Source'!$B$3)</f>
        <v>13.972593184262154</v>
      </c>
      <c r="AD33" s="44">
        <f>AD32/(1+'Energy By Source'!$B$3)</f>
        <v>30.671962598414801</v>
      </c>
      <c r="AE33" s="44">
        <f>AE32/(1+'Energy By Source'!$B$3)</f>
        <v>50.934040935407864</v>
      </c>
      <c r="AF33" s="44">
        <f>AF32/(1+'Energy By Source'!$B$3)</f>
        <v>83.4803867575921</v>
      </c>
      <c r="AG33" s="44">
        <f>AG32/(1+'Energy By Source'!$B$3)</f>
        <v>125.85835131141727</v>
      </c>
      <c r="AH33" s="44">
        <f>AH32/(1+'Energy By Source'!$B$3)</f>
        <v>181.60409591780964</v>
      </c>
      <c r="AI33" s="44">
        <f>AI32/(1+'Energy By Source'!$B$3)</f>
        <v>242.84209376100009</v>
      </c>
      <c r="AJ33" s="44">
        <f>AJ32/(1+'Energy By Source'!$B$3)</f>
        <v>304.89593226402462</v>
      </c>
      <c r="AK33" s="44">
        <f>AK32/(1+'Energy By Source'!$B$3)</f>
        <v>366.73801601583267</v>
      </c>
      <c r="AL33" s="44">
        <f>AL32/(1+'Energy By Source'!$B$3)</f>
        <v>428.68067266551157</v>
      </c>
      <c r="AM33" s="44">
        <f>AM32/(1+'Energy By Source'!$B$3)</f>
        <v>482.95784107801143</v>
      </c>
      <c r="AN33" s="44">
        <f>AN32/(1+'Energy By Source'!$B$3)</f>
        <v>540.33863790504859</v>
      </c>
      <c r="AO33" s="44">
        <f>AO32/(1+'Energy By Source'!$B$3)</f>
        <v>601.31374164731653</v>
      </c>
      <c r="AP33" s="44">
        <f>AP32/(1+'Energy By Source'!$B$3)</f>
        <v>662.36934128346422</v>
      </c>
      <c r="AQ33" s="44">
        <f>AQ32/(1+'Energy By Source'!$B$3)</f>
        <v>704.44445868489288</v>
      </c>
      <c r="AR33" s="44">
        <f>AR32/(1+'Energy By Source'!$B$3)</f>
        <v>746.47607936888755</v>
      </c>
      <c r="AS33" s="44">
        <f>AS32/(1+'Energy By Source'!$B$3)</f>
        <v>788.54695318812776</v>
      </c>
      <c r="AT33" s="44">
        <f>AT32/(1+'Energy By Source'!$B$3)</f>
        <v>830.38761267362759</v>
      </c>
      <c r="AU33" s="44">
        <f>AU32/(1+'Energy By Source'!$B$3)</f>
        <v>872.2728297721103</v>
      </c>
      <c r="AV33" s="44">
        <f>AV32/(1+'Energy By Source'!$B$3)</f>
        <v>914.17183851270647</v>
      </c>
      <c r="AW33" s="44">
        <f>AW32/(1+'Energy By Source'!$B$3)</f>
        <v>737.02404542525994</v>
      </c>
      <c r="AX33" s="44">
        <f>AX32/(1+'Energy By Source'!$B$3)</f>
        <v>179.09352288130032</v>
      </c>
      <c r="AY33" s="44">
        <f>AY32/(1+'Energy By Source'!$B$3)</f>
        <v>208.12531122527949</v>
      </c>
      <c r="AZ33" s="44">
        <f>AZ32/(1+'Energy By Source'!$B$3)</f>
        <v>238.35222114382543</v>
      </c>
      <c r="BA33" s="44">
        <f>BA32/(1+'Energy By Source'!$B$3)</f>
        <v>270.17330014576777</v>
      </c>
      <c r="BB33" s="45">
        <f>BB32/(1+'Energy By Source'!$B$3)</f>
        <v>301.77618829683837</v>
      </c>
      <c r="BC33" s="45">
        <f>BC32/(1+'Energy By Source'!$B$3)</f>
        <v>333.49223863960816</v>
      </c>
      <c r="BD33" s="45">
        <f>BD32/(1+'Energy By Source'!$B$3)</f>
        <v>365.20616719128287</v>
      </c>
      <c r="BE33" s="45">
        <f>BE32/(1+'Energy By Source'!$B$3)</f>
        <v>396.95118273352529</v>
      </c>
      <c r="BF33" s="45">
        <f>BF32/(1+'Energy By Source'!$B$3)</f>
        <v>430.85254597460835</v>
      </c>
      <c r="BG33" s="45">
        <f>BG32/(1+'Energy By Source'!$B$3)</f>
        <v>465.50077968091091</v>
      </c>
      <c r="BH33" s="45">
        <f>BH32/(1+'Energy By Source'!$B$3)</f>
        <v>500.13734353619424</v>
      </c>
      <c r="BI33" s="45">
        <f>BI32/(1+'Energy By Source'!$B$3)</f>
        <v>535.02215694951997</v>
      </c>
      <c r="BJ33" s="45">
        <f>BJ32/(1+'Energy By Source'!$B$3)</f>
        <v>570.72287270493791</v>
      </c>
      <c r="BK33" s="45">
        <f>BK32/(1+'Energy By Source'!$B$3)</f>
        <v>607.53665863585456</v>
      </c>
      <c r="BL33" s="45">
        <f>BL32/(1+'Energy By Source'!$B$3)</f>
        <v>644.33064118322454</v>
      </c>
    </row>
    <row r="34" spans="5:64">
      <c r="E34" s="37" t="s">
        <v>30</v>
      </c>
      <c r="F34" s="45">
        <f>F33*(1+'Energy By Source'!$B$4)</f>
        <v>100.31000000000002</v>
      </c>
      <c r="G34" s="28"/>
      <c r="H34" s="44"/>
      <c r="I34" s="86"/>
      <c r="J34" s="36"/>
      <c r="K34" s="44"/>
      <c r="L34" s="44"/>
      <c r="M34" s="37" t="s">
        <v>32</v>
      </c>
      <c r="N34" s="105">
        <f>N31*(1-'Energy By Source'!$B$5)</f>
        <v>140.00245294736862</v>
      </c>
      <c r="O34" s="105">
        <f>O31*(1-'Energy By Source'!$B$5)</f>
        <v>360.00000000000443</v>
      </c>
      <c r="P34" s="44">
        <f>P31*(1-'Energy By Source'!$B$5)</f>
        <v>0</v>
      </c>
      <c r="Q34" s="44">
        <f>Q31*(1-'Energy By Source'!$B$5)</f>
        <v>4.2762167140608654E-13</v>
      </c>
      <c r="R34" s="44">
        <f>R31*(1-'Energy By Source'!$B$5)</f>
        <v>0</v>
      </c>
      <c r="S34" s="44">
        <f>S31*(1-'Energy By Source'!$B$5)</f>
        <v>-4.2762167140608654E-13</v>
      </c>
      <c r="T34" s="44">
        <f>T31*(1-'Energy By Source'!$B$5)</f>
        <v>-4.2762167140608654E-13</v>
      </c>
      <c r="U34" s="44">
        <f>U31*(1-'Energy By Source'!$B$5)</f>
        <v>4.2762167140608654E-13</v>
      </c>
      <c r="V34" s="44">
        <f>V31*(1-'Energy By Source'!$B$5)</f>
        <v>-4.2762167140608654E-13</v>
      </c>
      <c r="W34" s="44">
        <f>W31*(1-'Energy By Source'!$B$5)</f>
        <v>0</v>
      </c>
      <c r="X34" s="44">
        <f>X31*(1-'Energy By Source'!$B$5)</f>
        <v>-4.2762167140608654E-13</v>
      </c>
      <c r="Y34" s="44">
        <f>Y31*(1-'Energy By Source'!$B$5)</f>
        <v>4.2762167140608654E-13</v>
      </c>
      <c r="Z34" s="44">
        <f>Z31*(1-'Energy By Source'!$B$5)</f>
        <v>0</v>
      </c>
      <c r="AA34" s="44">
        <f>AA31*(1-'Energy By Source'!$B$5)</f>
        <v>-4.2762167140608654E-13</v>
      </c>
      <c r="AB34" s="44">
        <f>AB31*(1-'Energy By Source'!$B$5)</f>
        <v>1.810297694134372</v>
      </c>
      <c r="AC34" s="44">
        <f>AC31*(1-'Energy By Source'!$B$5)</f>
        <v>13.170564455014885</v>
      </c>
      <c r="AD34" s="44">
        <f>AD31*(1-'Energy By Source'!$B$5)</f>
        <v>28.911387817347389</v>
      </c>
      <c r="AE34" s="44">
        <f>AE31*(1-'Energy By Source'!$B$5)</f>
        <v>48.010420130869953</v>
      </c>
      <c r="AF34" s="44">
        <f>AF31*(1-'Energy By Source'!$B$5)</f>
        <v>78.688601322682672</v>
      </c>
      <c r="AG34" s="44">
        <f>AG31*(1-'Energy By Source'!$B$5)</f>
        <v>118.63406500777343</v>
      </c>
      <c r="AH34" s="44">
        <f>AH31*(1-'Energy By Source'!$B$5)</f>
        <v>171.17999637134085</v>
      </c>
      <c r="AI34" s="44">
        <f>AI31*(1-'Energy By Source'!$B$5)</f>
        <v>228.90292489675136</v>
      </c>
      <c r="AJ34" s="44">
        <f>AJ31*(1-'Energy By Source'!$B$5)</f>
        <v>287.39486471832333</v>
      </c>
      <c r="AK34" s="44">
        <f>AK31*(1-'Energy By Source'!$B$5)</f>
        <v>345.68720453989727</v>
      </c>
      <c r="AL34" s="44">
        <f>AL31*(1-'Energy By Source'!$B$5)</f>
        <v>404.07434436146877</v>
      </c>
      <c r="AM34" s="44">
        <f>AM31*(1-'Energy By Source'!$B$5)</f>
        <v>455.23599600231825</v>
      </c>
      <c r="AN34" s="44">
        <f>AN31*(1-'Energy By Source'!$B$5)</f>
        <v>509.32312736901554</v>
      </c>
      <c r="AO34" s="44">
        <f>AO31*(1-'Energy By Source'!$B$5)</f>
        <v>566.79825195027763</v>
      </c>
      <c r="AP34" s="44">
        <f>AP31*(1-'Energy By Source'!$B$5)</f>
        <v>624.34925195027711</v>
      </c>
      <c r="AQ34" s="44">
        <f>AQ31*(1-'Energy By Source'!$B$5)</f>
        <v>664.00925195027696</v>
      </c>
      <c r="AR34" s="44">
        <f>AR31*(1-'Energy By Source'!$B$5)</f>
        <v>703.62825195027756</v>
      </c>
      <c r="AS34" s="44">
        <f>AS31*(1-'Energy By Source'!$B$5)</f>
        <v>743.28425195027762</v>
      </c>
      <c r="AT34" s="44">
        <f>AT31*(1-'Energy By Source'!$B$5)</f>
        <v>782.7232519502769</v>
      </c>
      <c r="AU34" s="44">
        <f>AU31*(1-'Energy By Source'!$B$5)</f>
        <v>822.20425195027713</v>
      </c>
      <c r="AV34" s="44">
        <f>AV31*(1-'Energy By Source'!$B$5)</f>
        <v>861.69825195027738</v>
      </c>
      <c r="AW34" s="44">
        <f>AW31*(1-'Energy By Source'!$B$5)</f>
        <v>694.71876602709517</v>
      </c>
      <c r="AX34" s="44">
        <f>AX31*(1-'Energy By Source'!$B$5)</f>
        <v>168.81353056500708</v>
      </c>
      <c r="AY34" s="44">
        <f>AY31*(1-'Energy By Source'!$B$5)</f>
        <v>196.1788903508627</v>
      </c>
      <c r="AZ34" s="44">
        <f>AZ31*(1-'Energy By Source'!$B$5)</f>
        <v>224.67077157206211</v>
      </c>
      <c r="BA34" s="44">
        <f>BA31*(1-'Energy By Source'!$B$5)</f>
        <v>254.66531635672328</v>
      </c>
      <c r="BB34" s="45">
        <f>BB31*(1-'Energy By Source'!$B$5)</f>
        <v>284.45419447471744</v>
      </c>
      <c r="BC34" s="45">
        <f>BC31*(1-'Energy By Source'!$B$5)</f>
        <v>314.34973925937766</v>
      </c>
      <c r="BD34" s="45">
        <f>BD31*(1-'Energy By Source'!$B$5)</f>
        <v>344.24328404403713</v>
      </c>
      <c r="BE34" s="45">
        <f>BE31*(1-'Energy By Source'!$B$5)</f>
        <v>374.16613142182194</v>
      </c>
      <c r="BF34" s="45">
        <f>BF31*(1-'Energy By Source'!$B$5)</f>
        <v>406.12155185032663</v>
      </c>
      <c r="BG34" s="45">
        <f>BG31*(1-'Energy By Source'!$B$5)</f>
        <v>438.78097227883137</v>
      </c>
      <c r="BH34" s="45">
        <f>BH31*(1-'Energy By Source'!$B$5)</f>
        <v>471.42939270733592</v>
      </c>
      <c r="BI34" s="45">
        <f>BI31*(1-'Energy By Source'!$B$5)</f>
        <v>504.31181313584113</v>
      </c>
      <c r="BJ34" s="45">
        <f>BJ31*(1-'Energy By Source'!$B$5)</f>
        <v>537.96330300219608</v>
      </c>
      <c r="BK34" s="45">
        <f>BK31*(1-'Energy By Source'!$B$5)</f>
        <v>572.66397266617605</v>
      </c>
      <c r="BL34" s="45">
        <f>BL31*(1-'Energy By Source'!$B$5)</f>
        <v>607.34597566348987</v>
      </c>
    </row>
    <row r="35" spans="5:64">
      <c r="E35" s="37" t="s">
        <v>31</v>
      </c>
      <c r="F35" s="45">
        <f>F34/(1+'Energy By Source'!$B$3)</f>
        <v>99.761312779711602</v>
      </c>
      <c r="G35" s="28"/>
      <c r="H35" s="44"/>
      <c r="I35" s="86"/>
      <c r="J35" s="36"/>
      <c r="K35" s="44"/>
      <c r="L35" s="44"/>
      <c r="M35" s="37" t="s">
        <v>33</v>
      </c>
      <c r="N35" s="45">
        <f>N36*(1+'Energy By Source'!$B$4)</f>
        <v>64.238974402705423</v>
      </c>
      <c r="O35" s="45">
        <f>O36*(1+'Energy By Source'!$B$4)</f>
        <v>69.385605660474042</v>
      </c>
      <c r="P35" s="45">
        <f>P36*(1+'Energy By Source'!$B$4)</f>
        <v>74.989973661163134</v>
      </c>
      <c r="Q35" s="45">
        <f>Q36*(1+'Energy By Source'!$B$4)</f>
        <v>81.094835764919779</v>
      </c>
      <c r="R35" s="45">
        <f>R36*(1+'Energy By Source'!$B$4)</f>
        <v>84.624897589290711</v>
      </c>
      <c r="S35" s="45">
        <f>S36*(1+'Energy By Source'!$B$4)</f>
        <v>88.318860678073406</v>
      </c>
      <c r="T35" s="45">
        <f>T36*(1+'Energy By Source'!$B$4)</f>
        <v>92.184650513111279</v>
      </c>
      <c r="U35" s="45">
        <f>U36*(1+'Energy By Source'!$B$4)</f>
        <v>96.230585855664103</v>
      </c>
      <c r="V35" s="45">
        <f>V36*(1+'Energy By Source'!$B$4)</f>
        <v>100.46539860462974</v>
      </c>
      <c r="W35" s="45">
        <f>W36*(1+'Energy By Source'!$B$4)</f>
        <v>103.46176287512418</v>
      </c>
      <c r="X35" s="45">
        <f>X36*(1+'Energy By Source'!$B$4)</f>
        <v>106.5490287100242</v>
      </c>
      <c r="Y35" s="45">
        <f>Y36*(1+'Energy By Source'!$B$4)</f>
        <v>109.72999294724171</v>
      </c>
      <c r="Z35" s="45">
        <f>Z36*(1+'Energy By Source'!$B$4)</f>
        <v>113.00753947833334</v>
      </c>
      <c r="AA35" s="45">
        <f>AA36*(1+'Energy By Source'!$B$4)</f>
        <v>116.3846419839638</v>
      </c>
      <c r="AB35" s="45">
        <f>AB36*(1+'Energy By Source'!$B$4)</f>
        <v>118.71233482364309</v>
      </c>
      <c r="AC35" s="45">
        <f>AC36*(1+'Energy By Source'!$B$4)</f>
        <v>121.08658152011594</v>
      </c>
      <c r="AD35" s="45">
        <f>AD36*(1+'Energy By Source'!$B$4)</f>
        <v>123.50831315051828</v>
      </c>
      <c r="AE35" s="45">
        <f>AE36*(1+'Energy By Source'!$B$4)</f>
        <v>125.97847941352865</v>
      </c>
      <c r="AF35" s="45">
        <f>AF36*(1+'Energy By Source'!$B$4)</f>
        <v>128.49804900179925</v>
      </c>
      <c r="AG35" s="45">
        <f>AG36*(1+'Energy By Source'!$B$4)</f>
        <v>131.06800998183519</v>
      </c>
      <c r="AH35" s="45">
        <f>AH36*(1+'Energy By Source'!$B$4)</f>
        <v>133.6893701814719</v>
      </c>
      <c r="AI35" s="45">
        <f>AI36*(1+'Energy By Source'!$B$4)</f>
        <v>136.36315758510133</v>
      </c>
      <c r="AJ35" s="45">
        <f>AJ36*(1+'Energy By Source'!$B$4)</f>
        <v>139.0904207368034</v>
      </c>
      <c r="AK35" s="45">
        <f>AK36*(1+'Energy By Source'!$B$4)</f>
        <v>141.87222915153944</v>
      </c>
      <c r="AL35" s="45">
        <f>AL36*(1+'Energy By Source'!$B$4)</f>
        <v>144.70967373457026</v>
      </c>
      <c r="AM35" s="45">
        <f>AM36*(1+'Energy By Source'!$B$4)</f>
        <v>147.60386720926167</v>
      </c>
      <c r="AN35" s="45">
        <f>AN36*(1+'Energy By Source'!$B$4)</f>
        <v>150.55594455344689</v>
      </c>
      <c r="AO35" s="45">
        <f>AO36*(1+'Energy By Source'!$B$4)</f>
        <v>153.56706344451581</v>
      </c>
      <c r="AP35" s="45">
        <f>AP36*(1+'Energy By Source'!$B$4)</f>
        <v>156.63840471340615</v>
      </c>
      <c r="AQ35" s="45">
        <f>AQ36*(1+'Energy By Source'!$B$4)</f>
        <v>159.7711728076743</v>
      </c>
      <c r="AR35" s="45">
        <f>AR36*(1+'Energy By Source'!$B$4)</f>
        <v>162.9665962638278</v>
      </c>
      <c r="AS35" s="45">
        <f>AS36*(1+'Energy By Source'!$B$4)</f>
        <v>166.22592818910434</v>
      </c>
      <c r="AT35" s="45">
        <f>AT36*(1+'Energy By Source'!$B$4)</f>
        <v>169.55044675288644</v>
      </c>
      <c r="AU35" s="45">
        <f>AU36*(1+'Energy By Source'!$B$4)</f>
        <v>172.9414556879442</v>
      </c>
      <c r="AV35" s="45">
        <f>AV36*(1+'Energy By Source'!$B$4)</f>
        <v>176.40028480170307</v>
      </c>
      <c r="AW35" s="45">
        <f>AW36*(1+'Energy By Source'!$B$4)</f>
        <v>179.92829049773712</v>
      </c>
      <c r="AX35" s="45">
        <f>AX36*(1+'Energy By Source'!$B$4)</f>
        <v>183.52685630769184</v>
      </c>
      <c r="AY35" s="45">
        <f>AY36*(1+'Energy By Source'!$B$4)</f>
        <v>187.19739343384569</v>
      </c>
      <c r="AZ35" s="45">
        <f>AZ36*(1+'Energy By Source'!$B$4)</f>
        <v>190.94134130252257</v>
      </c>
      <c r="BA35" s="45">
        <f>BA36*(1+'Energy By Source'!$B$4)</f>
        <v>194.76016812857304</v>
      </c>
      <c r="BB35" s="45">
        <f>BB36*(1+'Energy By Source'!$B$4)</f>
        <v>198.65537149114451</v>
      </c>
      <c r="BC35" s="45">
        <f>BC36*(1+'Energy By Source'!$B$4)</f>
        <v>202.62847892096738</v>
      </c>
      <c r="BD35" s="45">
        <f>BD36*(1+'Energy By Source'!$B$4)</f>
        <v>206.68104849938675</v>
      </c>
      <c r="BE35" s="45">
        <f>BE36*(1+'Energy By Source'!$B$4)</f>
        <v>210.81466946937448</v>
      </c>
      <c r="BF35" s="45">
        <f>BF36*(1+'Energy By Source'!$B$4)</f>
        <v>215.03096285876197</v>
      </c>
      <c r="BG35" s="45">
        <f>BG36*(1+'Energy By Source'!$B$4)</f>
        <v>219.33158211593718</v>
      </c>
      <c r="BH35" s="45">
        <f>BH36*(1+'Energy By Source'!$B$4)</f>
        <v>223.71821375825598</v>
      </c>
      <c r="BI35" s="45">
        <f>BI36*(1+'Energy By Source'!$B$4)</f>
        <v>228.19257803342106</v>
      </c>
      <c r="BJ35" s="45">
        <f>BJ36*(1+'Energy By Source'!$B$4)</f>
        <v>232.7564295940895</v>
      </c>
      <c r="BK35" s="45">
        <f>BK36*(1+'Energy By Source'!$B$4)</f>
        <v>237.41155818597124</v>
      </c>
      <c r="BL35" s="45">
        <f>BL36*(1+'Energy By Source'!$B$4)</f>
        <v>242.1597893496907</v>
      </c>
    </row>
    <row r="36" spans="5:64">
      <c r="E36" s="37" t="s">
        <v>32</v>
      </c>
      <c r="F36" s="45">
        <f>F33*(1-'Energy By Source'!$B$5)</f>
        <v>94.034999999999997</v>
      </c>
      <c r="G36" s="28"/>
      <c r="H36" s="44"/>
      <c r="I36" s="86"/>
      <c r="J36" s="36"/>
      <c r="K36" s="44"/>
      <c r="L36" s="44"/>
      <c r="M36" s="37" t="s">
        <v>34</v>
      </c>
      <c r="N36" s="45">
        <f>N37/(1+'Energy By Source'!$B$3)</f>
        <v>64.040449010772022</v>
      </c>
      <c r="O36" s="45">
        <f>O37/(1+'Energy By Source'!$B$3)</f>
        <v>69.171175017918486</v>
      </c>
      <c r="P36" s="45">
        <f>P37/(1+'Energy By Source'!$B$3)</f>
        <v>74.75822316933818</v>
      </c>
      <c r="Q36" s="45">
        <f>Q37/(1+'Energy By Source'!$B$3)</f>
        <v>80.844218686990104</v>
      </c>
      <c r="R36" s="45">
        <f>R37/(1+'Energy By Source'!$B$3)</f>
        <v>84.363371138760542</v>
      </c>
      <c r="S36" s="45">
        <f>S37/(1+'Energy By Source'!$B$3)</f>
        <v>88.04591833124654</v>
      </c>
      <c r="T36" s="45">
        <f>T37/(1+'Energy By Source'!$B$3)</f>
        <v>91.899761253226274</v>
      </c>
      <c r="U36" s="45">
        <f>U37/(1+'Energy By Source'!$B$3)</f>
        <v>95.933192957495862</v>
      </c>
      <c r="V36" s="45">
        <f>V37/(1+'Energy By Source'!$B$3)</f>
        <v>100.1549183577208</v>
      </c>
      <c r="W36" s="45">
        <f>W37/(1+'Energy By Source'!$B$3)</f>
        <v>103.14202260504852</v>
      </c>
      <c r="X36" s="45">
        <f>X37/(1+'Energy By Source'!$B$3)</f>
        <v>106.21974749279653</v>
      </c>
      <c r="Y36" s="45">
        <f>Y37/(1+'Energy By Source'!$B$3)</f>
        <v>109.39088121547373</v>
      </c>
      <c r="Z36" s="45">
        <f>Z37/(1+'Energy By Source'!$B$3)</f>
        <v>112.6582987522015</v>
      </c>
      <c r="AA36" s="45">
        <f>AA37/(1+'Energy By Source'!$B$3)</f>
        <v>116.02496459372325</v>
      </c>
      <c r="AB36" s="45">
        <f>AB37/(1+'Energy By Source'!$B$3)</f>
        <v>118.34546388559772</v>
      </c>
      <c r="AC36" s="45">
        <f>AC37/(1+'Energy By Source'!$B$3)</f>
        <v>120.71237316330966</v>
      </c>
      <c r="AD36" s="45">
        <f>AD37/(1+'Energy By Source'!$B$3)</f>
        <v>123.12662062657589</v>
      </c>
      <c r="AE36" s="45">
        <f>AE37/(1+'Energy By Source'!$B$3)</f>
        <v>125.5891530391074</v>
      </c>
      <c r="AF36" s="45">
        <f>AF37/(1+'Energy By Source'!$B$3)</f>
        <v>128.10093609988957</v>
      </c>
      <c r="AG36" s="45">
        <f>AG37/(1+'Energy By Source'!$B$3)</f>
        <v>130.66295482188733</v>
      </c>
      <c r="AH36" s="45">
        <f>AH37/(1+'Energy By Source'!$B$3)</f>
        <v>133.27621391832508</v>
      </c>
      <c r="AI36" s="45">
        <f>AI37/(1+'Energy By Source'!$B$3)</f>
        <v>135.94173819669157</v>
      </c>
      <c r="AJ36" s="45">
        <f>AJ37/(1+'Energy By Source'!$B$3)</f>
        <v>138.66057296062544</v>
      </c>
      <c r="AK36" s="45">
        <f>AK37/(1+'Energy By Source'!$B$3)</f>
        <v>141.43378441983793</v>
      </c>
      <c r="AL36" s="45">
        <f>AL37/(1+'Energy By Source'!$B$3)</f>
        <v>144.26246010823471</v>
      </c>
      <c r="AM36" s="45">
        <f>AM37/(1+'Energy By Source'!$B$3)</f>
        <v>147.14770931039942</v>
      </c>
      <c r="AN36" s="45">
        <f>AN37/(1+'Energy By Source'!$B$3)</f>
        <v>150.09066349660739</v>
      </c>
      <c r="AO36" s="45">
        <f>AO37/(1+'Energy By Source'!$B$3)</f>
        <v>153.09247676653953</v>
      </c>
      <c r="AP36" s="45">
        <f>AP37/(1+'Energy By Source'!$B$3)</f>
        <v>156.15432630187033</v>
      </c>
      <c r="AQ36" s="45">
        <f>AQ37/(1+'Energy By Source'!$B$3)</f>
        <v>159.27741282790777</v>
      </c>
      <c r="AR36" s="45">
        <f>AR37/(1+'Energy By Source'!$B$3)</f>
        <v>162.46296108446595</v>
      </c>
      <c r="AS36" s="45">
        <f>AS37/(1+'Energy By Source'!$B$3)</f>
        <v>165.71222030615525</v>
      </c>
      <c r="AT36" s="45">
        <f>AT37/(1+'Energy By Source'!$B$3)</f>
        <v>169.02646471227837</v>
      </c>
      <c r="AU36" s="45">
        <f>AU37/(1+'Energy By Source'!$B$3)</f>
        <v>172.40699400652395</v>
      </c>
      <c r="AV36" s="45">
        <f>AV37/(1+'Energy By Source'!$B$3)</f>
        <v>175.85513388665441</v>
      </c>
      <c r="AW36" s="45">
        <f>AW37/(1+'Energy By Source'!$B$3)</f>
        <v>179.37223656438749</v>
      </c>
      <c r="AX36" s="45">
        <f>AX37/(1+'Energy By Source'!$B$3)</f>
        <v>182.95968129567524</v>
      </c>
      <c r="AY36" s="45">
        <f>AY37/(1+'Energy By Source'!$B$3)</f>
        <v>186.61887492158874</v>
      </c>
      <c r="AZ36" s="45">
        <f>AZ37/(1+'Energy By Source'!$B$3)</f>
        <v>190.3512524200205</v>
      </c>
      <c r="BA36" s="45">
        <f>BA37/(1+'Energy By Source'!$B$3)</f>
        <v>194.15827746842092</v>
      </c>
      <c r="BB36" s="45">
        <f>BB37/(1+'Energy By Source'!$B$3)</f>
        <v>198.04144301778933</v>
      </c>
      <c r="BC36" s="45">
        <f>BC37/(1+'Energy By Source'!$B$3)</f>
        <v>202.00227187814511</v>
      </c>
      <c r="BD36" s="45">
        <f>BD37/(1+'Energy By Source'!$B$3)</f>
        <v>206.04231731570803</v>
      </c>
      <c r="BE36" s="45">
        <f>BE37/(1+'Energy By Source'!$B$3)</f>
        <v>210.16316366202219</v>
      </c>
      <c r="BF36" s="45">
        <f>BF37/(1+'Energy By Source'!$B$3)</f>
        <v>214.36642693526264</v>
      </c>
      <c r="BG36" s="45">
        <f>BG37/(1+'Energy By Source'!$B$3)</f>
        <v>218.65375547396786</v>
      </c>
      <c r="BH36" s="45">
        <f>BH37/(1+'Energy By Source'!$B$3)</f>
        <v>223.02683058344726</v>
      </c>
      <c r="BI36" s="45">
        <f>BI37/(1+'Energy By Source'!$B$3)</f>
        <v>227.48736719511618</v>
      </c>
      <c r="BJ36" s="45">
        <f>BJ37/(1+'Energy By Source'!$B$3)</f>
        <v>232.03711453901852</v>
      </c>
      <c r="BK36" s="45">
        <f>BK37/(1+'Energy By Source'!$B$3)</f>
        <v>236.67785682979886</v>
      </c>
      <c r="BL36" s="45">
        <f>BL37/(1+'Energy By Source'!$B$3)</f>
        <v>241.41141396639486</v>
      </c>
    </row>
    <row r="37" spans="5:64">
      <c r="E37" s="37" t="s">
        <v>33</v>
      </c>
      <c r="F37" s="45">
        <f>F38*(1+'Energy By Source'!$B$4)</f>
        <v>64.238974402705423</v>
      </c>
      <c r="G37" s="28"/>
      <c r="H37" s="44"/>
      <c r="I37" s="86"/>
      <c r="J37" s="47"/>
      <c r="K37" s="44"/>
      <c r="L37" s="44"/>
      <c r="M37" s="37" t="s">
        <v>35</v>
      </c>
      <c r="N37" s="45">
        <f>N30</f>
        <v>64.392671480331273</v>
      </c>
      <c r="O37" s="45">
        <f>O30</f>
        <v>69.55161648051704</v>
      </c>
      <c r="P37" s="45">
        <f>P30</f>
        <v>75.16939339676955</v>
      </c>
      <c r="Q37" s="45">
        <f t="shared" ref="Q37:BL37" si="16">Q30</f>
        <v>81.288861889768555</v>
      </c>
      <c r="R37" s="45">
        <f t="shared" si="16"/>
        <v>84.827369680023736</v>
      </c>
      <c r="S37" s="45">
        <f t="shared" si="16"/>
        <v>88.530170882068404</v>
      </c>
      <c r="T37" s="45">
        <f t="shared" si="16"/>
        <v>92.405209940119022</v>
      </c>
      <c r="U37" s="45">
        <f t="shared" si="16"/>
        <v>96.460825518762093</v>
      </c>
      <c r="V37" s="45">
        <f t="shared" si="16"/>
        <v>100.70577040868827</v>
      </c>
      <c r="W37" s="45">
        <f t="shared" si="16"/>
        <v>103.7093037293763</v>
      </c>
      <c r="X37" s="45">
        <f t="shared" si="16"/>
        <v>106.80395610400691</v>
      </c>
      <c r="Y37" s="45">
        <f t="shared" si="16"/>
        <v>109.99253106215883</v>
      </c>
      <c r="Z37" s="45">
        <f t="shared" si="16"/>
        <v>113.27791939533861</v>
      </c>
      <c r="AA37" s="45">
        <f t="shared" si="16"/>
        <v>116.66310189898874</v>
      </c>
      <c r="AB37" s="45">
        <f t="shared" si="16"/>
        <v>118.99636393696852</v>
      </c>
      <c r="AC37" s="45">
        <f t="shared" si="16"/>
        <v>121.37629121570788</v>
      </c>
      <c r="AD37" s="45">
        <f t="shared" si="16"/>
        <v>123.80381704002205</v>
      </c>
      <c r="AE37" s="45">
        <f t="shared" si="16"/>
        <v>126.2798933808225</v>
      </c>
      <c r="AF37" s="45">
        <f t="shared" si="16"/>
        <v>128.80549124843895</v>
      </c>
      <c r="AG37" s="45">
        <f t="shared" si="16"/>
        <v>131.38160107340772</v>
      </c>
      <c r="AH37" s="45">
        <f t="shared" si="16"/>
        <v>134.00923309487587</v>
      </c>
      <c r="AI37" s="45">
        <f t="shared" si="16"/>
        <v>136.68941775677339</v>
      </c>
      <c r="AJ37" s="45">
        <f t="shared" si="16"/>
        <v>139.42320611190888</v>
      </c>
      <c r="AK37" s="45">
        <f t="shared" si="16"/>
        <v>142.21167023414705</v>
      </c>
      <c r="AL37" s="45">
        <f t="shared" si="16"/>
        <v>145.05590363883002</v>
      </c>
      <c r="AM37" s="45">
        <f t="shared" si="16"/>
        <v>147.95702171160661</v>
      </c>
      <c r="AN37" s="45">
        <f t="shared" si="16"/>
        <v>150.91616214583874</v>
      </c>
      <c r="AO37" s="45">
        <f t="shared" si="16"/>
        <v>153.93448538875552</v>
      </c>
      <c r="AP37" s="45">
        <f t="shared" si="16"/>
        <v>157.01317509653063</v>
      </c>
      <c r="AQ37" s="45">
        <f t="shared" si="16"/>
        <v>160.15343859846126</v>
      </c>
      <c r="AR37" s="45">
        <f t="shared" si="16"/>
        <v>163.35650737043051</v>
      </c>
      <c r="AS37" s="45">
        <f t="shared" si="16"/>
        <v>166.62363751783911</v>
      </c>
      <c r="AT37" s="45">
        <f t="shared" si="16"/>
        <v>169.95611026819591</v>
      </c>
      <c r="AU37" s="45">
        <f t="shared" si="16"/>
        <v>173.35523247355982</v>
      </c>
      <c r="AV37" s="45">
        <f t="shared" si="16"/>
        <v>176.82233712303102</v>
      </c>
      <c r="AW37" s="45">
        <f t="shared" si="16"/>
        <v>180.35878386549163</v>
      </c>
      <c r="AX37" s="45">
        <f t="shared" si="16"/>
        <v>183.96595954280147</v>
      </c>
      <c r="AY37" s="45">
        <f t="shared" si="16"/>
        <v>187.64527873365748</v>
      </c>
      <c r="AZ37" s="45">
        <f t="shared" si="16"/>
        <v>191.39818430833063</v>
      </c>
      <c r="BA37" s="45">
        <f t="shared" si="16"/>
        <v>195.22614799449724</v>
      </c>
      <c r="BB37" s="45">
        <f t="shared" si="16"/>
        <v>199.1306709543872</v>
      </c>
      <c r="BC37" s="45">
        <f t="shared" si="16"/>
        <v>203.11328437347493</v>
      </c>
      <c r="BD37" s="45">
        <f t="shared" si="16"/>
        <v>207.17555006094443</v>
      </c>
      <c r="BE37" s="45">
        <f t="shared" si="16"/>
        <v>211.31906106216331</v>
      </c>
      <c r="BF37" s="45">
        <f t="shared" si="16"/>
        <v>215.5454422834066</v>
      </c>
      <c r="BG37" s="45">
        <f t="shared" si="16"/>
        <v>219.85635112907471</v>
      </c>
      <c r="BH37" s="45">
        <f t="shared" si="16"/>
        <v>224.25347815165622</v>
      </c>
      <c r="BI37" s="45">
        <f t="shared" si="16"/>
        <v>228.73854771468933</v>
      </c>
      <c r="BJ37" s="45">
        <f t="shared" si="16"/>
        <v>233.31331866898313</v>
      </c>
      <c r="BK37" s="45">
        <f t="shared" si="16"/>
        <v>237.97958504236277</v>
      </c>
      <c r="BL37" s="45">
        <f t="shared" si="16"/>
        <v>242.73917674321004</v>
      </c>
    </row>
    <row r="38" spans="5:64">
      <c r="E38" s="37" t="s">
        <v>34</v>
      </c>
      <c r="F38" s="45">
        <f>F39/(1+'Energy By Source'!$B$3)</f>
        <v>64.040449010772022</v>
      </c>
      <c r="G38" s="28"/>
      <c r="H38" s="44"/>
      <c r="I38" s="86"/>
      <c r="J38" s="47"/>
      <c r="K38" s="44"/>
      <c r="L38" s="44"/>
      <c r="M38" s="37" t="s">
        <v>36</v>
      </c>
      <c r="N38" s="45">
        <f>N35/(1-'Energy By Source'!$B$5)</f>
        <v>68.313898444946474</v>
      </c>
      <c r="O38" s="45">
        <f>O35/(1-'Energy By Source'!$B$5)</f>
        <v>73.787000223825217</v>
      </c>
      <c r="P38" s="45">
        <f>P35/(1-'Energy By Source'!$B$5)</f>
        <v>79.746874739366334</v>
      </c>
      <c r="Q38" s="45">
        <f>Q35/(1-'Energy By Source'!$B$5)</f>
        <v>86.23899161473895</v>
      </c>
      <c r="R38" s="45">
        <f>R35/(1-'Energy By Source'!$B$5)</f>
        <v>89.992978773106515</v>
      </c>
      <c r="S38" s="45">
        <f>S35/(1-'Energy By Source'!$B$5)</f>
        <v>93.921264080473662</v>
      </c>
      <c r="T38" s="45">
        <f>T35/(1-'Energy By Source'!$B$5)</f>
        <v>98.032275762334535</v>
      </c>
      <c r="U38" s="45">
        <f>U35/(1-'Energy By Source'!$B$5)</f>
        <v>102.33486027081842</v>
      </c>
      <c r="V38" s="45">
        <f>V35/(1-'Energy By Source'!$B$5)</f>
        <v>106.83830340259451</v>
      </c>
      <c r="W38" s="45">
        <f>W35/(1-'Energy By Source'!$B$5)</f>
        <v>110.02473852833964</v>
      </c>
      <c r="X38" s="45">
        <f>X35/(1-'Energy By Source'!$B$5)</f>
        <v>113.30784145267634</v>
      </c>
      <c r="Y38" s="45">
        <f>Y35/(1-'Energy By Source'!$B$5)</f>
        <v>116.6905864276511</v>
      </c>
      <c r="Z38" s="45">
        <f>Z35/(1-'Energy By Source'!$B$5)</f>
        <v>120.17604028110101</v>
      </c>
      <c r="AA38" s="45">
        <f>AA35/(1-'Energy By Source'!$B$5)</f>
        <v>123.76736532563811</v>
      </c>
      <c r="AB38" s="45">
        <f>AB35/(1-'Energy By Source'!$B$5)</f>
        <v>126.24271263215088</v>
      </c>
      <c r="AC38" s="45">
        <f>AC35/(1-'Energy By Source'!$B$5)</f>
        <v>128.76756688479389</v>
      </c>
      <c r="AD38" s="45">
        <f>AD35/(1-'Energy By Source'!$B$5)</f>
        <v>131.3429182224898</v>
      </c>
      <c r="AE38" s="45">
        <f>AE35/(1-'Energy By Source'!$B$5)</f>
        <v>133.96977658693959</v>
      </c>
      <c r="AF38" s="45">
        <f>AF35/(1-'Energy By Source'!$B$5)</f>
        <v>136.64917211867842</v>
      </c>
      <c r="AG38" s="45">
        <f>AG35/(1-'Energy By Source'!$B$5)</f>
        <v>139.38215556105195</v>
      </c>
      <c r="AH38" s="45">
        <f>AH35/(1-'Energy By Source'!$B$5)</f>
        <v>142.16979867227298</v>
      </c>
      <c r="AI38" s="45">
        <f>AI35/(1-'Energy By Source'!$B$5)</f>
        <v>145.01319464571844</v>
      </c>
      <c r="AJ38" s="45">
        <f>AJ35/(1-'Energy By Source'!$B$5)</f>
        <v>147.91345853863285</v>
      </c>
      <c r="AK38" s="45">
        <f>AK35/(1-'Energy By Source'!$B$5)</f>
        <v>150.87172770940549</v>
      </c>
      <c r="AL38" s="45">
        <f>AL35/(1-'Energy By Source'!$B$5)</f>
        <v>153.88916226359362</v>
      </c>
      <c r="AM38" s="45">
        <f>AM35/(1-'Energy By Source'!$B$5)</f>
        <v>156.96694550886548</v>
      </c>
      <c r="AN38" s="45">
        <f>AN35/(1-'Energy By Source'!$B$5)</f>
        <v>160.10628441904279</v>
      </c>
      <c r="AO38" s="45">
        <f>AO35/(1-'Energy By Source'!$B$5)</f>
        <v>163.30841010742364</v>
      </c>
      <c r="AP38" s="45">
        <f>AP35/(1-'Energy By Source'!$B$5)</f>
        <v>166.57457830957213</v>
      </c>
      <c r="AQ38" s="45">
        <f>AQ35/(1-'Energy By Source'!$B$5)</f>
        <v>169.90606987576359</v>
      </c>
      <c r="AR38" s="45">
        <f>AR35/(1-'Energy By Source'!$B$5)</f>
        <v>173.30419127327889</v>
      </c>
      <c r="AS38" s="45">
        <f>AS35/(1-'Energy By Source'!$B$5)</f>
        <v>176.77027509874443</v>
      </c>
      <c r="AT38" s="45">
        <f>AT35/(1-'Energy By Source'!$B$5)</f>
        <v>180.30568060071934</v>
      </c>
      <c r="AU38" s="45">
        <f>AU35/(1-'Energy By Source'!$B$5)</f>
        <v>183.91179421273375</v>
      </c>
      <c r="AV38" s="45">
        <f>AV35/(1-'Energy By Source'!$B$5)</f>
        <v>187.59003009698841</v>
      </c>
      <c r="AW38" s="45">
        <f>AW35/(1-'Energy By Source'!$B$5)</f>
        <v>191.34183069892819</v>
      </c>
      <c r="AX38" s="45">
        <f>AX35/(1-'Energy By Source'!$B$5)</f>
        <v>195.16866731290673</v>
      </c>
      <c r="AY38" s="45">
        <f>AY35/(1-'Energy By Source'!$B$5)</f>
        <v>199.07204065916488</v>
      </c>
      <c r="AZ38" s="45">
        <f>AZ35/(1-'Energy By Source'!$B$5)</f>
        <v>203.05348147234812</v>
      </c>
      <c r="BA38" s="45">
        <f>BA35/(1-'Energy By Source'!$B$5)</f>
        <v>207.11455110179512</v>
      </c>
      <c r="BB38" s="45">
        <f>BB35/(1-'Energy By Source'!$B$5)</f>
        <v>211.25684212383103</v>
      </c>
      <c r="BC38" s="45">
        <f>BC35/(1-'Energy By Source'!$B$5)</f>
        <v>215.48197896630762</v>
      </c>
      <c r="BD38" s="45">
        <f>BD35/(1-'Energy By Source'!$B$5)</f>
        <v>219.79161854563381</v>
      </c>
      <c r="BE38" s="45">
        <f>BE35/(1-'Energy By Source'!$B$5)</f>
        <v>224.18745091654648</v>
      </c>
      <c r="BF38" s="45">
        <f>BF35/(1-'Energy By Source'!$B$5)</f>
        <v>228.67119993487739</v>
      </c>
      <c r="BG38" s="45">
        <f>BG35/(1-'Energy By Source'!$B$5)</f>
        <v>233.24462393357493</v>
      </c>
      <c r="BH38" s="45">
        <f>BH35/(1-'Energy By Source'!$B$5)</f>
        <v>237.90951641224649</v>
      </c>
      <c r="BI38" s="45">
        <f>BI35/(1-'Energy By Source'!$B$5)</f>
        <v>242.66770674049135</v>
      </c>
      <c r="BJ38" s="45">
        <f>BJ35/(1-'Energy By Source'!$B$5)</f>
        <v>247.5210608753012</v>
      </c>
      <c r="BK38" s="45">
        <f>BK35/(1-'Energy By Source'!$B$5)</f>
        <v>252.47148209280718</v>
      </c>
      <c r="BL38" s="45">
        <f>BL35/(1-'Energy By Source'!$B$5)</f>
        <v>257.52091173466334</v>
      </c>
    </row>
    <row r="39" spans="5:64">
      <c r="E39" s="37" t="s">
        <v>35</v>
      </c>
      <c r="F39" s="45">
        <f>F32</f>
        <v>64.392671480331273</v>
      </c>
      <c r="G39" s="28"/>
      <c r="H39" s="44"/>
      <c r="I39" s="86"/>
      <c r="J39" s="47"/>
      <c r="K39" s="44"/>
      <c r="L39" s="44"/>
      <c r="M39" s="37" t="s">
        <v>39</v>
      </c>
      <c r="N39" s="105">
        <f t="shared" ref="N39:O42" si="17">N35*N31</f>
        <v>9564.1133526899375</v>
      </c>
      <c r="O39" s="105">
        <f t="shared" si="17"/>
        <v>26563.320080577403</v>
      </c>
      <c r="P39" s="44">
        <f>P35*P31</f>
        <v>0</v>
      </c>
      <c r="Q39" s="44">
        <f t="shared" ref="Q39:BL39" si="18">Q35*Q31</f>
        <v>3.6877661734670155E-11</v>
      </c>
      <c r="R39" s="44">
        <f t="shared" si="18"/>
        <v>0</v>
      </c>
      <c r="S39" s="44">
        <f t="shared" si="18"/>
        <v>-4.0162767926664586E-11</v>
      </c>
      <c r="T39" s="44">
        <f t="shared" si="18"/>
        <v>-4.1920725613231879E-11</v>
      </c>
      <c r="U39" s="44">
        <f t="shared" si="18"/>
        <v>4.3760603992115695E-11</v>
      </c>
      <c r="V39" s="44">
        <f t="shared" si="18"/>
        <v>-4.5686373871208043E-11</v>
      </c>
      <c r="W39" s="44">
        <f t="shared" si="18"/>
        <v>0</v>
      </c>
      <c r="X39" s="44">
        <f t="shared" si="18"/>
        <v>-4.8452888545409316E-11</v>
      </c>
      <c r="Y39" s="44">
        <f t="shared" si="18"/>
        <v>4.989942360554856E-11</v>
      </c>
      <c r="Z39" s="44">
        <f t="shared" si="18"/>
        <v>0</v>
      </c>
      <c r="AA39" s="44">
        <f t="shared" si="18"/>
        <v>-5.2925607626077091E-11</v>
      </c>
      <c r="AB39" s="44">
        <f t="shared" si="18"/>
        <v>228.53689157925092</v>
      </c>
      <c r="AC39" s="44">
        <f t="shared" si="18"/>
        <v>1695.9415393716183</v>
      </c>
      <c r="AD39" s="44">
        <f t="shared" si="18"/>
        <v>3797.3060457925458</v>
      </c>
      <c r="AE39" s="44">
        <f t="shared" si="18"/>
        <v>6431.9452587777541</v>
      </c>
      <c r="AF39" s="44">
        <f t="shared" si="18"/>
        <v>10752.732225921329</v>
      </c>
      <c r="AG39" s="44">
        <f t="shared" si="18"/>
        <v>16535.471703753425</v>
      </c>
      <c r="AH39" s="44">
        <f t="shared" si="18"/>
        <v>24336.625620833951</v>
      </c>
      <c r="AI39" s="44">
        <f t="shared" si="18"/>
        <v>33193.944403026879</v>
      </c>
      <c r="AJ39" s="44">
        <f t="shared" si="18"/>
        <v>42509.568406729712</v>
      </c>
      <c r="AK39" s="44">
        <f t="shared" si="18"/>
        <v>52154.425795968935</v>
      </c>
      <c r="AL39" s="44">
        <f t="shared" si="18"/>
        <v>62182.662345997269</v>
      </c>
      <c r="AM39" s="44">
        <f t="shared" si="18"/>
        <v>71457.003778169994</v>
      </c>
      <c r="AN39" s="44">
        <f t="shared" si="18"/>
        <v>81545.833491739962</v>
      </c>
      <c r="AO39" s="44">
        <f t="shared" si="18"/>
        <v>92562.92137766676</v>
      </c>
      <c r="AP39" s="44">
        <f t="shared" si="18"/>
        <v>104000.71336151421</v>
      </c>
      <c r="AQ39" s="44">
        <f t="shared" si="18"/>
        <v>112819.20236001728</v>
      </c>
      <c r="AR39" s="44">
        <f t="shared" si="18"/>
        <v>121941.72516127376</v>
      </c>
      <c r="AS39" s="44">
        <f t="shared" si="18"/>
        <v>131390.56169381505</v>
      </c>
      <c r="AT39" s="44">
        <f t="shared" si="18"/>
        <v>141129.448664903</v>
      </c>
      <c r="AU39" s="44">
        <f t="shared" si="18"/>
        <v>151213.05918551408</v>
      </c>
      <c r="AV39" s="44">
        <f t="shared" si="18"/>
        <v>161646.00101787486</v>
      </c>
      <c r="AW39" s="44">
        <f t="shared" si="18"/>
        <v>132928.76051252475</v>
      </c>
      <c r="AX39" s="44">
        <f t="shared" si="18"/>
        <v>32947.111784759079</v>
      </c>
      <c r="AY39" s="44">
        <f t="shared" si="18"/>
        <v>39053.732036396788</v>
      </c>
      <c r="AZ39" s="44">
        <f t="shared" si="18"/>
        <v>45620.18235278588</v>
      </c>
      <c r="BA39" s="44">
        <f t="shared" si="18"/>
        <v>52744.892678419383</v>
      </c>
      <c r="BB39" s="105">
        <f t="shared" si="18"/>
        <v>60092.894853606907</v>
      </c>
      <c r="BC39" s="105">
        <f t="shared" si="18"/>
        <v>67736.703903153495</v>
      </c>
      <c r="BD39" s="105">
        <f t="shared" si="18"/>
        <v>75661.788573503276</v>
      </c>
      <c r="BE39" s="105">
        <f t="shared" si="18"/>
        <v>83883.351222763784</v>
      </c>
      <c r="BF39" s="105">
        <f t="shared" si="18"/>
        <v>92868.302581028722</v>
      </c>
      <c r="BG39" s="105">
        <f t="shared" si="18"/>
        <v>102343.30286838439</v>
      </c>
      <c r="BH39" s="105">
        <f t="shared" si="18"/>
        <v>112157.53884152134</v>
      </c>
      <c r="BI39" s="105">
        <f t="shared" si="18"/>
        <v>122380.19117581377</v>
      </c>
      <c r="BJ39" s="105">
        <f t="shared" si="18"/>
        <v>133157.24747108467</v>
      </c>
      <c r="BK39" s="105">
        <f t="shared" si="18"/>
        <v>144581.32192018427</v>
      </c>
      <c r="BL39" s="105">
        <f t="shared" si="18"/>
        <v>156404.28939124057</v>
      </c>
    </row>
    <row r="40" spans="5:64">
      <c r="E40" s="37" t="s">
        <v>36</v>
      </c>
      <c r="F40" s="45">
        <f>F37/(1-'Energy By Source'!$B$5)</f>
        <v>68.313898444946474</v>
      </c>
      <c r="G40" s="28"/>
      <c r="H40" s="44"/>
      <c r="I40" s="86"/>
      <c r="J40" s="47"/>
      <c r="K40" s="44"/>
      <c r="L40" s="44"/>
      <c r="M40" s="37" t="s">
        <v>40</v>
      </c>
      <c r="N40" s="105">
        <f t="shared" si="17"/>
        <v>9564.1133526899375</v>
      </c>
      <c r="O40" s="105">
        <f t="shared" si="17"/>
        <v>26563.320080577403</v>
      </c>
      <c r="P40" s="44">
        <f>P36*P32</f>
        <v>0</v>
      </c>
      <c r="Q40" s="44">
        <f t="shared" ref="Q40:BL40" si="19">Q36*Q32</f>
        <v>3.6877661734670155E-11</v>
      </c>
      <c r="R40" s="44">
        <f t="shared" si="19"/>
        <v>0</v>
      </c>
      <c r="S40" s="44">
        <f t="shared" si="19"/>
        <v>-4.0162767926664586E-11</v>
      </c>
      <c r="T40" s="44">
        <f t="shared" si="19"/>
        <v>-4.1920725613231879E-11</v>
      </c>
      <c r="U40" s="44">
        <f t="shared" si="19"/>
        <v>4.3760603992115695E-11</v>
      </c>
      <c r="V40" s="44">
        <f t="shared" si="19"/>
        <v>-4.5686373871208043E-11</v>
      </c>
      <c r="W40" s="44">
        <f t="shared" si="19"/>
        <v>0</v>
      </c>
      <c r="X40" s="44">
        <f t="shared" si="19"/>
        <v>-4.8452888545409316E-11</v>
      </c>
      <c r="Y40" s="44">
        <f t="shared" si="19"/>
        <v>4.989942360554856E-11</v>
      </c>
      <c r="Z40" s="44">
        <f t="shared" si="19"/>
        <v>0</v>
      </c>
      <c r="AA40" s="44">
        <f t="shared" si="19"/>
        <v>-5.2925607626077091E-11</v>
      </c>
      <c r="AB40" s="44">
        <f t="shared" si="19"/>
        <v>228.53689157925092</v>
      </c>
      <c r="AC40" s="44">
        <f t="shared" si="19"/>
        <v>1695.9415393716183</v>
      </c>
      <c r="AD40" s="44">
        <f t="shared" si="19"/>
        <v>3797.3060457925458</v>
      </c>
      <c r="AE40" s="44">
        <f t="shared" si="19"/>
        <v>6431.9452587777541</v>
      </c>
      <c r="AF40" s="44">
        <f t="shared" si="19"/>
        <v>10752.732225921329</v>
      </c>
      <c r="AG40" s="44">
        <f t="shared" si="19"/>
        <v>16535.471703753425</v>
      </c>
      <c r="AH40" s="44">
        <f t="shared" si="19"/>
        <v>24336.625620833947</v>
      </c>
      <c r="AI40" s="44">
        <f t="shared" si="19"/>
        <v>33193.944403026871</v>
      </c>
      <c r="AJ40" s="44">
        <f t="shared" si="19"/>
        <v>42509.568406729712</v>
      </c>
      <c r="AK40" s="44">
        <f t="shared" si="19"/>
        <v>52154.425795968935</v>
      </c>
      <c r="AL40" s="44">
        <f t="shared" si="19"/>
        <v>62182.662345997269</v>
      </c>
      <c r="AM40" s="44">
        <f t="shared" si="19"/>
        <v>71457.003778169994</v>
      </c>
      <c r="AN40" s="44">
        <f t="shared" si="19"/>
        <v>81545.833491739962</v>
      </c>
      <c r="AO40" s="44">
        <f t="shared" si="19"/>
        <v>92562.92137766676</v>
      </c>
      <c r="AP40" s="44">
        <f t="shared" si="19"/>
        <v>104000.71336151421</v>
      </c>
      <c r="AQ40" s="44">
        <f t="shared" si="19"/>
        <v>112819.20236001727</v>
      </c>
      <c r="AR40" s="44">
        <f t="shared" si="19"/>
        <v>121941.72516127376</v>
      </c>
      <c r="AS40" s="44">
        <f t="shared" si="19"/>
        <v>131390.56169381505</v>
      </c>
      <c r="AT40" s="44">
        <f t="shared" si="19"/>
        <v>141129.448664903</v>
      </c>
      <c r="AU40" s="44">
        <f t="shared" si="19"/>
        <v>151213.05918551408</v>
      </c>
      <c r="AV40" s="44">
        <f t="shared" si="19"/>
        <v>161646.00101787486</v>
      </c>
      <c r="AW40" s="44">
        <f t="shared" si="19"/>
        <v>132928.76051252475</v>
      </c>
      <c r="AX40" s="44">
        <f t="shared" si="19"/>
        <v>32947.111784759079</v>
      </c>
      <c r="AY40" s="44">
        <f t="shared" si="19"/>
        <v>39053.732036396788</v>
      </c>
      <c r="AZ40" s="44">
        <f t="shared" si="19"/>
        <v>45620.18235278588</v>
      </c>
      <c r="BA40" s="44">
        <f t="shared" si="19"/>
        <v>52744.892678419383</v>
      </c>
      <c r="BB40" s="105">
        <f t="shared" si="19"/>
        <v>60092.894853606907</v>
      </c>
      <c r="BC40" s="105">
        <f t="shared" si="19"/>
        <v>67736.703903153495</v>
      </c>
      <c r="BD40" s="105">
        <f t="shared" si="19"/>
        <v>75661.788573503276</v>
      </c>
      <c r="BE40" s="105">
        <f t="shared" si="19"/>
        <v>83883.351222763784</v>
      </c>
      <c r="BF40" s="105">
        <f t="shared" si="19"/>
        <v>92868.302581028722</v>
      </c>
      <c r="BG40" s="105">
        <f t="shared" si="19"/>
        <v>102343.3028683844</v>
      </c>
      <c r="BH40" s="105">
        <f t="shared" si="19"/>
        <v>112157.53884152132</v>
      </c>
      <c r="BI40" s="105">
        <f t="shared" si="19"/>
        <v>122380.19117581377</v>
      </c>
      <c r="BJ40" s="105">
        <f t="shared" si="19"/>
        <v>133157.24747108467</v>
      </c>
      <c r="BK40" s="105">
        <f t="shared" si="19"/>
        <v>144581.32192018427</v>
      </c>
      <c r="BL40" s="105">
        <f t="shared" si="19"/>
        <v>156404.28939124057</v>
      </c>
    </row>
    <row r="41" spans="5:64" ht="13.5" thickBot="1">
      <c r="E41" s="37" t="s">
        <v>39</v>
      </c>
      <c r="F41" s="72">
        <f>F37*F33</f>
        <v>6423.8974402705426</v>
      </c>
      <c r="G41" s="28"/>
      <c r="H41" s="44"/>
      <c r="I41" s="87"/>
      <c r="J41" s="47"/>
      <c r="K41" s="44"/>
      <c r="L41" s="44"/>
      <c r="M41" s="37" t="s">
        <v>41</v>
      </c>
      <c r="N41" s="105">
        <f t="shared" si="17"/>
        <v>9564.1133526899375</v>
      </c>
      <c r="O41" s="105">
        <f t="shared" si="17"/>
        <v>26563.320080577399</v>
      </c>
      <c r="P41" s="44">
        <f>P37*P33</f>
        <v>0</v>
      </c>
      <c r="Q41" s="44">
        <f t="shared" ref="Q41:BL41" si="20">Q37*Q33</f>
        <v>3.6877661734670155E-11</v>
      </c>
      <c r="R41" s="44">
        <f t="shared" si="20"/>
        <v>0</v>
      </c>
      <c r="S41" s="44">
        <f t="shared" si="20"/>
        <v>-4.0162767926664586E-11</v>
      </c>
      <c r="T41" s="44">
        <f t="shared" si="20"/>
        <v>-4.1920725613231879E-11</v>
      </c>
      <c r="U41" s="44">
        <f t="shared" si="20"/>
        <v>4.3760603992115695E-11</v>
      </c>
      <c r="V41" s="44">
        <f t="shared" si="20"/>
        <v>-4.5686373871208043E-11</v>
      </c>
      <c r="W41" s="44">
        <f t="shared" si="20"/>
        <v>0</v>
      </c>
      <c r="X41" s="44">
        <f t="shared" si="20"/>
        <v>-4.8452888545409316E-11</v>
      </c>
      <c r="Y41" s="44">
        <f t="shared" si="20"/>
        <v>4.9899423605548553E-11</v>
      </c>
      <c r="Z41" s="44">
        <f t="shared" si="20"/>
        <v>0</v>
      </c>
      <c r="AA41" s="44">
        <f t="shared" si="20"/>
        <v>-5.2925607626077091E-11</v>
      </c>
      <c r="AB41" s="44">
        <f t="shared" si="20"/>
        <v>228.53689157925092</v>
      </c>
      <c r="AC41" s="44">
        <f t="shared" si="20"/>
        <v>1695.9415393716183</v>
      </c>
      <c r="AD41" s="44">
        <f t="shared" si="20"/>
        <v>3797.3060457925453</v>
      </c>
      <c r="AE41" s="44">
        <f t="shared" si="20"/>
        <v>6431.9452587777541</v>
      </c>
      <c r="AF41" s="44">
        <f t="shared" si="20"/>
        <v>10752.732225921329</v>
      </c>
      <c r="AG41" s="44">
        <f t="shared" si="20"/>
        <v>16535.471703753425</v>
      </c>
      <c r="AH41" s="44">
        <f t="shared" si="20"/>
        <v>24336.625620833947</v>
      </c>
      <c r="AI41" s="44">
        <f t="shared" si="20"/>
        <v>33193.944403026871</v>
      </c>
      <c r="AJ41" s="44">
        <f t="shared" si="20"/>
        <v>42509.568406729712</v>
      </c>
      <c r="AK41" s="44">
        <f t="shared" si="20"/>
        <v>52154.425795968935</v>
      </c>
      <c r="AL41" s="44">
        <f t="shared" si="20"/>
        <v>62182.662345997276</v>
      </c>
      <c r="AM41" s="44">
        <f t="shared" si="20"/>
        <v>71457.003778169994</v>
      </c>
      <c r="AN41" s="44">
        <f t="shared" si="20"/>
        <v>81545.833491739962</v>
      </c>
      <c r="AO41" s="44">
        <f t="shared" si="20"/>
        <v>92562.92137766676</v>
      </c>
      <c r="AP41" s="44">
        <f t="shared" si="20"/>
        <v>104000.71336151422</v>
      </c>
      <c r="AQ41" s="44">
        <f t="shared" si="20"/>
        <v>112819.20236001727</v>
      </c>
      <c r="AR41" s="44">
        <f t="shared" si="20"/>
        <v>121941.72516127375</v>
      </c>
      <c r="AS41" s="44">
        <f t="shared" si="20"/>
        <v>131390.56169381505</v>
      </c>
      <c r="AT41" s="44">
        <f t="shared" si="20"/>
        <v>141129.448664903</v>
      </c>
      <c r="AU41" s="44">
        <f t="shared" si="20"/>
        <v>151213.05918551405</v>
      </c>
      <c r="AV41" s="44">
        <f t="shared" si="20"/>
        <v>161646.00101787486</v>
      </c>
      <c r="AW41" s="44">
        <f t="shared" si="20"/>
        <v>132928.76051252475</v>
      </c>
      <c r="AX41" s="44">
        <f t="shared" si="20"/>
        <v>32947.111784759087</v>
      </c>
      <c r="AY41" s="44">
        <f t="shared" si="20"/>
        <v>39053.732036396781</v>
      </c>
      <c r="AZ41" s="44">
        <f t="shared" si="20"/>
        <v>45620.18235278588</v>
      </c>
      <c r="BA41" s="44">
        <f t="shared" si="20"/>
        <v>52744.892678419383</v>
      </c>
      <c r="BB41" s="105">
        <f t="shared" si="20"/>
        <v>60092.894853606915</v>
      </c>
      <c r="BC41" s="105">
        <f t="shared" si="20"/>
        <v>67736.703903153495</v>
      </c>
      <c r="BD41" s="105">
        <f t="shared" si="20"/>
        <v>75661.788573503261</v>
      </c>
      <c r="BE41" s="105">
        <f t="shared" si="20"/>
        <v>83883.351222763784</v>
      </c>
      <c r="BF41" s="105">
        <f t="shared" si="20"/>
        <v>92868.302581028736</v>
      </c>
      <c r="BG41" s="105">
        <f t="shared" si="20"/>
        <v>102343.3028683844</v>
      </c>
      <c r="BH41" s="105">
        <f t="shared" si="20"/>
        <v>112157.53884152132</v>
      </c>
      <c r="BI41" s="105">
        <f t="shared" si="20"/>
        <v>122380.19117581377</v>
      </c>
      <c r="BJ41" s="105">
        <f t="shared" si="20"/>
        <v>133157.24747108467</v>
      </c>
      <c r="BK41" s="105">
        <f t="shared" si="20"/>
        <v>144581.32192018427</v>
      </c>
      <c r="BL41" s="105">
        <f t="shared" si="20"/>
        <v>156404.2893912406</v>
      </c>
    </row>
    <row r="42" spans="5:64" ht="13.5" thickBot="1">
      <c r="E42" s="37" t="s">
        <v>40</v>
      </c>
      <c r="F42" s="72">
        <f>F38*F34</f>
        <v>6423.8974402705426</v>
      </c>
      <c r="G42" s="28"/>
      <c r="J42" s="48"/>
      <c r="K42" s="49"/>
      <c r="L42" s="49"/>
      <c r="M42" s="40" t="s">
        <v>42</v>
      </c>
      <c r="N42" s="104">
        <f t="shared" si="17"/>
        <v>9564.1133526899375</v>
      </c>
      <c r="O42" s="104">
        <f t="shared" si="17"/>
        <v>26563.320080577407</v>
      </c>
      <c r="P42" s="50">
        <f>P38*P34</f>
        <v>0</v>
      </c>
      <c r="Q42" s="50">
        <f t="shared" ref="Q42:BL42" si="21">Q38*Q34</f>
        <v>3.6877661734670155E-11</v>
      </c>
      <c r="R42" s="50">
        <f t="shared" si="21"/>
        <v>0</v>
      </c>
      <c r="S42" s="50">
        <f t="shared" si="21"/>
        <v>-4.0162767926664586E-11</v>
      </c>
      <c r="T42" s="50">
        <f t="shared" si="21"/>
        <v>-4.1920725613231879E-11</v>
      </c>
      <c r="U42" s="50">
        <f t="shared" si="21"/>
        <v>4.3760603992115695E-11</v>
      </c>
      <c r="V42" s="50">
        <f t="shared" si="21"/>
        <v>-4.5686373871208043E-11</v>
      </c>
      <c r="W42" s="50">
        <f t="shared" si="21"/>
        <v>0</v>
      </c>
      <c r="X42" s="50">
        <f t="shared" si="21"/>
        <v>-4.8452888545409316E-11</v>
      </c>
      <c r="Y42" s="50">
        <f t="shared" si="21"/>
        <v>4.989942360554856E-11</v>
      </c>
      <c r="Z42" s="50">
        <f t="shared" si="21"/>
        <v>0</v>
      </c>
      <c r="AA42" s="50">
        <f t="shared" si="21"/>
        <v>-5.2925607626077091E-11</v>
      </c>
      <c r="AB42" s="50">
        <f t="shared" si="21"/>
        <v>228.53689157925089</v>
      </c>
      <c r="AC42" s="50">
        <f t="shared" si="21"/>
        <v>1695.9415393716183</v>
      </c>
      <c r="AD42" s="50">
        <f t="shared" si="21"/>
        <v>3797.3060457925462</v>
      </c>
      <c r="AE42" s="50">
        <f t="shared" si="21"/>
        <v>6431.9452587777541</v>
      </c>
      <c r="AF42" s="50">
        <f t="shared" si="21"/>
        <v>10752.732225921331</v>
      </c>
      <c r="AG42" s="50">
        <f t="shared" si="21"/>
        <v>16535.471703753425</v>
      </c>
      <c r="AH42" s="50">
        <f t="shared" si="21"/>
        <v>24336.625620833947</v>
      </c>
      <c r="AI42" s="50">
        <f t="shared" si="21"/>
        <v>33193.944403026871</v>
      </c>
      <c r="AJ42" s="50">
        <f t="shared" si="21"/>
        <v>42509.568406729719</v>
      </c>
      <c r="AK42" s="50">
        <f t="shared" si="21"/>
        <v>52154.425795968942</v>
      </c>
      <c r="AL42" s="50">
        <f t="shared" si="21"/>
        <v>62182.662345997276</v>
      </c>
      <c r="AM42" s="50">
        <f t="shared" si="21"/>
        <v>71457.003778169994</v>
      </c>
      <c r="AN42" s="50">
        <f t="shared" si="21"/>
        <v>81545.833491739962</v>
      </c>
      <c r="AO42" s="50">
        <f t="shared" si="21"/>
        <v>92562.921377666775</v>
      </c>
      <c r="AP42" s="50">
        <f t="shared" si="21"/>
        <v>104000.71336151421</v>
      </c>
      <c r="AQ42" s="50">
        <f t="shared" si="21"/>
        <v>112819.20236001727</v>
      </c>
      <c r="AR42" s="50">
        <f t="shared" si="21"/>
        <v>121941.72516127377</v>
      </c>
      <c r="AS42" s="50">
        <f t="shared" si="21"/>
        <v>131390.56169381505</v>
      </c>
      <c r="AT42" s="50">
        <f t="shared" si="21"/>
        <v>141129.448664903</v>
      </c>
      <c r="AU42" s="50">
        <f t="shared" si="21"/>
        <v>151213.05918551405</v>
      </c>
      <c r="AV42" s="50">
        <f t="shared" si="21"/>
        <v>161646.00101787483</v>
      </c>
      <c r="AW42" s="50">
        <f t="shared" si="21"/>
        <v>132928.76051252475</v>
      </c>
      <c r="AX42" s="50">
        <f t="shared" si="21"/>
        <v>32947.111784759079</v>
      </c>
      <c r="AY42" s="50">
        <f t="shared" si="21"/>
        <v>39053.732036396788</v>
      </c>
      <c r="AZ42" s="50">
        <f t="shared" si="21"/>
        <v>45620.182352785872</v>
      </c>
      <c r="BA42" s="50">
        <f t="shared" si="21"/>
        <v>52744.892678419383</v>
      </c>
      <c r="BB42" s="104">
        <f t="shared" si="21"/>
        <v>60092.894853606915</v>
      </c>
      <c r="BC42" s="104">
        <f t="shared" si="21"/>
        <v>67736.703903153495</v>
      </c>
      <c r="BD42" s="104">
        <f t="shared" si="21"/>
        <v>75661.788573503276</v>
      </c>
      <c r="BE42" s="104">
        <f t="shared" si="21"/>
        <v>83883.351222763784</v>
      </c>
      <c r="BF42" s="104">
        <f t="shared" si="21"/>
        <v>92868.302581028722</v>
      </c>
      <c r="BG42" s="104">
        <f t="shared" si="21"/>
        <v>102343.30286838439</v>
      </c>
      <c r="BH42" s="104">
        <f t="shared" si="21"/>
        <v>112157.53884152132</v>
      </c>
      <c r="BI42" s="104">
        <f t="shared" si="21"/>
        <v>122380.19117581377</v>
      </c>
      <c r="BJ42" s="104">
        <f t="shared" si="21"/>
        <v>133157.24747108467</v>
      </c>
      <c r="BK42" s="104">
        <f t="shared" si="21"/>
        <v>144581.32192018427</v>
      </c>
      <c r="BL42" s="104">
        <f t="shared" si="21"/>
        <v>156404.28939124057</v>
      </c>
    </row>
    <row r="43" spans="5:64" ht="13.5" thickBot="1">
      <c r="E43" s="37" t="s">
        <v>41</v>
      </c>
      <c r="F43" s="72">
        <f>F39*F35</f>
        <v>6423.8974402705435</v>
      </c>
      <c r="G43" s="28"/>
      <c r="H43" s="26"/>
      <c r="I43" s="11"/>
      <c r="J43" s="11"/>
      <c r="K43" s="1" t="s">
        <v>96</v>
      </c>
    </row>
    <row r="44" spans="5:64" ht="13.5" thickBot="1">
      <c r="E44" s="40" t="s">
        <v>42</v>
      </c>
      <c r="F44" s="83">
        <f>F40*F36</f>
        <v>6423.8974402705417</v>
      </c>
      <c r="G44" s="28"/>
      <c r="H44" s="26"/>
      <c r="I44" s="11"/>
      <c r="J44" s="11"/>
      <c r="K44" s="33"/>
      <c r="L44" s="34" t="s">
        <v>33</v>
      </c>
      <c r="M44" s="43">
        <f>M45*(1+'Energy By Source'!$B$4)</f>
        <v>46.719141756000006</v>
      </c>
      <c r="N44" s="146">
        <f>N45*(1+'Energy By Source'!$B$4)</f>
        <v>51.066281241500015</v>
      </c>
    </row>
    <row r="45" spans="5:64">
      <c r="G45" s="28"/>
      <c r="H45" s="26"/>
      <c r="I45" s="11"/>
      <c r="J45" s="11"/>
      <c r="K45" s="36"/>
      <c r="L45" s="37" t="s">
        <v>34</v>
      </c>
      <c r="M45" s="45">
        <f>M46*(1+'Energy By Source'!$B$3)</f>
        <v>46.574760000000005</v>
      </c>
      <c r="N45" s="46">
        <f>N46*(1+'Energy By Source'!$B$3)</f>
        <v>50.908465000000007</v>
      </c>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row>
    <row r="46" spans="5:64" ht="15">
      <c r="G46" s="28"/>
      <c r="H46" s="111"/>
      <c r="I46" s="112"/>
      <c r="J46" s="109"/>
      <c r="K46" s="147"/>
      <c r="L46" s="37" t="s">
        <v>35</v>
      </c>
      <c r="M46" s="45">
        <f>46.32</f>
        <v>46.32</v>
      </c>
      <c r="N46" s="148">
        <v>50.63</v>
      </c>
      <c r="O46" s="92"/>
      <c r="P46" s="92"/>
      <c r="Q46" s="92"/>
      <c r="R46" s="92"/>
      <c r="S46" s="92"/>
      <c r="T46" s="91"/>
      <c r="U46" s="93"/>
      <c r="V46" s="92"/>
      <c r="W46" s="94"/>
    </row>
    <row r="47" spans="5:64" ht="15.75" thickBot="1">
      <c r="G47" s="28"/>
      <c r="H47" s="111"/>
      <c r="I47" s="112"/>
      <c r="J47" s="109"/>
      <c r="K47" s="149"/>
      <c r="L47" s="40" t="s">
        <v>36</v>
      </c>
      <c r="M47" s="50">
        <f>M44/(1-'Energy By Source'!$B$5)</f>
        <v>49.682715750518426</v>
      </c>
      <c r="N47" s="51">
        <f>N44/(1-'Energy By Source'!$B$5)</f>
        <v>54.305610933694915</v>
      </c>
      <c r="O47" s="92"/>
      <c r="P47" s="92"/>
      <c r="Q47" s="92"/>
      <c r="R47" s="92"/>
      <c r="S47" s="92"/>
      <c r="T47" s="91"/>
      <c r="U47" s="93"/>
      <c r="V47" s="92"/>
      <c r="W47" s="94"/>
    </row>
    <row r="48" spans="5:64" ht="15">
      <c r="G48" s="28"/>
      <c r="H48" s="111"/>
      <c r="I48" s="112"/>
      <c r="J48" s="109"/>
      <c r="K48" s="106"/>
      <c r="L48" s="92"/>
      <c r="M48" s="92"/>
      <c r="N48" s="92"/>
      <c r="O48" s="92"/>
      <c r="P48" s="92"/>
      <c r="Q48" s="92"/>
      <c r="R48" s="92"/>
      <c r="S48" s="92"/>
      <c r="T48" s="91"/>
      <c r="U48" s="93"/>
      <c r="V48" s="92"/>
      <c r="W48" s="94"/>
    </row>
    <row r="49" spans="7:23" ht="15">
      <c r="G49" s="28"/>
      <c r="H49" s="111"/>
      <c r="I49" s="112"/>
      <c r="J49" s="109"/>
      <c r="K49" s="106"/>
      <c r="L49" s="92"/>
      <c r="M49" s="92"/>
      <c r="N49" s="92"/>
      <c r="O49" s="92"/>
      <c r="P49" s="92"/>
      <c r="Q49" s="92"/>
      <c r="R49" s="92"/>
      <c r="S49" s="92"/>
      <c r="T49" s="91"/>
      <c r="U49" s="93"/>
      <c r="V49" s="92"/>
      <c r="W49" s="94"/>
    </row>
    <row r="50" spans="7:23" ht="15">
      <c r="G50" s="28"/>
      <c r="H50" s="111"/>
      <c r="I50" s="112"/>
      <c r="J50" s="109"/>
      <c r="K50" s="106"/>
      <c r="L50" s="92"/>
      <c r="M50" s="92"/>
      <c r="N50" s="92"/>
      <c r="O50" s="92"/>
      <c r="P50" s="92"/>
      <c r="Q50" s="92"/>
      <c r="R50" s="92"/>
      <c r="S50" s="92"/>
      <c r="T50" s="91"/>
      <c r="U50" s="93"/>
      <c r="V50" s="92"/>
      <c r="W50" s="94"/>
    </row>
    <row r="51" spans="7:23" ht="15">
      <c r="G51" s="28"/>
      <c r="H51" s="111"/>
      <c r="I51" s="112"/>
      <c r="J51" s="109"/>
      <c r="K51" s="106"/>
      <c r="L51" s="92"/>
      <c r="M51" s="92"/>
      <c r="N51" s="92"/>
      <c r="O51" s="92"/>
      <c r="P51" s="92"/>
      <c r="Q51" s="92"/>
      <c r="R51" s="92"/>
      <c r="S51" s="92"/>
      <c r="T51" s="91"/>
      <c r="U51" s="93"/>
      <c r="V51" s="92"/>
      <c r="W51" s="94"/>
    </row>
    <row r="52" spans="7:23" ht="15">
      <c r="G52" s="28"/>
      <c r="H52" s="111"/>
      <c r="I52" s="112"/>
      <c r="J52" s="109"/>
      <c r="K52" s="106"/>
      <c r="L52" s="92"/>
      <c r="M52" s="92"/>
      <c r="N52" s="92"/>
      <c r="O52" s="92"/>
      <c r="P52" s="92"/>
      <c r="Q52" s="92"/>
      <c r="R52" s="92"/>
      <c r="S52" s="92"/>
      <c r="T52" s="91"/>
      <c r="U52" s="93"/>
      <c r="V52" s="92"/>
      <c r="W52" s="94"/>
    </row>
    <row r="53" spans="7:23" ht="15">
      <c r="G53" s="28"/>
      <c r="H53" s="111"/>
      <c r="I53" s="112"/>
      <c r="J53" s="109"/>
      <c r="K53" s="106"/>
      <c r="L53" s="92"/>
      <c r="M53" s="92"/>
      <c r="N53" s="92"/>
      <c r="O53" s="92"/>
      <c r="P53" s="92"/>
      <c r="Q53" s="92"/>
      <c r="R53" s="92"/>
      <c r="S53" s="92"/>
      <c r="T53" s="91"/>
      <c r="U53" s="93"/>
      <c r="V53" s="92"/>
      <c r="W53" s="94"/>
    </row>
    <row r="54" spans="7:23" ht="15">
      <c r="G54" s="28"/>
      <c r="H54" s="111"/>
      <c r="I54" s="112"/>
      <c r="J54" s="109"/>
      <c r="K54" s="106"/>
      <c r="L54" s="92"/>
      <c r="M54" s="92"/>
      <c r="N54" s="92"/>
      <c r="O54" s="92"/>
      <c r="P54" s="92"/>
      <c r="Q54" s="92"/>
      <c r="R54" s="92"/>
      <c r="S54" s="92"/>
      <c r="T54" s="91"/>
      <c r="U54" s="93"/>
      <c r="V54" s="92"/>
      <c r="W54" s="94"/>
    </row>
    <row r="55" spans="7:23" ht="15">
      <c r="G55" s="28"/>
      <c r="H55" s="111"/>
      <c r="I55" s="112"/>
      <c r="J55" s="109"/>
      <c r="K55" s="106"/>
      <c r="L55" s="92"/>
      <c r="M55" s="92"/>
      <c r="N55" s="92"/>
      <c r="O55" s="92"/>
      <c r="P55" s="92"/>
      <c r="Q55" s="92"/>
      <c r="R55" s="92"/>
      <c r="S55" s="92"/>
      <c r="T55" s="91"/>
      <c r="U55" s="93"/>
      <c r="V55" s="92"/>
      <c r="W55" s="94"/>
    </row>
    <row r="56" spans="7:23" ht="15">
      <c r="G56" s="28"/>
      <c r="H56" s="111"/>
      <c r="I56" s="112"/>
      <c r="J56" s="109"/>
      <c r="K56" s="106"/>
      <c r="L56" s="92"/>
      <c r="M56" s="92"/>
      <c r="N56" s="92"/>
      <c r="O56" s="92"/>
      <c r="P56" s="92"/>
      <c r="Q56" s="92"/>
      <c r="R56" s="92"/>
      <c r="S56" s="92"/>
      <c r="T56" s="91"/>
      <c r="U56" s="93"/>
      <c r="V56" s="92"/>
      <c r="W56" s="94"/>
    </row>
    <row r="57" spans="7:23" ht="15">
      <c r="G57" s="28"/>
      <c r="H57" s="111"/>
      <c r="I57" s="112"/>
      <c r="J57" s="109"/>
      <c r="K57" s="106"/>
      <c r="L57" s="92"/>
      <c r="M57" s="92"/>
      <c r="N57" s="92"/>
      <c r="O57" s="92"/>
      <c r="P57" s="92"/>
      <c r="Q57" s="92"/>
      <c r="R57" s="92"/>
      <c r="S57" s="92"/>
      <c r="T57" s="91"/>
      <c r="U57" s="93"/>
      <c r="V57" s="92"/>
      <c r="W57" s="94"/>
    </row>
    <row r="58" spans="7:23" ht="15">
      <c r="G58" s="28"/>
      <c r="H58" s="108"/>
      <c r="I58" s="112"/>
      <c r="J58" s="109"/>
      <c r="K58" s="106"/>
      <c r="L58" s="92"/>
      <c r="M58" s="92"/>
      <c r="N58" s="92"/>
      <c r="O58" s="92"/>
      <c r="P58" s="92"/>
      <c r="Q58" s="92"/>
      <c r="R58" s="92"/>
      <c r="S58" s="92"/>
      <c r="T58" s="91"/>
      <c r="U58" s="93"/>
      <c r="V58" s="92"/>
      <c r="W58" s="94"/>
    </row>
    <row r="59" spans="7:23" ht="15">
      <c r="H59" s="111"/>
      <c r="I59" s="112"/>
      <c r="J59" s="109"/>
      <c r="K59" s="106"/>
      <c r="L59" s="92"/>
      <c r="M59" s="92"/>
      <c r="N59" s="92"/>
      <c r="O59" s="92"/>
      <c r="P59" s="92"/>
      <c r="Q59" s="92"/>
      <c r="R59" s="92"/>
      <c r="S59" s="92"/>
      <c r="T59" s="91"/>
      <c r="U59" s="93"/>
      <c r="V59" s="92"/>
      <c r="W59" s="94"/>
    </row>
    <row r="60" spans="7:23" ht="15">
      <c r="H60" s="111"/>
      <c r="I60" s="112"/>
      <c r="J60" s="109"/>
      <c r="K60" s="106"/>
      <c r="L60" s="92"/>
      <c r="M60" s="92"/>
      <c r="N60" s="92"/>
      <c r="O60" s="92"/>
      <c r="P60" s="92"/>
      <c r="Q60" s="92"/>
      <c r="R60" s="92"/>
      <c r="S60" s="92"/>
      <c r="T60" s="91"/>
      <c r="U60" s="93"/>
      <c r="V60" s="92"/>
      <c r="W60" s="94"/>
    </row>
    <row r="61" spans="7:23" ht="15">
      <c r="H61" s="111"/>
      <c r="I61" s="112"/>
      <c r="J61" s="109"/>
      <c r="K61" s="106"/>
      <c r="L61" s="92"/>
      <c r="M61" s="92"/>
      <c r="N61" s="92"/>
      <c r="O61" s="92"/>
      <c r="P61" s="92"/>
      <c r="Q61" s="92"/>
      <c r="R61" s="92"/>
      <c r="S61" s="92"/>
      <c r="T61" s="91"/>
      <c r="U61" s="93"/>
      <c r="V61" s="92"/>
      <c r="W61" s="94"/>
    </row>
    <row r="62" spans="7:23" ht="15">
      <c r="H62" s="111"/>
      <c r="I62" s="112"/>
      <c r="J62" s="109"/>
      <c r="K62" s="106"/>
      <c r="L62" s="92"/>
      <c r="M62" s="92"/>
      <c r="N62" s="92"/>
      <c r="O62" s="92"/>
      <c r="P62" s="92"/>
      <c r="Q62" s="92"/>
      <c r="R62" s="92"/>
      <c r="S62" s="92"/>
      <c r="T62" s="91"/>
      <c r="U62" s="93"/>
      <c r="V62" s="92"/>
      <c r="W62" s="94"/>
    </row>
    <row r="63" spans="7:23" ht="15">
      <c r="H63" s="111"/>
      <c r="I63" s="112"/>
      <c r="J63" s="109"/>
      <c r="K63" s="106"/>
      <c r="L63" s="92"/>
      <c r="M63" s="92"/>
      <c r="N63" s="92"/>
      <c r="O63" s="92"/>
      <c r="P63" s="92"/>
      <c r="Q63" s="92"/>
      <c r="R63" s="92"/>
      <c r="S63" s="92"/>
      <c r="T63" s="91"/>
      <c r="U63" s="93"/>
      <c r="V63" s="92"/>
      <c r="W63" s="94"/>
    </row>
    <row r="64" spans="7:23" ht="15">
      <c r="H64" s="111"/>
      <c r="I64" s="112"/>
      <c r="J64" s="109"/>
      <c r="K64" s="106"/>
      <c r="L64" s="92"/>
      <c r="M64" s="92"/>
      <c r="N64" s="92"/>
      <c r="O64" s="92"/>
      <c r="P64" s="92"/>
      <c r="Q64" s="92"/>
      <c r="R64" s="92"/>
      <c r="S64" s="92"/>
      <c r="T64" s="91"/>
      <c r="U64" s="93"/>
      <c r="V64" s="92"/>
      <c r="W64" s="94"/>
    </row>
    <row r="65" spans="8:23" ht="15">
      <c r="H65" s="111"/>
      <c r="I65" s="112"/>
      <c r="J65" s="109"/>
      <c r="K65" s="106"/>
      <c r="L65" s="92"/>
      <c r="M65" s="92"/>
      <c r="N65" s="92"/>
      <c r="O65" s="92"/>
      <c r="P65" s="92"/>
      <c r="Q65" s="92"/>
      <c r="R65" s="92"/>
      <c r="S65" s="92"/>
      <c r="T65" s="91"/>
      <c r="U65" s="93"/>
      <c r="V65" s="92"/>
      <c r="W65" s="94"/>
    </row>
    <row r="66" spans="8:23" ht="15">
      <c r="H66" s="111"/>
      <c r="I66" s="112"/>
      <c r="J66" s="109"/>
      <c r="K66" s="106"/>
      <c r="L66" s="92"/>
      <c r="M66" s="92"/>
      <c r="N66" s="92"/>
      <c r="O66" s="92"/>
      <c r="P66" s="92"/>
      <c r="Q66" s="92"/>
      <c r="R66" s="92"/>
      <c r="S66" s="92"/>
      <c r="T66" s="91"/>
      <c r="U66" s="93"/>
      <c r="V66" s="92"/>
      <c r="W66" s="94"/>
    </row>
    <row r="67" spans="8:23" ht="15">
      <c r="H67" s="111"/>
      <c r="I67" s="112"/>
      <c r="J67" s="109"/>
      <c r="K67" s="106"/>
      <c r="L67" s="92"/>
      <c r="M67" s="92"/>
      <c r="N67" s="92"/>
      <c r="O67" s="92"/>
      <c r="P67" s="92"/>
      <c r="Q67" s="92"/>
      <c r="R67" s="92"/>
      <c r="S67" s="92"/>
      <c r="T67" s="91"/>
      <c r="U67" s="93"/>
      <c r="V67" s="92"/>
      <c r="W67" s="94"/>
    </row>
    <row r="68" spans="8:23" ht="15">
      <c r="H68" s="111"/>
      <c r="I68" s="112"/>
      <c r="J68" s="109"/>
      <c r="K68" s="106"/>
      <c r="L68" s="92"/>
      <c r="M68" s="92"/>
      <c r="N68" s="92"/>
      <c r="O68" s="92"/>
      <c r="P68" s="92"/>
      <c r="Q68" s="92"/>
      <c r="R68" s="92"/>
      <c r="S68" s="92"/>
      <c r="T68" s="91"/>
      <c r="U68" s="93"/>
      <c r="V68" s="92"/>
      <c r="W68" s="94"/>
    </row>
    <row r="69" spans="8:23" ht="15">
      <c r="H69" s="111"/>
      <c r="I69" s="112"/>
      <c r="J69" s="109"/>
      <c r="K69" s="106"/>
      <c r="L69" s="92"/>
      <c r="M69" s="92"/>
      <c r="N69" s="92"/>
      <c r="O69" s="92"/>
      <c r="P69" s="92"/>
      <c r="Q69" s="92"/>
      <c r="R69" s="92"/>
      <c r="S69" s="92"/>
      <c r="T69" s="91"/>
      <c r="U69" s="93"/>
      <c r="V69" s="92"/>
      <c r="W69" s="94"/>
    </row>
    <row r="70" spans="8:23" ht="15">
      <c r="H70" s="111"/>
      <c r="I70" s="112"/>
      <c r="J70" s="109"/>
      <c r="K70" s="106"/>
      <c r="L70" s="92"/>
      <c r="M70" s="92"/>
      <c r="N70" s="92"/>
      <c r="O70" s="92"/>
      <c r="P70" s="92"/>
      <c r="Q70" s="92"/>
      <c r="R70" s="92"/>
      <c r="S70" s="92"/>
      <c r="T70" s="91"/>
      <c r="U70" s="93"/>
      <c r="V70" s="92"/>
      <c r="W70" s="94"/>
    </row>
    <row r="71" spans="8:23" ht="15">
      <c r="H71" s="111"/>
      <c r="I71" s="112"/>
      <c r="J71" s="109"/>
      <c r="K71" s="106"/>
      <c r="L71" s="92"/>
      <c r="M71" s="92"/>
      <c r="N71" s="92"/>
      <c r="O71" s="92"/>
      <c r="P71" s="92"/>
      <c r="Q71" s="92"/>
      <c r="R71" s="92"/>
      <c r="S71" s="92"/>
      <c r="T71" s="91"/>
      <c r="U71" s="93"/>
      <c r="V71" s="92"/>
      <c r="W71" s="94"/>
    </row>
    <row r="72" spans="8:23" ht="15">
      <c r="H72" s="111"/>
      <c r="I72" s="112"/>
      <c r="J72" s="109"/>
      <c r="K72" s="106"/>
      <c r="L72" s="92"/>
      <c r="M72" s="92"/>
      <c r="N72" s="92"/>
      <c r="O72" s="92"/>
      <c r="P72" s="92"/>
      <c r="Q72" s="92"/>
      <c r="R72" s="92"/>
      <c r="S72" s="92"/>
      <c r="T72" s="91"/>
      <c r="U72" s="93"/>
      <c r="V72" s="92"/>
      <c r="W72" s="94"/>
    </row>
    <row r="73" spans="8:23" ht="15">
      <c r="H73" s="111"/>
      <c r="I73" s="112"/>
      <c r="J73" s="109"/>
      <c r="K73" s="106"/>
      <c r="L73" s="92"/>
      <c r="M73" s="92"/>
      <c r="N73" s="92"/>
      <c r="O73" s="92"/>
      <c r="P73" s="92"/>
      <c r="Q73" s="92"/>
      <c r="R73" s="92"/>
      <c r="S73" s="92"/>
      <c r="T73" s="91"/>
      <c r="U73" s="93"/>
      <c r="V73" s="92"/>
      <c r="W73" s="92"/>
    </row>
    <row r="74" spans="8:23" ht="15">
      <c r="H74" s="111"/>
      <c r="I74" s="112"/>
      <c r="J74" s="107"/>
      <c r="K74" s="106"/>
      <c r="L74" s="92"/>
      <c r="M74" s="92"/>
      <c r="N74" s="92"/>
      <c r="O74" s="92"/>
      <c r="P74" s="92"/>
      <c r="Q74" s="92"/>
      <c r="R74" s="92"/>
      <c r="S74" s="92"/>
      <c r="T74" s="91"/>
      <c r="U74" s="93"/>
      <c r="V74" s="92"/>
      <c r="W74" s="92"/>
    </row>
    <row r="75" spans="8:23" ht="15">
      <c r="H75" s="111"/>
      <c r="I75" s="112"/>
      <c r="J75" s="107"/>
      <c r="K75" s="106"/>
      <c r="L75" s="92"/>
      <c r="M75" s="92"/>
      <c r="N75" s="92"/>
      <c r="O75" s="92"/>
      <c r="P75" s="92"/>
      <c r="Q75" s="92"/>
      <c r="R75" s="92"/>
      <c r="S75" s="92"/>
      <c r="T75" s="91"/>
      <c r="U75" s="93"/>
      <c r="V75" s="92"/>
      <c r="W75" s="92"/>
    </row>
    <row r="76" spans="8:23" ht="15">
      <c r="H76" s="111"/>
      <c r="I76" s="112"/>
      <c r="J76" s="107"/>
      <c r="K76" s="106"/>
      <c r="L76" s="92"/>
      <c r="M76" s="92"/>
      <c r="N76" s="92"/>
      <c r="O76" s="92"/>
      <c r="P76" s="92"/>
      <c r="Q76" s="92"/>
      <c r="R76" s="92"/>
      <c r="S76" s="92"/>
      <c r="T76" s="91"/>
      <c r="U76" s="93"/>
      <c r="V76" s="92"/>
      <c r="W76" s="92"/>
    </row>
    <row r="77" spans="8:23" ht="15">
      <c r="H77" s="94"/>
      <c r="I77" s="110"/>
      <c r="J77" s="90"/>
      <c r="K77" s="106"/>
      <c r="L77" s="92"/>
      <c r="M77" s="92"/>
      <c r="N77" s="92"/>
      <c r="O77" s="92"/>
      <c r="P77" s="92"/>
      <c r="Q77" s="92"/>
      <c r="R77" s="92"/>
      <c r="S77" s="92"/>
      <c r="T77" s="91"/>
      <c r="U77" s="93"/>
      <c r="V77" s="92"/>
      <c r="W77" s="92"/>
    </row>
    <row r="78" spans="8:23" ht="15">
      <c r="H78" s="94"/>
      <c r="I78" s="110"/>
      <c r="J78" s="90"/>
      <c r="K78" s="106"/>
      <c r="L78" s="92"/>
      <c r="M78" s="92"/>
      <c r="N78" s="92"/>
      <c r="O78" s="92"/>
      <c r="P78" s="92"/>
      <c r="Q78" s="92"/>
      <c r="R78" s="92"/>
      <c r="S78" s="92"/>
      <c r="T78" s="91"/>
      <c r="U78" s="93"/>
      <c r="V78" s="92"/>
      <c r="W78" s="92"/>
    </row>
    <row r="79" spans="8:23" ht="15">
      <c r="H79" s="94"/>
      <c r="I79" s="110"/>
      <c r="J79" s="90"/>
      <c r="K79" s="106"/>
      <c r="L79" s="92"/>
      <c r="M79" s="92"/>
      <c r="N79" s="92"/>
      <c r="O79" s="92"/>
      <c r="P79" s="92"/>
      <c r="Q79" s="92"/>
      <c r="R79" s="92"/>
      <c r="S79" s="92"/>
      <c r="T79" s="91"/>
      <c r="U79" s="93"/>
      <c r="V79" s="92"/>
      <c r="W79" s="92"/>
    </row>
    <row r="80" spans="8:23" ht="15">
      <c r="H80" s="94"/>
      <c r="I80" s="110"/>
      <c r="J80" s="90"/>
      <c r="K80" s="106"/>
      <c r="L80" s="92"/>
      <c r="M80" s="92"/>
      <c r="N80" s="92"/>
      <c r="O80" s="92"/>
      <c r="P80" s="92"/>
      <c r="Q80" s="92"/>
      <c r="R80" s="92"/>
      <c r="S80" s="92"/>
      <c r="T80" s="91"/>
      <c r="U80" s="93"/>
      <c r="V80" s="92"/>
      <c r="W80" s="92"/>
    </row>
    <row r="81" spans="8:23" ht="15">
      <c r="H81" s="94"/>
      <c r="I81" s="110"/>
      <c r="J81" s="90"/>
      <c r="K81" s="106"/>
      <c r="L81" s="92"/>
      <c r="M81" s="92"/>
      <c r="N81" s="92"/>
      <c r="O81" s="92"/>
      <c r="P81" s="92"/>
      <c r="Q81" s="92"/>
      <c r="R81" s="92"/>
      <c r="S81" s="92"/>
      <c r="T81" s="91"/>
      <c r="U81" s="93"/>
      <c r="V81" s="92"/>
      <c r="W81" s="92"/>
    </row>
    <row r="82" spans="8:23" ht="15">
      <c r="H82" s="94"/>
      <c r="I82" s="110"/>
      <c r="J82" s="90"/>
      <c r="K82" s="106"/>
      <c r="L82" s="92"/>
      <c r="M82" s="92"/>
      <c r="N82" s="92"/>
      <c r="O82" s="92"/>
      <c r="P82" s="92"/>
      <c r="Q82" s="92"/>
      <c r="R82" s="92"/>
      <c r="S82" s="92"/>
      <c r="T82" s="92"/>
      <c r="U82" s="92"/>
      <c r="V82" s="92"/>
      <c r="W82" s="92"/>
    </row>
    <row r="83" spans="8:23" ht="15">
      <c r="H83" s="94"/>
      <c r="I83" s="110"/>
      <c r="K83" s="106"/>
    </row>
    <row r="84" spans="8:23" ht="15">
      <c r="H84" s="94"/>
      <c r="I84" s="110"/>
      <c r="K84" s="106"/>
    </row>
  </sheetData>
  <sheetProtection password="EEDF" sheet="1" objects="1" scenarios="1"/>
  <mergeCells count="4">
    <mergeCell ref="C5:C10"/>
    <mergeCell ref="B9:B10"/>
    <mergeCell ref="B7:B8"/>
    <mergeCell ref="B5:B6"/>
  </mergeCells>
  <phoneticPr fontId="2" type="noConversion"/>
  <pageMargins left="0.75" right="0.75" top="1" bottom="1" header="0.5" footer="0.5"/>
  <pageSetup orientation="portrait" horizontalDpi="1200"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27"/>
  <sheetViews>
    <sheetView tabSelected="1" workbookViewId="0">
      <pane xSplit="4" ySplit="3" topLeftCell="E4" activePane="bottomRight" state="frozen"/>
      <selection pane="topRight" activeCell="E1" sqref="E1"/>
      <selection pane="bottomLeft" activeCell="A4" sqref="A4"/>
      <selection pane="bottomRight" activeCell="E4" sqref="E4"/>
    </sheetView>
  </sheetViews>
  <sheetFormatPr defaultRowHeight="12.75"/>
  <cols>
    <col min="1" max="1" width="10.140625" bestFit="1" customWidth="1"/>
    <col min="2" max="2" width="14.42578125" customWidth="1"/>
    <col min="3" max="3" width="12.85546875" bestFit="1" customWidth="1"/>
    <col min="4" max="4" width="12.85546875" customWidth="1"/>
    <col min="5" max="6" width="9.28515625" bestFit="1" customWidth="1"/>
    <col min="7" max="7" width="20.5703125" bestFit="1" customWidth="1"/>
    <col min="8" max="12" width="9.28515625" bestFit="1" customWidth="1"/>
    <col min="13" max="13" width="19.5703125" bestFit="1" customWidth="1"/>
    <col min="14" max="14" width="9.28515625" bestFit="1" customWidth="1"/>
    <col min="15" max="15" width="10.7109375" bestFit="1" customWidth="1"/>
    <col min="16" max="16" width="9.85546875" customWidth="1"/>
    <col min="17" max="17" width="9.28515625" bestFit="1" customWidth="1"/>
    <col min="18" max="18" width="9.7109375" customWidth="1"/>
    <col min="19" max="21" width="9.85546875" bestFit="1" customWidth="1"/>
    <col min="22" max="22" width="10.5703125" customWidth="1"/>
    <col min="23" max="52" width="9.85546875" bestFit="1" customWidth="1"/>
    <col min="53" max="64" width="11.28515625" bestFit="1" customWidth="1"/>
  </cols>
  <sheetData>
    <row r="1" spans="1:65" ht="15.75">
      <c r="A1" s="9" t="s">
        <v>9</v>
      </c>
    </row>
    <row r="2" spans="1:65">
      <c r="A2" s="10" t="s">
        <v>17</v>
      </c>
      <c r="N2">
        <v>1</v>
      </c>
      <c r="O2">
        <v>2</v>
      </c>
      <c r="P2">
        <v>3</v>
      </c>
      <c r="Q2">
        <v>4</v>
      </c>
      <c r="R2">
        <v>5</v>
      </c>
      <c r="S2">
        <v>6</v>
      </c>
      <c r="T2">
        <v>7</v>
      </c>
      <c r="U2">
        <v>8</v>
      </c>
      <c r="V2">
        <v>9</v>
      </c>
      <c r="W2">
        <v>10</v>
      </c>
      <c r="X2">
        <v>11</v>
      </c>
      <c r="Y2">
        <v>12</v>
      </c>
      <c r="Z2">
        <v>13</v>
      </c>
      <c r="AA2">
        <v>14</v>
      </c>
      <c r="AB2">
        <v>15</v>
      </c>
      <c r="AC2">
        <v>16</v>
      </c>
      <c r="AD2">
        <v>17</v>
      </c>
      <c r="AE2">
        <v>18</v>
      </c>
      <c r="AF2">
        <v>19</v>
      </c>
      <c r="AG2">
        <v>20</v>
      </c>
      <c r="AH2">
        <v>21</v>
      </c>
      <c r="AI2">
        <v>22</v>
      </c>
      <c r="AJ2">
        <v>23</v>
      </c>
      <c r="AK2">
        <v>24</v>
      </c>
      <c r="AL2">
        <v>25</v>
      </c>
      <c r="AM2">
        <v>26</v>
      </c>
      <c r="AN2">
        <v>27</v>
      </c>
      <c r="AO2">
        <v>28</v>
      </c>
      <c r="AP2">
        <v>29</v>
      </c>
      <c r="AQ2">
        <v>30</v>
      </c>
      <c r="AR2">
        <v>31</v>
      </c>
      <c r="AS2">
        <v>32</v>
      </c>
      <c r="AT2">
        <v>33</v>
      </c>
      <c r="AU2">
        <v>34</v>
      </c>
      <c r="AV2">
        <v>35</v>
      </c>
      <c r="AW2">
        <v>36</v>
      </c>
      <c r="AX2">
        <v>37</v>
      </c>
      <c r="AY2">
        <v>38</v>
      </c>
      <c r="AZ2">
        <v>39</v>
      </c>
      <c r="BA2">
        <v>40</v>
      </c>
      <c r="BB2">
        <v>41</v>
      </c>
      <c r="BC2">
        <v>42</v>
      </c>
      <c r="BD2">
        <v>43</v>
      </c>
    </row>
    <row r="3" spans="1:65" ht="15.75">
      <c r="B3" s="1"/>
      <c r="C3" s="1"/>
      <c r="D3" s="16" t="s">
        <v>12</v>
      </c>
      <c r="E3" s="1">
        <f>'Price By Source'!E2</f>
        <v>2008</v>
      </c>
      <c r="F3" s="1">
        <f>'Price By Source'!F2</f>
        <v>2009</v>
      </c>
      <c r="G3" s="1">
        <f>'Price By Source'!G2</f>
        <v>2010</v>
      </c>
      <c r="H3" s="118">
        <f>'Price By Source'!H2</f>
        <v>2011</v>
      </c>
      <c r="I3" s="1">
        <f>'Price By Source'!I2</f>
        <v>2012</v>
      </c>
      <c r="J3" s="1">
        <f>'Price By Source'!J2</f>
        <v>2013</v>
      </c>
      <c r="K3" s="1">
        <f>'Price By Source'!K2</f>
        <v>2014</v>
      </c>
      <c r="L3" s="1">
        <f>'Price By Source'!L2</f>
        <v>2015</v>
      </c>
      <c r="M3" s="1">
        <f>'Price By Source'!M2</f>
        <v>2016</v>
      </c>
      <c r="N3" s="1">
        <f>'Price By Source'!N2</f>
        <v>2017</v>
      </c>
      <c r="O3" s="1">
        <f>'Price By Source'!O2</f>
        <v>2018</v>
      </c>
      <c r="P3" s="1">
        <f>'Price By Source'!P2</f>
        <v>2019</v>
      </c>
      <c r="Q3" s="1">
        <f>'Price By Source'!Q2</f>
        <v>2020</v>
      </c>
      <c r="R3" s="1">
        <f>'Price By Source'!R2</f>
        <v>2021</v>
      </c>
      <c r="S3" s="1">
        <f>'Price By Source'!S2</f>
        <v>2022</v>
      </c>
      <c r="T3" s="1">
        <f>'Price By Source'!T2</f>
        <v>2023</v>
      </c>
      <c r="U3" s="1">
        <f>'Price By Source'!U2</f>
        <v>2024</v>
      </c>
      <c r="V3" s="1">
        <f>'Price By Source'!V2</f>
        <v>2025</v>
      </c>
      <c r="W3" s="1">
        <f>'Price By Source'!W2</f>
        <v>2026</v>
      </c>
      <c r="X3" s="1">
        <f>'Price By Source'!X2</f>
        <v>2027</v>
      </c>
      <c r="Y3" s="1">
        <f>'Price By Source'!Y2</f>
        <v>2028</v>
      </c>
      <c r="Z3" s="1">
        <f>'Price By Source'!Z2</f>
        <v>2029</v>
      </c>
      <c r="AA3" s="1">
        <f>'Price By Source'!AA2</f>
        <v>2030</v>
      </c>
      <c r="AB3" s="1">
        <f>'Price By Source'!AB2</f>
        <v>2031</v>
      </c>
      <c r="AC3" s="1">
        <f>'Price By Source'!AC2</f>
        <v>2032</v>
      </c>
      <c r="AD3" s="1">
        <f>'Price By Source'!AD2</f>
        <v>2033</v>
      </c>
      <c r="AE3" s="1">
        <f>'Price By Source'!AE2</f>
        <v>2034</v>
      </c>
      <c r="AF3" s="1">
        <f>'Price By Source'!AF2</f>
        <v>2035</v>
      </c>
      <c r="AG3" s="1">
        <f>'Price By Source'!AG2</f>
        <v>2036</v>
      </c>
      <c r="AH3" s="1">
        <f>'Price By Source'!AH2</f>
        <v>2037</v>
      </c>
      <c r="AI3" s="1">
        <f>'Price By Source'!AI2</f>
        <v>2038</v>
      </c>
      <c r="AJ3" s="1">
        <f>'Price By Source'!AJ2</f>
        <v>2039</v>
      </c>
      <c r="AK3" s="1">
        <f>'Price By Source'!AK2</f>
        <v>2040</v>
      </c>
      <c r="AL3" s="1">
        <f>'Price By Source'!AL2</f>
        <v>2041</v>
      </c>
      <c r="AM3" s="1">
        <f>'Price By Source'!AM2</f>
        <v>2042</v>
      </c>
      <c r="AN3" s="1">
        <f>'Price By Source'!AN2</f>
        <v>2043</v>
      </c>
      <c r="AO3" s="1">
        <f>'Price By Source'!AO2</f>
        <v>2044</v>
      </c>
      <c r="AP3" s="1">
        <f>'Price By Source'!AP2</f>
        <v>2045</v>
      </c>
      <c r="AQ3" s="1">
        <f>'Price By Source'!AQ2</f>
        <v>2046</v>
      </c>
      <c r="AR3" s="1">
        <f>'Price By Source'!AR2</f>
        <v>2047</v>
      </c>
      <c r="AS3" s="1">
        <f>'Price By Source'!AS2</f>
        <v>2048</v>
      </c>
      <c r="AT3" s="1">
        <f>'Price By Source'!AT2</f>
        <v>2049</v>
      </c>
      <c r="AU3" s="1">
        <f>'Price By Source'!AU2</f>
        <v>2050</v>
      </c>
      <c r="AV3" s="1">
        <f>'Price By Source'!AV2</f>
        <v>2051</v>
      </c>
      <c r="AW3" s="1">
        <f>'Price By Source'!AW2</f>
        <v>2052</v>
      </c>
      <c r="AX3" s="1">
        <f>'Price By Source'!AX2</f>
        <v>2053</v>
      </c>
      <c r="AY3" s="1">
        <f>'Price By Source'!AY2</f>
        <v>2054</v>
      </c>
      <c r="AZ3" s="1">
        <f>'Price By Source'!AZ2</f>
        <v>2055</v>
      </c>
      <c r="BA3" s="1">
        <f>'Price By Source'!BA2</f>
        <v>2056</v>
      </c>
      <c r="BB3" s="1">
        <f>'Price By Source'!BB2</f>
        <v>2057</v>
      </c>
      <c r="BC3" s="1">
        <f>'Price By Source'!BC2</f>
        <v>2058</v>
      </c>
      <c r="BD3" s="1">
        <f>'Price By Source'!BD2</f>
        <v>2059</v>
      </c>
      <c r="BE3" s="1">
        <f>'Price By Source'!BE2</f>
        <v>2060</v>
      </c>
      <c r="BF3" s="1">
        <f>'Price By Source'!BF2</f>
        <v>2061</v>
      </c>
      <c r="BG3" s="1">
        <f>'Price By Source'!BG2</f>
        <v>2062</v>
      </c>
      <c r="BH3" s="1">
        <f>'Price By Source'!BH2</f>
        <v>2063</v>
      </c>
      <c r="BI3" s="1">
        <f>'Price By Source'!BI2</f>
        <v>2064</v>
      </c>
      <c r="BJ3" s="1">
        <f>'Price By Source'!BJ2</f>
        <v>2065</v>
      </c>
      <c r="BK3" s="1">
        <f>'Price By Source'!BK2</f>
        <v>2066</v>
      </c>
      <c r="BL3" s="1">
        <f>'Price By Source'!BL2</f>
        <v>2067</v>
      </c>
      <c r="BM3" s="1"/>
    </row>
    <row r="4" spans="1:65" ht="15.75">
      <c r="A4" s="71" t="s">
        <v>89</v>
      </c>
      <c r="B4" s="7" t="s">
        <v>91</v>
      </c>
      <c r="C4" s="1"/>
      <c r="D4" s="59" t="s">
        <v>59</v>
      </c>
      <c r="E4" s="1">
        <f>'Energy By Source'!E7*'Price By Source'!E3</f>
        <v>0</v>
      </c>
      <c r="F4" s="1">
        <f>'Energy By Source'!F7*'Price By Source'!F3</f>
        <v>0</v>
      </c>
      <c r="G4" s="1">
        <f>'Energy By Source'!G7*'Price By Source'!G3</f>
        <v>0</v>
      </c>
      <c r="H4" s="118">
        <f>'Energy By Source'!H7*'Price By Source'!H3</f>
        <v>0</v>
      </c>
      <c r="I4" s="1">
        <f>'Energy By Source'!I7*'Price By Source'!I3</f>
        <v>0</v>
      </c>
      <c r="J4" s="1">
        <f>'Energy By Source'!J7*'Price By Source'!J3</f>
        <v>0</v>
      </c>
      <c r="K4" s="1">
        <f>'Energy By Source'!K7*'Price By Source'!K3</f>
        <v>0</v>
      </c>
      <c r="L4" s="1">
        <f>'Energy By Source'!L7*'Price By Source'!L3</f>
        <v>0</v>
      </c>
      <c r="M4" s="1">
        <f>'Energy By Source'!M7*'Price By Source'!M3</f>
        <v>0</v>
      </c>
      <c r="N4" s="1">
        <f>'Energy By Source'!N7*'Price By Source'!N3</f>
        <v>0</v>
      </c>
      <c r="O4" s="1">
        <f>'Energy By Source'!O7*'Price By Source'!O3</f>
        <v>0</v>
      </c>
      <c r="P4" s="1">
        <f>'Energy By Source'!P7*'Price By Source'!P3</f>
        <v>0</v>
      </c>
      <c r="Q4" s="1">
        <f>'Energy By Source'!Q7*'Price By Source'!Q3</f>
        <v>0</v>
      </c>
      <c r="R4" s="1">
        <f>'Energy By Source'!R7*'Price By Source'!R3</f>
        <v>0</v>
      </c>
      <c r="S4" s="1">
        <f>'Energy By Source'!S7*'Price By Source'!S3</f>
        <v>0</v>
      </c>
      <c r="T4" s="1">
        <f>'Energy By Source'!T7*'Price By Source'!T3</f>
        <v>0</v>
      </c>
      <c r="U4" s="1">
        <f>'Energy By Source'!U7*'Price By Source'!U3</f>
        <v>0</v>
      </c>
      <c r="V4" s="1">
        <f>'Energy By Source'!V7*'Price By Source'!V3</f>
        <v>0</v>
      </c>
      <c r="W4" s="1">
        <f>'Energy By Source'!W7*'Price By Source'!W3</f>
        <v>0</v>
      </c>
      <c r="X4" s="1">
        <f>'Energy By Source'!X7*'Price By Source'!X3</f>
        <v>0</v>
      </c>
      <c r="Y4" s="1">
        <f>'Energy By Source'!Y7*'Price By Source'!Y3</f>
        <v>0</v>
      </c>
      <c r="Z4" s="1">
        <f>'Energy By Source'!Z7*'Price By Source'!Z3</f>
        <v>0</v>
      </c>
      <c r="AA4" s="1">
        <f>'Energy By Source'!AA7*'Price By Source'!AA3</f>
        <v>0</v>
      </c>
      <c r="AB4" s="1">
        <f>'Energy By Source'!AB7*'Price By Source'!AB3</f>
        <v>0</v>
      </c>
      <c r="AC4" s="1">
        <f>'Energy By Source'!AC7*'Price By Source'!AC3</f>
        <v>0</v>
      </c>
      <c r="AD4" s="1">
        <f>'Energy By Source'!AD7*'Price By Source'!AD3</f>
        <v>0</v>
      </c>
      <c r="AE4" s="1">
        <f>'Energy By Source'!AE7*'Price By Source'!AE3</f>
        <v>0</v>
      </c>
      <c r="AF4" s="1">
        <f>'Energy By Source'!AF7*'Price By Source'!AF3</f>
        <v>0</v>
      </c>
      <c r="AG4" s="1">
        <f>'Energy By Source'!AG7*'Price By Source'!AG3</f>
        <v>0</v>
      </c>
      <c r="AH4" s="1">
        <f>'Energy By Source'!AH7*'Price By Source'!AH3</f>
        <v>0</v>
      </c>
      <c r="AI4" s="1">
        <f>'Energy By Source'!AI7*'Price By Source'!AI3</f>
        <v>0</v>
      </c>
      <c r="AJ4" s="1">
        <f>'Energy By Source'!AJ7*'Price By Source'!AJ3</f>
        <v>0</v>
      </c>
      <c r="AK4" s="1">
        <f>'Energy By Source'!AK7*'Price By Source'!AK3</f>
        <v>0</v>
      </c>
      <c r="AL4" s="1">
        <f>'Energy By Source'!AL7*'Price By Source'!AL3</f>
        <v>0</v>
      </c>
      <c r="AM4" s="1">
        <f>'Energy By Source'!AM7*'Price By Source'!AM3</f>
        <v>0</v>
      </c>
      <c r="AN4" s="1">
        <f>'Energy By Source'!AN7*'Price By Source'!AN3</f>
        <v>0</v>
      </c>
      <c r="AO4" s="1">
        <f>'Energy By Source'!AO7*'Price By Source'!AO3</f>
        <v>0</v>
      </c>
      <c r="AP4" s="1">
        <f>'Energy By Source'!AP7*'Price By Source'!AP3</f>
        <v>0</v>
      </c>
      <c r="AQ4" s="1">
        <f>'Energy By Source'!AQ7*'Price By Source'!AQ3</f>
        <v>0</v>
      </c>
      <c r="AR4" s="1">
        <f>'Energy By Source'!AR7*'Price By Source'!AR3</f>
        <v>0</v>
      </c>
      <c r="AS4" s="1">
        <f>'Energy By Source'!AS7*'Price By Source'!AS3</f>
        <v>0</v>
      </c>
      <c r="AT4" s="1">
        <f>'Energy By Source'!AT7*'Price By Source'!AT3</f>
        <v>0</v>
      </c>
      <c r="AU4" s="1">
        <f>'Energy By Source'!AU7*'Price By Source'!AU3</f>
        <v>0</v>
      </c>
      <c r="AV4" s="1">
        <f>'Energy By Source'!AV7*'Price By Source'!AV3</f>
        <v>0</v>
      </c>
      <c r="AW4" s="1">
        <f>'Energy By Source'!AW7*'Price By Source'!AW3</f>
        <v>0</v>
      </c>
      <c r="AX4" s="1">
        <f>'Energy By Source'!AX7*'Price By Source'!AX3</f>
        <v>0</v>
      </c>
      <c r="AY4" s="1">
        <f>'Energy By Source'!AY7*'Price By Source'!AY3</f>
        <v>0</v>
      </c>
      <c r="AZ4" s="1">
        <f>'Energy By Source'!AZ7*'Price By Source'!AZ3</f>
        <v>0</v>
      </c>
      <c r="BA4" s="1">
        <f>'Energy By Source'!BA7*'Price By Source'!BA3</f>
        <v>0</v>
      </c>
      <c r="BB4" s="1">
        <f>'Energy By Source'!BB7*'Price By Source'!BB3</f>
        <v>0</v>
      </c>
      <c r="BC4" s="1">
        <f>'Energy By Source'!BC7*'Price By Source'!BC3</f>
        <v>0</v>
      </c>
      <c r="BD4" s="1">
        <f>'Energy By Source'!BD7*'Price By Source'!BD3</f>
        <v>0</v>
      </c>
      <c r="BE4" s="1">
        <f>'Energy By Source'!BE7*'Price By Source'!BE3</f>
        <v>0</v>
      </c>
      <c r="BF4" s="1">
        <f>'Energy By Source'!BF7*'Price By Source'!BF3</f>
        <v>0</v>
      </c>
      <c r="BG4" s="1">
        <f>'Energy By Source'!BG7*'Price By Source'!BG3</f>
        <v>0</v>
      </c>
      <c r="BH4" s="1">
        <f>'Energy By Source'!BH7*'Price By Source'!BH3</f>
        <v>0</v>
      </c>
      <c r="BI4" s="1">
        <f>'Energy By Source'!BI7*'Price By Source'!BI3</f>
        <v>0</v>
      </c>
      <c r="BJ4" s="1">
        <f>'Energy By Source'!BJ7*'Price By Source'!BJ3</f>
        <v>0</v>
      </c>
      <c r="BK4" s="1">
        <f>'Energy By Source'!BK7*'Price By Source'!BK3</f>
        <v>0</v>
      </c>
      <c r="BL4" s="1">
        <f>'Energy By Source'!BL7*'Price By Source'!BL3</f>
        <v>0</v>
      </c>
      <c r="BM4" s="1"/>
    </row>
    <row r="5" spans="1:65" s="12" customFormat="1" ht="41.25" customHeight="1">
      <c r="A5" s="12">
        <f>SUM(I5:BL5)</f>
        <v>27535348.41298021</v>
      </c>
      <c r="B5" s="15">
        <f>NPV(7%,J5:BL5)+I5</f>
        <v>3530867.3463637899</v>
      </c>
      <c r="C5" s="166" t="s">
        <v>63</v>
      </c>
      <c r="D5" s="156" t="s">
        <v>26</v>
      </c>
      <c r="E5" s="52">
        <f>'Energy By Source'!E8*'Price By Source'!E4</f>
        <v>0</v>
      </c>
      <c r="F5" s="52">
        <f>'Energy By Source'!F8*'Price By Source'!F4</f>
        <v>0</v>
      </c>
      <c r="G5" s="52">
        <f>'Energy By Source'!G8*'Price By Source'!G4</f>
        <v>0</v>
      </c>
      <c r="H5" s="157">
        <f>'Energy By Source'!H8*'Price By Source'!H4</f>
        <v>0</v>
      </c>
      <c r="I5" s="52">
        <f>'Energy By Source'!I8*'Price By Source'!I4</f>
        <v>0</v>
      </c>
      <c r="J5" s="52">
        <f>'Energy By Source'!J8*'Price By Source'!J4</f>
        <v>0</v>
      </c>
      <c r="K5" s="52">
        <f>'Energy By Source'!K8*'Price By Source'!K4</f>
        <v>0</v>
      </c>
      <c r="L5" s="52">
        <f>'Energy By Source'!L8*'Price By Source'!L4</f>
        <v>0</v>
      </c>
      <c r="M5" s="52">
        <f>'Energy By Source'!M8*'Price By Source'!M4</f>
        <v>0</v>
      </c>
      <c r="N5" s="158">
        <f>'Energy By Source'!N12*'Price By Source'!N5</f>
        <v>80660.694819738506</v>
      </c>
      <c r="O5" s="158">
        <f>'Energy By Source'!O12*'Price By Source'!O5</f>
        <v>174275.12180864075</v>
      </c>
      <c r="P5" s="158">
        <f>'Energy By Source'!P12*'Price By Source'!P5</f>
        <v>180796.51813962744</v>
      </c>
      <c r="Q5" s="158">
        <f>'Energy By Source'!Q12*'Price By Source'!Q5</f>
        <v>190250.23465776589</v>
      </c>
      <c r="R5" s="158">
        <f>'Energy By Source'!R12*'Price By Source'!R5</f>
        <v>202709.12388944731</v>
      </c>
      <c r="S5" s="158">
        <f>'Energy By Source'!S12*'Price By Source'!S5</f>
        <v>218561.34123528562</v>
      </c>
      <c r="T5" s="158">
        <f>'Energy By Source'!T12*'Price By Source'!T5</f>
        <v>234912.86298495712</v>
      </c>
      <c r="U5" s="158">
        <f>'Energy By Source'!U12*'Price By Source'!U5</f>
        <v>249838.10492526941</v>
      </c>
      <c r="V5" s="158">
        <f>'Energy By Source'!V12*'Price By Source'!V5</f>
        <v>263779.86744451948</v>
      </c>
      <c r="W5" s="158">
        <f>'Energy By Source'!W12*'Price By Source'!W5</f>
        <v>276238.32581436791</v>
      </c>
      <c r="X5" s="158">
        <f>'Energy By Source'!X12*'Price By Source'!X5</f>
        <v>291539.16504144418</v>
      </c>
      <c r="Y5" s="158">
        <f>'Energy By Source'!Y12*'Price By Source'!Y5</f>
        <v>311976.71276478068</v>
      </c>
      <c r="Z5" s="158">
        <f>'Energy By Source'!Z12*'Price By Source'!Z5</f>
        <v>339140.46461235482</v>
      </c>
      <c r="AA5" s="158">
        <f>'Energy By Source'!AA12*'Price By Source'!AA5</f>
        <v>354621.2216468798</v>
      </c>
      <c r="AB5" s="158">
        <f>'Energy By Source'!AB12*'Price By Source'!AB5</f>
        <v>370316.95586070121</v>
      </c>
      <c r="AC5" s="158">
        <f>'Energy By Source'!AC12*'Price By Source'!AC5</f>
        <v>384728.3221080174</v>
      </c>
      <c r="AD5" s="158">
        <f>'Energy By Source'!AD12*'Price By Source'!AD5</f>
        <v>399014.62723247358</v>
      </c>
      <c r="AE5" s="158">
        <f>'Energy By Source'!AE12*'Price By Source'!AE5</f>
        <v>413378.03783198766</v>
      </c>
      <c r="AF5" s="158">
        <f>'Energy By Source'!AF12*'Price By Source'!AF5</f>
        <v>426797.69822368404</v>
      </c>
      <c r="AG5" s="158">
        <f>'Energy By Source'!AG12*'Price By Source'!AG5</f>
        <v>439468.26216303639</v>
      </c>
      <c r="AH5" s="158">
        <f>'Energy By Source'!AH12*'Price By Source'!AH5</f>
        <v>449869.63230222207</v>
      </c>
      <c r="AI5" s="158">
        <f>'Energy By Source'!AI12*'Price By Source'!AI5</f>
        <v>459923.27215536521</v>
      </c>
      <c r="AJ5" s="158">
        <f>'Energy By Source'!AJ12*'Price By Source'!AJ5</f>
        <v>470096.32354235376</v>
      </c>
      <c r="AK5" s="158">
        <f>'Energy By Source'!AK12*'Price By Source'!AK5</f>
        <v>480479.37351175008</v>
      </c>
      <c r="AL5" s="158">
        <f>'Energy By Source'!AL12*'Price By Source'!AL5</f>
        <v>491095.98258107866</v>
      </c>
      <c r="AM5" s="158">
        <f>'Energy By Source'!AM12*'Price By Source'!AM5</f>
        <v>501822.61717132031</v>
      </c>
      <c r="AN5" s="158">
        <f>'Energy By Source'!AN12*'Price By Source'!AN5</f>
        <v>512373.25768232858</v>
      </c>
      <c r="AO5" s="158">
        <f>'Energy By Source'!AO12*'Price By Source'!AO5</f>
        <v>522647.26002903032</v>
      </c>
      <c r="AP5" s="158">
        <f>'Energy By Source'!AP12*'Price By Source'!AP5</f>
        <v>533100.20522961102</v>
      </c>
      <c r="AQ5" s="158">
        <f>'Energy By Source'!AQ12*'Price By Source'!AQ5</f>
        <v>543762.20933420316</v>
      </c>
      <c r="AR5" s="158">
        <f>'Energy By Source'!AR12*'Price By Source'!AR5</f>
        <v>554637.4535208873</v>
      </c>
      <c r="AS5" s="158">
        <f>'Energy By Source'!AS12*'Price By Source'!AS5</f>
        <v>565730.20259130502</v>
      </c>
      <c r="AT5" s="158">
        <f>'Energy By Source'!AT12*'Price By Source'!AT5</f>
        <v>577044.80664313119</v>
      </c>
      <c r="AU5" s="158">
        <f>'Energy By Source'!AU12*'Price By Source'!AU5</f>
        <v>588585.70277599373</v>
      </c>
      <c r="AV5" s="158">
        <f>'Energy By Source'!AV12*'Price By Source'!AV5</f>
        <v>600357.41683151375</v>
      </c>
      <c r="AW5" s="158">
        <f>'Energy By Source'!AW12*'Price By Source'!AW5</f>
        <v>646370.39629016083</v>
      </c>
      <c r="AX5" s="158">
        <f>'Energy By Source'!AX12*'Price By Source'!AX5</f>
        <v>754197.19950639759</v>
      </c>
      <c r="AY5" s="158">
        <f>'Energy By Source'!AY12*'Price By Source'!AY5</f>
        <v>771335.80789382709</v>
      </c>
      <c r="AZ5" s="158">
        <f>'Energy By Source'!AZ12*'Price By Source'!AZ5</f>
        <v>788678.07970229548</v>
      </c>
      <c r="BA5" s="158">
        <f>'Energy By Source'!BA12*'Price By Source'!BA5</f>
        <v>806164.83427439875</v>
      </c>
      <c r="BB5" s="158">
        <f>'Energy By Source'!BB12*'Price By Source'!BB5</f>
        <v>823960.82669770566</v>
      </c>
      <c r="BC5" s="158">
        <f>'Energy By Source'!BC12*'Price By Source'!BC5</f>
        <v>842185.74235421035</v>
      </c>
      <c r="BD5" s="158">
        <f>'Energy By Source'!BD12*'Price By Source'!BD5</f>
        <v>860809.31392268289</v>
      </c>
      <c r="BE5" s="158">
        <f>'Energy By Source'!BE12*'Price By Source'!BE5</f>
        <v>879831.63755802356</v>
      </c>
      <c r="BF5" s="158">
        <f>'Energy By Source'!BF12*'Price By Source'!BF5</f>
        <v>898570.62993498018</v>
      </c>
      <c r="BG5" s="158">
        <f>'Energy By Source'!BG12*'Price By Source'!BG5</f>
        <v>917848.52109209122</v>
      </c>
      <c r="BH5" s="158">
        <f>'Energy By Source'!BH12*'Price By Source'!BH5</f>
        <v>937535.84812515497</v>
      </c>
      <c r="BI5" s="158">
        <f>'Energy By Source'!BI12*'Price By Source'!BI5</f>
        <v>957692.3826857995</v>
      </c>
      <c r="BJ5" s="158">
        <f>'Energy By Source'!BJ12*'Price By Source'!BJ5</f>
        <v>977899.39007512457</v>
      </c>
      <c r="BK5" s="158">
        <f>'Energy By Source'!BK12*'Price By Source'!BK5</f>
        <v>998403.62402971287</v>
      </c>
      <c r="BL5" s="158">
        <f>'Energy By Source'!BL12*'Price By Source'!BL5</f>
        <v>1019334.7997305567</v>
      </c>
      <c r="BM5" s="13"/>
    </row>
    <row r="6" spans="1:65" s="12" customFormat="1" ht="37.5" customHeight="1">
      <c r="B6" s="15">
        <f>NPV(7%,J6:BL6)+I6</f>
        <v>218283.28568232636</v>
      </c>
      <c r="C6" s="167"/>
      <c r="D6" s="14" t="s">
        <v>75</v>
      </c>
      <c r="E6" s="1">
        <f>'Energy By Source'!E9*'Price By Source'!E5</f>
        <v>0</v>
      </c>
      <c r="F6" s="1">
        <f>'Energy By Source'!F9*'Price By Source'!F5</f>
        <v>0</v>
      </c>
      <c r="G6" s="1">
        <f>'Energy By Source'!G9*'Price By Source'!G5</f>
        <v>0</v>
      </c>
      <c r="H6" s="118">
        <f>'Energy By Source'!H9*'Price By Source'!H5</f>
        <v>0</v>
      </c>
      <c r="I6" s="1">
        <f>'Energy By Source'!I9*'Price By Source'!I5</f>
        <v>0</v>
      </c>
      <c r="J6" s="1">
        <f>'Energy By Source'!J9*'Price By Source'!J5</f>
        <v>0</v>
      </c>
      <c r="K6" s="1">
        <f>'Energy By Source'!K9*'Price By Source'!K5</f>
        <v>0</v>
      </c>
      <c r="L6" s="1">
        <f>'Energy By Source'!L9*'Price By Source'!L5</f>
        <v>0</v>
      </c>
      <c r="M6" s="1">
        <f>'Energy By Source'!M9*'Price By Source'!M5</f>
        <v>0</v>
      </c>
      <c r="N6" s="13">
        <f>'Energy By Source'!N14*'Price By Source'!N7</f>
        <v>7186.3889932485381</v>
      </c>
      <c r="O6" s="13">
        <f>'Energy By Source'!O14*'Price By Source'!O7</f>
        <v>20205.882705543234</v>
      </c>
      <c r="P6" s="13">
        <f>'Energy By Source'!P14*'Price By Source'!P7</f>
        <v>0</v>
      </c>
      <c r="Q6" s="13">
        <f>'Energy By Source'!Q14*'Price By Source'!Q7</f>
        <v>2.8702712931450248E-11</v>
      </c>
      <c r="R6" s="13">
        <f>'Energy By Source'!R14*'Price By Source'!R7</f>
        <v>0</v>
      </c>
      <c r="S6" s="13">
        <f>'Energy By Source'!S14*'Price By Source'!S7</f>
        <v>-3.1549218605613931E-11</v>
      </c>
      <c r="T6" s="13">
        <f>'Energy By Source'!T14*'Price By Source'!T7</f>
        <v>-3.3077971455176206E-11</v>
      </c>
      <c r="U6" s="13">
        <f>'Energy By Source'!U14*'Price By Source'!U7</f>
        <v>3.4681733575809829E-11</v>
      </c>
      <c r="V6" s="13">
        <f>'Energy By Source'!V14*'Price By Source'!V7</f>
        <v>-3.6364232772958812E-11</v>
      </c>
      <c r="W6" s="13">
        <f>'Energy By Source'!W14*'Price By Source'!W7</f>
        <v>0</v>
      </c>
      <c r="X6" s="13">
        <f>'Energy By Source'!X14*'Price By Source'!X7</f>
        <v>-3.8686747998956771E-11</v>
      </c>
      <c r="Y6" s="13">
        <f>'Energy By Source'!Y14*'Price By Source'!Y7</f>
        <v>3.9903208851756875E-11</v>
      </c>
      <c r="Z6" s="13">
        <f>'Energy By Source'!Z14*'Price By Source'!Z7</f>
        <v>0</v>
      </c>
      <c r="AA6" s="13">
        <f>'Energy By Source'!AA14*'Price By Source'!AA7</f>
        <v>-4.2452420797114033E-11</v>
      </c>
      <c r="AB6" s="13">
        <f>'Energy By Source'!AB14*'Price By Source'!AB7</f>
        <v>183.31691145842973</v>
      </c>
      <c r="AC6" s="13">
        <f>'Energy By Source'!AC14*'Price By Source'!AC7</f>
        <v>1360.3999479883946</v>
      </c>
      <c r="AD6" s="13">
        <f>'Energy By Source'!AD14*'Price By Source'!AD7</f>
        <v>3046.0761044449287</v>
      </c>
      <c r="AE6" s="13">
        <f>'Energy By Source'!AE14*'Price By Source'!AE7</f>
        <v>5159.6092894068943</v>
      </c>
      <c r="AF6" s="13">
        <f>'Energy By Source'!AF14*'Price By Source'!AF7</f>
        <v>8625.8627378672736</v>
      </c>
      <c r="AG6" s="13">
        <f>'Energy By Source'!AG14*'Price By Source'!AG7</f>
        <v>13265.066935046911</v>
      </c>
      <c r="AH6" s="13">
        <f>'Energy By Source'!AH14*'Price By Source'!AH7</f>
        <v>19523.706656804708</v>
      </c>
      <c r="AI6" s="13">
        <f>'Energy By Source'!AI14*'Price By Source'!AI7</f>
        <v>26629.912596976854</v>
      </c>
      <c r="AJ6" s="13">
        <f>'Energy By Source'!AJ14*'Price By Source'!AJ7</f>
        <v>34104.088968853437</v>
      </c>
      <c r="AK6" s="13">
        <f>'Energy By Source'!AK14*'Price By Source'!AK7</f>
        <v>41842.701498583949</v>
      </c>
      <c r="AL6" s="13">
        <f>'Energy By Source'!AL14*'Price By Source'!AL7</f>
        <v>49889.202873152419</v>
      </c>
      <c r="AM6" s="13">
        <f>'Energy By Source'!AM14*'Price By Source'!AM7</f>
        <v>71457.003778169994</v>
      </c>
      <c r="AN6" s="13">
        <f>'Energy By Source'!AN14*'Price By Source'!AN7</f>
        <v>81545.833491739962</v>
      </c>
      <c r="AO6" s="13">
        <f>'Energy By Source'!AO14*'Price By Source'!AO7</f>
        <v>92562.92137766676</v>
      </c>
      <c r="AP6" s="13">
        <f>'Energy By Source'!AP14*'Price By Source'!AP7</f>
        <v>104000.71336151421</v>
      </c>
      <c r="AQ6" s="13">
        <f>'Energy By Source'!AQ14*'Price By Source'!AQ7</f>
        <v>112819.20236001728</v>
      </c>
      <c r="AR6" s="13">
        <f>'Energy By Source'!AR14*'Price By Source'!AR7</f>
        <v>121941.72516127376</v>
      </c>
      <c r="AS6" s="13">
        <f>'Energy By Source'!AS14*'Price By Source'!AS7</f>
        <v>131390.56169381505</v>
      </c>
      <c r="AT6" s="13">
        <f>'Energy By Source'!AT14*'Price By Source'!AT7</f>
        <v>141129.448664903</v>
      </c>
      <c r="AU6" s="13">
        <f>'Energy By Source'!AU14*'Price By Source'!AU7</f>
        <v>151213.05918551408</v>
      </c>
      <c r="AV6" s="13">
        <f>'Energy By Source'!AV14*'Price By Source'!AV7</f>
        <v>161646.00101787486</v>
      </c>
      <c r="AW6" s="13">
        <f>'Energy By Source'!AW14*'Price By Source'!AW7</f>
        <v>132928.76051252475</v>
      </c>
      <c r="AX6" s="13">
        <f>'Energy By Source'!AX14*'Price By Source'!AX7</f>
        <v>32947.111784759079</v>
      </c>
      <c r="AY6" s="13">
        <f>'Energy By Source'!AY14*'Price By Source'!AY7</f>
        <v>39053.732036396788</v>
      </c>
      <c r="AZ6" s="13">
        <f>'Energy By Source'!AZ14*'Price By Source'!AZ7</f>
        <v>45620.18235278588</v>
      </c>
      <c r="BA6" s="13">
        <f>'Energy By Source'!BA14*'Price By Source'!BA7</f>
        <v>52744.892678419383</v>
      </c>
      <c r="BB6" s="13">
        <f>'Energy By Source'!BB14*'Price By Source'!BB7</f>
        <v>60092.894853606907</v>
      </c>
      <c r="BC6" s="13">
        <f>'Energy By Source'!BC14*'Price By Source'!BC7</f>
        <v>67736.703903153495</v>
      </c>
      <c r="BD6" s="13">
        <f>'Energy By Source'!BD14*'Price By Source'!BD7</f>
        <v>75661.788573503276</v>
      </c>
      <c r="BE6" s="13">
        <f>'Energy By Source'!BE14*'Price By Source'!BE7</f>
        <v>83883.351222763784</v>
      </c>
      <c r="BF6" s="13">
        <f>'Energy By Source'!BF14*'Price By Source'!BF7</f>
        <v>92868.302581028722</v>
      </c>
      <c r="BG6" s="13">
        <f>'Energy By Source'!BG14*'Price By Source'!BG7</f>
        <v>102343.30286838439</v>
      </c>
      <c r="BH6" s="13">
        <f>'Energy By Source'!BH14*'Price By Source'!BH7</f>
        <v>112157.53884152134</v>
      </c>
      <c r="BI6" s="13">
        <f>'Energy By Source'!BI14*'Price By Source'!BI7</f>
        <v>122380.19117581377</v>
      </c>
      <c r="BJ6" s="13">
        <f>'Energy By Source'!BJ14*'Price By Source'!BJ7</f>
        <v>133157.24747108467</v>
      </c>
      <c r="BK6" s="13">
        <f>'Energy By Source'!BK14*'Price By Source'!BK7</f>
        <v>144581.32192018427</v>
      </c>
      <c r="BL6" s="13">
        <f>'Energy By Source'!BL14*'Price By Source'!BL7</f>
        <v>156404.28939124057</v>
      </c>
      <c r="BM6" s="13"/>
    </row>
    <row r="7" spans="1:65" s="12" customFormat="1" ht="52.5" customHeight="1">
      <c r="B7" s="15"/>
      <c r="C7" s="167"/>
      <c r="D7" s="14" t="s">
        <v>68</v>
      </c>
      <c r="E7" s="1">
        <f>'Energy By Source'!E10*'Price By Source'!E6</f>
        <v>0</v>
      </c>
      <c r="F7" s="1">
        <f>'Energy By Source'!F10*'Price By Source'!F6</f>
        <v>0</v>
      </c>
      <c r="G7" s="1">
        <f>'Energy By Source'!G10*'Price By Source'!G6</f>
        <v>0</v>
      </c>
      <c r="H7" s="118">
        <f>'Energy By Source'!H10*'Price By Source'!H6</f>
        <v>0</v>
      </c>
      <c r="I7" s="1">
        <f>'Energy By Source'!I10*'Price By Source'!I6</f>
        <v>0</v>
      </c>
      <c r="J7" s="1">
        <f>'Energy By Source'!J10*'Price By Source'!J6</f>
        <v>0</v>
      </c>
      <c r="K7" s="1">
        <f>'Energy By Source'!K10*'Price By Source'!K6</f>
        <v>0</v>
      </c>
      <c r="L7" s="1">
        <f>'Energy By Source'!L10*'Price By Source'!L6</f>
        <v>0</v>
      </c>
      <c r="M7" s="1">
        <f>'Energy By Source'!M10*'Price By Source'!M6</f>
        <v>0</v>
      </c>
      <c r="N7" s="13">
        <f>'Energy By Source'!N16*'Price By Source'!N9</f>
        <v>0</v>
      </c>
      <c r="O7" s="13">
        <f>'Energy By Source'!O16*'Price By Source'!O9</f>
        <v>0</v>
      </c>
      <c r="P7" s="13">
        <f>'Energy By Source'!P16*'Price By Source'!P9</f>
        <v>0</v>
      </c>
      <c r="Q7" s="13">
        <f>'Energy By Source'!Q16*'Price By Source'!Q9</f>
        <v>0</v>
      </c>
      <c r="R7" s="13">
        <f>'Energy By Source'!R16*'Price By Source'!R9</f>
        <v>0</v>
      </c>
      <c r="S7" s="13">
        <f>'Energy By Source'!S16*'Price By Source'!S9</f>
        <v>0</v>
      </c>
      <c r="T7" s="13">
        <f>'Energy By Source'!T16*'Price By Source'!T9</f>
        <v>0</v>
      </c>
      <c r="U7" s="13">
        <f>'Energy By Source'!U16*'Price By Source'!U9</f>
        <v>0</v>
      </c>
      <c r="V7" s="13">
        <f>'Energy By Source'!V16*'Price By Source'!V9</f>
        <v>0</v>
      </c>
      <c r="W7" s="13">
        <f>'Energy By Source'!W16*'Price By Source'!W9</f>
        <v>0</v>
      </c>
      <c r="X7" s="13">
        <f>'Energy By Source'!X16*'Price By Source'!X9</f>
        <v>0</v>
      </c>
      <c r="Y7" s="13">
        <f>'Energy By Source'!Y16*'Price By Source'!Y9</f>
        <v>0</v>
      </c>
      <c r="Z7" s="13">
        <f>'Energy By Source'!Z16*'Price By Source'!Z9</f>
        <v>0</v>
      </c>
      <c r="AA7" s="13">
        <f>'Energy By Source'!AA16*'Price By Source'!AA9</f>
        <v>0</v>
      </c>
      <c r="AB7" s="13">
        <f>'Energy By Source'!AB16*'Price By Source'!AB9</f>
        <v>0</v>
      </c>
      <c r="AC7" s="13">
        <f>'Energy By Source'!AC16*'Price By Source'!AC9</f>
        <v>0</v>
      </c>
      <c r="AD7" s="13">
        <f>'Energy By Source'!AD16*'Price By Source'!AD9</f>
        <v>0</v>
      </c>
      <c r="AE7" s="13">
        <f>'Energy By Source'!AE16*'Price By Source'!AE9</f>
        <v>0</v>
      </c>
      <c r="AF7" s="13">
        <f>'Energy By Source'!AF16*'Price By Source'!AF9</f>
        <v>0</v>
      </c>
      <c r="AG7" s="13">
        <f>'Energy By Source'!AG16*'Price By Source'!AG9</f>
        <v>0</v>
      </c>
      <c r="AH7" s="13">
        <f>'Energy By Source'!AH16*'Price By Source'!AH9</f>
        <v>0</v>
      </c>
      <c r="AI7" s="13">
        <f>'Energy By Source'!AI16*'Price By Source'!AI9</f>
        <v>0</v>
      </c>
      <c r="AJ7" s="13">
        <f>'Energy By Source'!AJ16*'Price By Source'!AJ9</f>
        <v>0</v>
      </c>
      <c r="AK7" s="13">
        <f>'Energy By Source'!AK16*'Price By Source'!AK9</f>
        <v>0</v>
      </c>
      <c r="AL7" s="13">
        <f>'Energy By Source'!AL16*'Price By Source'!AL9</f>
        <v>0</v>
      </c>
      <c r="AM7" s="13">
        <f>'Energy By Source'!AM16*'Price By Source'!AM9</f>
        <v>0</v>
      </c>
      <c r="AN7" s="13">
        <f>'Energy By Source'!AN16*'Price By Source'!AN9</f>
        <v>0</v>
      </c>
      <c r="AO7" s="13">
        <f>'Energy By Source'!AO16*'Price By Source'!AO9</f>
        <v>0</v>
      </c>
      <c r="AP7" s="13">
        <f>'Energy By Source'!AP16*'Price By Source'!AP9</f>
        <v>0</v>
      </c>
      <c r="AQ7" s="13">
        <f>'Energy By Source'!AQ16*'Price By Source'!AQ9</f>
        <v>0</v>
      </c>
      <c r="AR7" s="13">
        <f>'Energy By Source'!AR16*'Price By Source'!AR9</f>
        <v>0</v>
      </c>
      <c r="AS7" s="13">
        <f>'Energy By Source'!AS16*'Price By Source'!AS9</f>
        <v>0</v>
      </c>
      <c r="AT7" s="13">
        <f>'Energy By Source'!AT16*'Price By Source'!AT9</f>
        <v>0</v>
      </c>
      <c r="AU7" s="13">
        <f>'Energy By Source'!AU16*'Price By Source'!AU9</f>
        <v>0</v>
      </c>
      <c r="AV7" s="13">
        <f>'Energy By Source'!AV16*'Price By Source'!AV9</f>
        <v>0</v>
      </c>
      <c r="AW7" s="13">
        <f>'Energy By Source'!AW16*'Price By Source'!AW9</f>
        <v>0</v>
      </c>
      <c r="AX7" s="13">
        <f>'Energy By Source'!AX16*'Price By Source'!AX9</f>
        <v>0</v>
      </c>
      <c r="AY7" s="13">
        <f>'Energy By Source'!AY16*'Price By Source'!AY9</f>
        <v>0</v>
      </c>
      <c r="AZ7" s="13">
        <f>'Energy By Source'!AZ16*'Price By Source'!AZ9</f>
        <v>0</v>
      </c>
      <c r="BA7" s="13">
        <f>'Energy By Source'!BA16*'Price By Source'!BA9</f>
        <v>0</v>
      </c>
      <c r="BB7" s="13">
        <f>'Energy By Source'!BB16*'Price By Source'!BB9</f>
        <v>0</v>
      </c>
      <c r="BC7" s="13">
        <f>'Energy By Source'!BC16*'Price By Source'!BC9</f>
        <v>0</v>
      </c>
      <c r="BD7" s="13">
        <f>'Energy By Source'!BD16*'Price By Source'!BD9</f>
        <v>0</v>
      </c>
      <c r="BE7" s="13">
        <f>'Energy By Source'!BE16*'Price By Source'!BE9</f>
        <v>0</v>
      </c>
      <c r="BF7" s="13">
        <f>'Energy By Source'!BF16*'Price By Source'!BF9</f>
        <v>0</v>
      </c>
      <c r="BG7" s="13">
        <f>'Energy By Source'!BG16*'Price By Source'!BG9</f>
        <v>0</v>
      </c>
      <c r="BH7" s="13">
        <f>'Energy By Source'!BH16*'Price By Source'!BH9</f>
        <v>0</v>
      </c>
      <c r="BI7" s="13">
        <f>'Energy By Source'!BI16*'Price By Source'!BI9</f>
        <v>0</v>
      </c>
      <c r="BJ7" s="13">
        <f>'Energy By Source'!BJ16*'Price By Source'!BJ9</f>
        <v>0</v>
      </c>
      <c r="BK7" s="13">
        <f>'Energy By Source'!BK16*'Price By Source'!BK9</f>
        <v>0</v>
      </c>
      <c r="BL7" s="13">
        <f>'Energy By Source'!BL16*'Price By Source'!BL9</f>
        <v>0</v>
      </c>
      <c r="BM7" s="13"/>
    </row>
    <row r="8" spans="1:65" s="12" customFormat="1" ht="52.5" customHeight="1">
      <c r="B8" s="15"/>
      <c r="C8" s="167"/>
      <c r="D8" s="14" t="s">
        <v>81</v>
      </c>
      <c r="E8" s="1"/>
      <c r="F8" s="1"/>
      <c r="G8" s="1"/>
      <c r="H8" s="118"/>
      <c r="I8" s="1"/>
      <c r="J8" s="1"/>
      <c r="K8" s="1"/>
      <c r="L8" s="1"/>
      <c r="M8" s="1"/>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row>
    <row r="9" spans="1:65" s="12" customFormat="1" ht="51.75" customHeight="1">
      <c r="B9" s="15">
        <f>NPV(7%,J9:BL9)+I9</f>
        <v>3749150.6320461147</v>
      </c>
      <c r="C9" s="168"/>
      <c r="D9" s="14" t="s">
        <v>13</v>
      </c>
      <c r="E9" s="13">
        <f t="shared" ref="E9:M9" si="0">SUM(E4:E8)</f>
        <v>0</v>
      </c>
      <c r="F9" s="13">
        <f t="shared" si="0"/>
        <v>0</v>
      </c>
      <c r="G9" s="13">
        <f t="shared" si="0"/>
        <v>0</v>
      </c>
      <c r="H9" s="119">
        <f t="shared" si="0"/>
        <v>0</v>
      </c>
      <c r="I9" s="13">
        <f t="shared" si="0"/>
        <v>0</v>
      </c>
      <c r="J9" s="13">
        <f t="shared" si="0"/>
        <v>0</v>
      </c>
      <c r="K9" s="13">
        <f t="shared" si="0"/>
        <v>0</v>
      </c>
      <c r="L9" s="13">
        <f t="shared" si="0"/>
        <v>0</v>
      </c>
      <c r="M9" s="13">
        <f t="shared" si="0"/>
        <v>0</v>
      </c>
      <c r="N9" s="13">
        <f>SUM(N4:N8)</f>
        <v>87847.083812987039</v>
      </c>
      <c r="O9" s="13">
        <f t="shared" ref="O9:BL9" si="1">SUM(O4:O8)</f>
        <v>194481.00451418397</v>
      </c>
      <c r="P9" s="13">
        <f t="shared" si="1"/>
        <v>180796.51813962744</v>
      </c>
      <c r="Q9" s="13">
        <f t="shared" si="1"/>
        <v>190250.23465776592</v>
      </c>
      <c r="R9" s="13">
        <f t="shared" si="1"/>
        <v>202709.12388944731</v>
      </c>
      <c r="S9" s="13">
        <f t="shared" si="1"/>
        <v>218561.3412352856</v>
      </c>
      <c r="T9" s="13">
        <f t="shared" si="1"/>
        <v>234912.86298495709</v>
      </c>
      <c r="U9" s="13">
        <f t="shared" si="1"/>
        <v>249838.10492526944</v>
      </c>
      <c r="V9" s="13">
        <f t="shared" si="1"/>
        <v>263779.86744451942</v>
      </c>
      <c r="W9" s="13">
        <f t="shared" si="1"/>
        <v>276238.32581436791</v>
      </c>
      <c r="X9" s="13">
        <f t="shared" si="1"/>
        <v>291539.16504144412</v>
      </c>
      <c r="Y9" s="13">
        <f t="shared" si="1"/>
        <v>311976.71276478074</v>
      </c>
      <c r="Z9" s="13">
        <f t="shared" si="1"/>
        <v>339140.46461235482</v>
      </c>
      <c r="AA9" s="13">
        <f t="shared" si="1"/>
        <v>354621.22164687974</v>
      </c>
      <c r="AB9" s="13">
        <f t="shared" si="1"/>
        <v>370500.27277215966</v>
      </c>
      <c r="AC9" s="13">
        <f t="shared" si="1"/>
        <v>386088.72205600579</v>
      </c>
      <c r="AD9" s="13">
        <f t="shared" si="1"/>
        <v>402060.70333691849</v>
      </c>
      <c r="AE9" s="13">
        <f t="shared" si="1"/>
        <v>418537.64712139458</v>
      </c>
      <c r="AF9" s="13">
        <f t="shared" si="1"/>
        <v>435423.56096155132</v>
      </c>
      <c r="AG9" s="13">
        <f t="shared" si="1"/>
        <v>452733.32909808331</v>
      </c>
      <c r="AH9" s="13">
        <f t="shared" si="1"/>
        <v>469393.33895902679</v>
      </c>
      <c r="AI9" s="13">
        <f t="shared" si="1"/>
        <v>486553.18475234206</v>
      </c>
      <c r="AJ9" s="13">
        <f t="shared" si="1"/>
        <v>504200.41251120716</v>
      </c>
      <c r="AK9" s="13">
        <f t="shared" si="1"/>
        <v>522322.07501033403</v>
      </c>
      <c r="AL9" s="13">
        <f t="shared" si="1"/>
        <v>540985.1854542311</v>
      </c>
      <c r="AM9" s="13">
        <f t="shared" si="1"/>
        <v>573279.62094949035</v>
      </c>
      <c r="AN9" s="13">
        <f t="shared" si="1"/>
        <v>593919.09117406851</v>
      </c>
      <c r="AO9" s="13">
        <f t="shared" si="1"/>
        <v>615210.18140669703</v>
      </c>
      <c r="AP9" s="13">
        <f t="shared" si="1"/>
        <v>637100.91859112517</v>
      </c>
      <c r="AQ9" s="13">
        <f t="shared" si="1"/>
        <v>656581.4116942205</v>
      </c>
      <c r="AR9" s="13">
        <f t="shared" si="1"/>
        <v>676579.17868216103</v>
      </c>
      <c r="AS9" s="13">
        <f t="shared" si="1"/>
        <v>697120.76428512007</v>
      </c>
      <c r="AT9" s="13">
        <f t="shared" si="1"/>
        <v>718174.25530803413</v>
      </c>
      <c r="AU9" s="13">
        <f t="shared" si="1"/>
        <v>739798.76196150784</v>
      </c>
      <c r="AV9" s="13">
        <f t="shared" si="1"/>
        <v>762003.41784938867</v>
      </c>
      <c r="AW9" s="13">
        <f t="shared" si="1"/>
        <v>779299.15680268558</v>
      </c>
      <c r="AX9" s="13">
        <f t="shared" si="1"/>
        <v>787144.31129115669</v>
      </c>
      <c r="AY9" s="13">
        <f t="shared" si="1"/>
        <v>810389.53993022384</v>
      </c>
      <c r="AZ9" s="13">
        <f t="shared" si="1"/>
        <v>834298.26205508132</v>
      </c>
      <c r="BA9" s="13">
        <f t="shared" si="1"/>
        <v>858909.72695281811</v>
      </c>
      <c r="BB9" s="13">
        <f t="shared" si="1"/>
        <v>884053.7215513126</v>
      </c>
      <c r="BC9" s="13">
        <f t="shared" si="1"/>
        <v>909922.44625736389</v>
      </c>
      <c r="BD9" s="13">
        <f t="shared" si="1"/>
        <v>936471.10249618615</v>
      </c>
      <c r="BE9" s="13">
        <f t="shared" si="1"/>
        <v>963714.98878078733</v>
      </c>
      <c r="BF9" s="13">
        <f t="shared" si="1"/>
        <v>991438.93251600885</v>
      </c>
      <c r="BG9" s="13">
        <f t="shared" si="1"/>
        <v>1020191.8239604756</v>
      </c>
      <c r="BH9" s="13">
        <f t="shared" si="1"/>
        <v>1049693.3869666762</v>
      </c>
      <c r="BI9" s="13">
        <f t="shared" si="1"/>
        <v>1080072.5738616132</v>
      </c>
      <c r="BJ9" s="13">
        <f t="shared" si="1"/>
        <v>1111056.6375462092</v>
      </c>
      <c r="BK9" s="13">
        <f t="shared" si="1"/>
        <v>1142984.9459498972</v>
      </c>
      <c r="BL9" s="13">
        <f t="shared" si="1"/>
        <v>1175739.0891217971</v>
      </c>
      <c r="BM9" s="13"/>
    </row>
    <row r="10" spans="1:65" s="1" customFormat="1">
      <c r="H10" s="118"/>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1:65">
      <c r="D11" s="4" t="s">
        <v>85</v>
      </c>
      <c r="E11" s="1"/>
      <c r="F11" s="1"/>
      <c r="G11" s="1"/>
      <c r="H11" s="118"/>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5" s="127" customFormat="1">
      <c r="D12" s="53" t="s">
        <v>21</v>
      </c>
      <c r="E12" s="54"/>
      <c r="F12" s="54"/>
      <c r="G12" s="54"/>
      <c r="H12" s="120"/>
      <c r="I12" s="54"/>
      <c r="J12" s="54"/>
      <c r="K12" s="54"/>
      <c r="L12" s="54"/>
      <c r="M12" s="55"/>
      <c r="N12" s="114">
        <f>'Pwr Purchase Expense by Source'!N9/'Energy By Source'!N9</f>
        <v>73.761892215639307</v>
      </c>
      <c r="O12" s="114">
        <f>'Pwr Purchase Expense by Source'!O9/'Energy By Source'!O9</f>
        <v>75.083854458900461</v>
      </c>
      <c r="P12" s="114">
        <f>'Pwr Purchase Expense by Source'!P9/'Energy By Source'!P9</f>
        <v>80.531312736614453</v>
      </c>
      <c r="Q12" s="114">
        <f>'Pwr Purchase Expense by Source'!Q9/'Energy By Source'!Q9</f>
        <v>82.141938991346748</v>
      </c>
      <c r="R12" s="114">
        <f>'Pwr Purchase Expense by Source'!R9/'Energy By Source'!R9</f>
        <v>83.78477777117368</v>
      </c>
      <c r="S12" s="114">
        <f>'Pwr Purchase Expense by Source'!S9/'Energy By Source'!S9</f>
        <v>85.460473326597153</v>
      </c>
      <c r="T12" s="114">
        <f>'Pwr Purchase Expense by Source'!T9/'Energy By Source'!T9</f>
        <v>87.169682793129098</v>
      </c>
      <c r="U12" s="114">
        <f>'Pwr Purchase Expense by Source'!U9/'Energy By Source'!U9</f>
        <v>88.913076448991674</v>
      </c>
      <c r="V12" s="114">
        <f>'Pwr Purchase Expense by Source'!V9/'Energy By Source'!V9</f>
        <v>90.691337977971529</v>
      </c>
      <c r="W12" s="114">
        <f>'Pwr Purchase Expense by Source'!W9/'Energy By Source'!W9</f>
        <v>92.505164737530961</v>
      </c>
      <c r="X12" s="114">
        <f>'Pwr Purchase Expense by Source'!X9/'Energy By Source'!X9</f>
        <v>94.355268032281572</v>
      </c>
      <c r="Y12" s="114">
        <f>'Pwr Purchase Expense by Source'!Y9/'Energy By Source'!Y9</f>
        <v>96.24237339292722</v>
      </c>
      <c r="Z12" s="114">
        <f>'Pwr Purchase Expense by Source'!Z9/'Energy By Source'!Z9</f>
        <v>98.167220860785761</v>
      </c>
      <c r="AA12" s="114">
        <f>'Pwr Purchase Expense by Source'!AA9/'Energy By Source'!AA9</f>
        <v>100.13056527800148</v>
      </c>
      <c r="AB12" s="114">
        <f>'Pwr Purchase Expense by Source'!AB9/'Energy By Source'!AB9</f>
        <v>102.12950959513391</v>
      </c>
      <c r="AC12" s="114">
        <f>'Pwr Purchase Expense by Source'!AC9/'Energy By Source'!AC9</f>
        <v>104.14921820797244</v>
      </c>
      <c r="AD12" s="114">
        <f>'Pwr Purchase Expense by Source'!AD9/'Energy By Source'!AD9</f>
        <v>106.2010067477617</v>
      </c>
      <c r="AE12" s="114">
        <f>'Pwr Purchase Expense by Source'!AE9/'Energy By Source'!AE9</f>
        <v>108.2877635082139</v>
      </c>
      <c r="AF12" s="114">
        <f>'Pwr Purchase Expense by Source'!AF9/'Energy By Source'!AF9</f>
        <v>110.3937365651702</v>
      </c>
      <c r="AG12" s="114">
        <f>'Pwr Purchase Expense by Source'!AG9/'Energy By Source'!AG9</f>
        <v>112.52440605749959</v>
      </c>
      <c r="AH12" s="114">
        <f>'Pwr Purchase Expense by Source'!AH9/'Energy By Source'!AH9</f>
        <v>114.67307774836516</v>
      </c>
      <c r="AI12" s="114">
        <f>'Pwr Purchase Expense by Source'!AI9/'Energy By Source'!AI9</f>
        <v>116.85581342604715</v>
      </c>
      <c r="AJ12" s="114">
        <f>'Pwr Purchase Expense by Source'!AJ9/'Energy By Source'!AJ9</f>
        <v>119.08224374269902</v>
      </c>
      <c r="AK12" s="114">
        <f>'Pwr Purchase Expense by Source'!AK9/'Energy By Source'!AK9</f>
        <v>121.35509860718153</v>
      </c>
      <c r="AL12" s="114">
        <f>'Pwr Purchase Expense by Source'!AL9/'Energy By Source'!AL9</f>
        <v>123.67468711930495</v>
      </c>
      <c r="AM12" s="114">
        <f>'Pwr Purchase Expense by Source'!AM9/'Energy By Source'!AM9</f>
        <v>129.23954941456915</v>
      </c>
      <c r="AN12" s="114">
        <f>'Pwr Purchase Expense by Source'!AN9/'Energy By Source'!AN9</f>
        <v>132.06188328101274</v>
      </c>
      <c r="AO12" s="114">
        <f>'Pwr Purchase Expense by Source'!AO9/'Energy By Source'!AO9</f>
        <v>134.95593188336602</v>
      </c>
      <c r="AP12" s="114">
        <f>'Pwr Purchase Expense by Source'!AP9/'Energy By Source'!AP9</f>
        <v>137.90653600077081</v>
      </c>
      <c r="AQ12" s="114">
        <f>'Pwr Purchase Expense by Source'!AQ9/'Energy By Source'!AQ9</f>
        <v>140.8375186533288</v>
      </c>
      <c r="AR12" s="114">
        <f>'Pwr Purchase Expense by Source'!AR9/'Energy By Source'!AR9</f>
        <v>143.82723915482728</v>
      </c>
      <c r="AS12" s="114">
        <f>'Pwr Purchase Expense by Source'!AS9/'Energy By Source'!AS9</f>
        <v>146.87724155801342</v>
      </c>
      <c r="AT12" s="114">
        <f>'Pwr Purchase Expense by Source'!AT9/'Energy By Source'!AT9</f>
        <v>149.98765403114641</v>
      </c>
      <c r="AU12" s="114">
        <f>'Pwr Purchase Expense by Source'!AU9/'Energy By Source'!AU9</f>
        <v>153.16085292319519</v>
      </c>
      <c r="AV12" s="114">
        <f>'Pwr Purchase Expense by Source'!AV9/'Energy By Source'!AV9</f>
        <v>156.39799239010836</v>
      </c>
      <c r="AW12" s="114">
        <f>'Pwr Purchase Expense by Source'!AW9/'Energy By Source'!AW9</f>
        <v>158.57747851019761</v>
      </c>
      <c r="AX12" s="114">
        <f>'Pwr Purchase Expense by Source'!AX9/'Energy By Source'!AX9</f>
        <v>158.82423880023381</v>
      </c>
      <c r="AY12" s="114">
        <f>'Pwr Purchase Expense by Source'!AY9/'Energy By Source'!AY9</f>
        <v>162.14501793551091</v>
      </c>
      <c r="AZ12" s="114">
        <f>'Pwr Purchase Expense by Source'!AZ9/'Energy By Source'!AZ9</f>
        <v>165.53896709286443</v>
      </c>
      <c r="BA12" s="114">
        <f>'Pwr Purchase Expense by Source'!BA9/'Energy By Source'!BA9</f>
        <v>169.00977882639256</v>
      </c>
      <c r="BB12" s="114">
        <f>'Pwr Purchase Expense by Source'!BB9/'Energy By Source'!BB9</f>
        <v>172.54954937704252</v>
      </c>
      <c r="BC12" s="114">
        <f>'Pwr Purchase Expense by Source'!BC9/'Energy By Source'!BC9</f>
        <v>176.16119421254257</v>
      </c>
      <c r="BD12" s="114">
        <f>'Pwr Purchase Expense by Source'!BD9/'Energy By Source'!BD9</f>
        <v>179.84564446955542</v>
      </c>
      <c r="BE12" s="114">
        <f>'Pwr Purchase Expense by Source'!BE9/'Energy By Source'!BE9</f>
        <v>183.60457244031443</v>
      </c>
      <c r="BF12" s="114">
        <f>'Pwr Purchase Expense by Source'!BF9/'Energy By Source'!BF9</f>
        <v>187.45233016464343</v>
      </c>
      <c r="BG12" s="114">
        <f>'Pwr Purchase Expense by Source'!BG9/'Energy By Source'!BG9</f>
        <v>191.38140583770004</v>
      </c>
      <c r="BH12" s="114">
        <f>'Pwr Purchase Expense by Source'!BH9/'Energy By Source'!BH9</f>
        <v>195.38976070219744</v>
      </c>
      <c r="BI12" s="114">
        <f>'Pwr Purchase Expense by Source'!BI9/'Energy By Source'!BI9</f>
        <v>199.48023678670904</v>
      </c>
      <c r="BJ12" s="114">
        <f>'Pwr Purchase Expense by Source'!BJ9/'Energy By Source'!BJ9</f>
        <v>203.65884787245722</v>
      </c>
      <c r="BK12" s="114">
        <f>'Pwr Purchase Expense by Source'!BK9/'Energy By Source'!BK9</f>
        <v>207.92833552113171</v>
      </c>
      <c r="BL12" s="114">
        <f>'Pwr Purchase Expense by Source'!BL9/'Energy By Source'!BL9</f>
        <v>212.28403590369427</v>
      </c>
    </row>
    <row r="13" spans="1:65" s="128" customFormat="1">
      <c r="D13" s="129" t="s">
        <v>15</v>
      </c>
      <c r="E13" s="130"/>
      <c r="F13" s="130"/>
      <c r="G13" s="130"/>
      <c r="H13" s="131"/>
      <c r="I13" s="132">
        <v>0</v>
      </c>
      <c r="J13" s="132">
        <v>0</v>
      </c>
      <c r="K13" s="132">
        <v>0</v>
      </c>
      <c r="L13" s="132">
        <v>0</v>
      </c>
      <c r="M13" s="132">
        <v>0</v>
      </c>
      <c r="N13" s="133">
        <f>'Pwr Purchase Expense by Source'!N9/'Energy By Source'!N10</f>
        <v>78.440891386865843</v>
      </c>
      <c r="O13" s="133">
        <f>'Pwr Purchase Expense by Source'!O9/'Energy By Source'!O10</f>
        <v>79.846710755463889</v>
      </c>
      <c r="P13" s="133">
        <f>'Pwr Purchase Expense by Source'!P9/'Energy By Source'!P10</f>
        <v>85.639722163677831</v>
      </c>
      <c r="Q13" s="133">
        <f>'Pwr Purchase Expense by Source'!Q9/'Energy By Source'!Q10</f>
        <v>87.352516606951397</v>
      </c>
      <c r="R13" s="133">
        <f>'Pwr Purchase Expense by Source'!R9/'Energy By Source'!R10</f>
        <v>89.099566939090423</v>
      </c>
      <c r="S13" s="133">
        <f>'Pwr Purchase Expense by Source'!S9/'Energy By Source'!S10</f>
        <v>90.88155827787223</v>
      </c>
      <c r="T13" s="133">
        <f>'Pwr Purchase Expense by Source'!T9/'Energy By Source'!T10</f>
        <v>92.699189443429688</v>
      </c>
      <c r="U13" s="133">
        <f>'Pwr Purchase Expense by Source'!U9/'Energy By Source'!U10</f>
        <v>94.553173232298278</v>
      </c>
      <c r="V13" s="133">
        <f>'Pwr Purchase Expense by Source'!V9/'Energy By Source'!V10</f>
        <v>96.444236696944259</v>
      </c>
      <c r="W13" s="133">
        <f>'Pwr Purchase Expense by Source'!W9/'Energy By Source'!W10</f>
        <v>98.373121430883145</v>
      </c>
      <c r="X13" s="133">
        <f>'Pwr Purchase Expense by Source'!X9/'Energy By Source'!X10</f>
        <v>100.3405838595008</v>
      </c>
      <c r="Y13" s="133">
        <f>'Pwr Purchase Expense by Source'!Y9/'Energy By Source'!Y10</f>
        <v>102.34739553669083</v>
      </c>
      <c r="Z13" s="133">
        <f>'Pwr Purchase Expense by Source'!Z9/'Energy By Source'!Z10</f>
        <v>104.39434344742465</v>
      </c>
      <c r="AA13" s="133">
        <f>'Pwr Purchase Expense by Source'!AA9/'Energy By Source'!AA10</f>
        <v>106.48223031637313</v>
      </c>
      <c r="AB13" s="133">
        <f>'Pwr Purchase Expense by Source'!AB9/'Energy By Source'!AB10</f>
        <v>108.60797532316043</v>
      </c>
      <c r="AC13" s="133">
        <f>'Pwr Purchase Expense by Source'!AC9/'Energy By Source'!AC10</f>
        <v>110.75580178441265</v>
      </c>
      <c r="AD13" s="133">
        <f>'Pwr Purchase Expense by Source'!AD9/'Energy By Source'!AD10</f>
        <v>112.9377431251786</v>
      </c>
      <c r="AE13" s="133">
        <f>'Pwr Purchase Expense by Source'!AE9/'Energy By Source'!AE10</f>
        <v>115.15687085469654</v>
      </c>
      <c r="AF13" s="133">
        <f>'Pwr Purchase Expense by Source'!AF9/'Energy By Source'!AF10</f>
        <v>117.39643384396257</v>
      </c>
      <c r="AG13" s="133">
        <f>'Pwr Purchase Expense by Source'!AG9/'Energy By Source'!AG10</f>
        <v>119.66225985803115</v>
      </c>
      <c r="AH13" s="133">
        <f>'Pwr Purchase Expense by Source'!AH9/'Energy By Source'!AH10</f>
        <v>121.94723001899843</v>
      </c>
      <c r="AI13" s="133">
        <f>'Pwr Purchase Expense by Source'!AI9/'Energy By Source'!AI10</f>
        <v>124.26842497585703</v>
      </c>
      <c r="AJ13" s="133">
        <f>'Pwr Purchase Expense by Source'!AJ9/'Energy By Source'!AJ10</f>
        <v>126.636086289891</v>
      </c>
      <c r="AK13" s="133">
        <f>'Pwr Purchase Expense by Source'!AK9/'Energy By Source'!AK10</f>
        <v>129.05311703852982</v>
      </c>
      <c r="AL13" s="133">
        <f>'Pwr Purchase Expense by Source'!AL9/'Energy By Source'!AL10</f>
        <v>131.51984592896787</v>
      </c>
      <c r="AM13" s="133">
        <f>'Pwr Purchase Expense by Source'!AM9/'Energy By Source'!AM10</f>
        <v>137.43770874096791</v>
      </c>
      <c r="AN13" s="133">
        <f>'Pwr Purchase Expense by Source'!AN9/'Energy By Source'!AN10</f>
        <v>140.4390740479744</v>
      </c>
      <c r="AO13" s="133">
        <f>'Pwr Purchase Expense by Source'!AO9/'Energy By Source'!AO10</f>
        <v>143.51670323110122</v>
      </c>
      <c r="AP13" s="133">
        <f>'Pwr Purchase Expense by Source'!AP9/'Energy By Source'!AP10</f>
        <v>146.65447546208412</v>
      </c>
      <c r="AQ13" s="133">
        <f>'Pwr Purchase Expense by Source'!AQ9/'Energy By Source'!AQ10</f>
        <v>149.7713815635974</v>
      </c>
      <c r="AR13" s="133">
        <f>'Pwr Purchase Expense by Source'!AR9/'Energy By Source'!AR10</f>
        <v>152.95075148064794</v>
      </c>
      <c r="AS13" s="133">
        <f>'Pwr Purchase Expense by Source'!AS9/'Energy By Source'!AS10</f>
        <v>156.19422721115907</v>
      </c>
      <c r="AT13" s="133">
        <f>'Pwr Purchase Expense by Source'!AT9/'Energy By Source'!AT10</f>
        <v>159.50194505359323</v>
      </c>
      <c r="AU13" s="133">
        <f>'Pwr Purchase Expense by Source'!AU9/'Energy By Source'!AU10</f>
        <v>162.87643209783079</v>
      </c>
      <c r="AV13" s="133">
        <f>'Pwr Purchase Expense by Source'!AV9/'Energy By Source'!AV10</f>
        <v>166.31891571235005</v>
      </c>
      <c r="AW13" s="133">
        <f>'Pwr Purchase Expense by Source'!AW9/'Energy By Source'!AW10</f>
        <v>168.63665497973903</v>
      </c>
      <c r="AX13" s="133">
        <f>'Pwr Purchase Expense by Source'!AX9/'Energy By Source'!AX10</f>
        <v>168.89906821952869</v>
      </c>
      <c r="AY13" s="133">
        <f>'Pwr Purchase Expense by Source'!AY9/'Energy By Source'!AY10</f>
        <v>172.43049708673465</v>
      </c>
      <c r="AZ13" s="133">
        <f>'Pwr Purchase Expense by Source'!AZ9/'Energy By Source'!AZ10</f>
        <v>176.03973743059967</v>
      </c>
      <c r="BA13" s="133">
        <f>'Pwr Purchase Expense by Source'!BA9/'Energy By Source'!BA10</f>
        <v>179.73071603806301</v>
      </c>
      <c r="BB13" s="133">
        <f>'Pwr Purchase Expense by Source'!BB9/'Energy By Source'!BB10</f>
        <v>183.49502778438082</v>
      </c>
      <c r="BC13" s="133">
        <f>'Pwr Purchase Expense by Source'!BC9/'Energy By Source'!BC10</f>
        <v>187.33577307655932</v>
      </c>
      <c r="BD13" s="133">
        <f>'Pwr Purchase Expense by Source'!BD9/'Energy By Source'!BD10</f>
        <v>191.25394211682396</v>
      </c>
      <c r="BE13" s="133">
        <f>'Pwr Purchase Expense by Source'!BE9/'Energy By Source'!BE10</f>
        <v>195.25131327730571</v>
      </c>
      <c r="BF13" s="133">
        <f>'Pwr Purchase Expense by Source'!BF9/'Energy By Source'!BF10</f>
        <v>199.34314900265159</v>
      </c>
      <c r="BG13" s="133">
        <f>'Pwr Purchase Expense by Source'!BG9/'Energy By Source'!BG10</f>
        <v>203.52146098548417</v>
      </c>
      <c r="BH13" s="133">
        <f>'Pwr Purchase Expense by Source'!BH9/'Energy By Source'!BH10</f>
        <v>207.7840811423379</v>
      </c>
      <c r="BI13" s="133">
        <f>'Pwr Purchase Expense by Source'!BI9/'Energy By Source'!BI10</f>
        <v>212.13403178253739</v>
      </c>
      <c r="BJ13" s="133">
        <f>'Pwr Purchase Expense by Source'!BJ9/'Energy By Source'!BJ10</f>
        <v>216.57770816446771</v>
      </c>
      <c r="BK13" s="133">
        <f>'Pwr Purchase Expense by Source'!BK9/'Energy By Source'!BK10</f>
        <v>221.11802575757079</v>
      </c>
      <c r="BL13" s="133">
        <f>'Pwr Purchase Expense by Source'!BL9/'Energy By Source'!BL10</f>
        <v>225.75002488828019</v>
      </c>
    </row>
    <row r="14" spans="1:65">
      <c r="E14" s="15"/>
      <c r="F14" s="15"/>
      <c r="G14" s="20"/>
    </row>
    <row r="15" spans="1:65">
      <c r="D15" s="115" t="s">
        <v>17</v>
      </c>
      <c r="F15" s="15"/>
      <c r="G15" s="20"/>
      <c r="Z15" s="17"/>
    </row>
    <row r="16" spans="1:65" ht="13.5" thickBot="1">
      <c r="A16" s="121" t="s">
        <v>87</v>
      </c>
      <c r="B16" s="122"/>
      <c r="G16" s="71" t="s">
        <v>88</v>
      </c>
    </row>
    <row r="17" spans="1:64">
      <c r="A17" s="123"/>
      <c r="B17" s="124"/>
      <c r="L17" s="71" t="s">
        <v>64</v>
      </c>
      <c r="M17" s="61" t="s">
        <v>50</v>
      </c>
      <c r="N17" s="62"/>
      <c r="O17" s="63">
        <f>SUMPRODUCT('Energy By Source'!N12:BL12,'Price By Source'!N5:BL5)</f>
        <v>27535348.41298021</v>
      </c>
    </row>
    <row r="18" spans="1:64">
      <c r="A18" s="125" t="s">
        <v>92</v>
      </c>
      <c r="B18" s="136" t="s">
        <v>90</v>
      </c>
      <c r="C18" s="71"/>
      <c r="F18" s="71" t="s">
        <v>17</v>
      </c>
      <c r="M18" s="64" t="s">
        <v>45</v>
      </c>
      <c r="N18" s="65"/>
      <c r="O18" s="66">
        <f>SUMPRODUCT('Energy By Source'!N14:BL14,'Price By Source'!N7:BL7)</f>
        <v>2855290.298479036</v>
      </c>
    </row>
    <row r="19" spans="1:64">
      <c r="A19" s="126" t="s">
        <v>93</v>
      </c>
      <c r="B19" s="134" t="s">
        <v>94</v>
      </c>
      <c r="M19" s="64" t="s">
        <v>2</v>
      </c>
      <c r="N19" s="65"/>
      <c r="O19" s="66">
        <f>SUMPRODUCT('Energy By Source'!N16:BL16,'Price By Source'!N9:BL9)</f>
        <v>0</v>
      </c>
    </row>
    <row r="20" spans="1:64">
      <c r="B20" s="135"/>
      <c r="M20" s="67"/>
      <c r="N20" s="65"/>
      <c r="O20" s="66">
        <f>SUM(O17:O19)</f>
        <v>30390638.711459246</v>
      </c>
    </row>
    <row r="21" spans="1:64">
      <c r="M21" s="67"/>
      <c r="N21" s="65"/>
      <c r="O21" s="66"/>
    </row>
    <row r="22" spans="1:64">
      <c r="M22" s="64" t="s">
        <v>25</v>
      </c>
      <c r="N22" s="65"/>
      <c r="O22" s="66">
        <f>SUMPRODUCT('Energy By Source'!N9:BL9,'Pwr Purchase Expense by Source'!N12:BL12)</f>
        <v>30390638.711459227</v>
      </c>
    </row>
    <row r="23" spans="1:64" ht="13.5" thickBot="1">
      <c r="B23" s="15"/>
      <c r="C23" s="153"/>
      <c r="D23" s="71"/>
      <c r="M23" s="68" t="s">
        <v>18</v>
      </c>
      <c r="N23" s="69"/>
      <c r="O23" s="70">
        <f>SUMPRODUCT('Energy By Source'!N10:BL10,'Pwr Purchase Expense by Source'!N13:BL13)</f>
        <v>30390638.711459227</v>
      </c>
    </row>
    <row r="24" spans="1:64">
      <c r="B24" s="15"/>
      <c r="C24" s="153"/>
      <c r="D24" s="71"/>
    </row>
    <row r="25" spans="1:64">
      <c r="B25" s="15"/>
      <c r="C25" s="153"/>
      <c r="L25" s="115"/>
      <c r="M25" s="116"/>
      <c r="N25" s="71"/>
    </row>
    <row r="26" spans="1:64">
      <c r="B26" s="15"/>
      <c r="H26" s="140"/>
      <c r="I26" s="140"/>
      <c r="J26" s="140"/>
      <c r="K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row>
    <row r="27" spans="1:64">
      <c r="L27" s="137"/>
      <c r="M27" s="138"/>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row>
  </sheetData>
  <sheetProtection password="EEDF" sheet="1" objects="1" scenarios="1"/>
  <mergeCells count="1">
    <mergeCell ref="C5:C9"/>
  </mergeCells>
  <phoneticPr fontId="2" type="noConversion"/>
  <pageMargins left="0.75" right="0.75" top="1" bottom="1" header="0.5" footer="0.5"/>
  <pageSetup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Energy By Source</vt:lpstr>
      <vt:lpstr>Price By Source</vt:lpstr>
      <vt:lpstr>Pwr Purchase Expense by Source</vt:lpstr>
    </vt:vector>
  </TitlesOfParts>
  <Company>Newfoundland and Labrador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stegouea</dc:creator>
  <cp:lastModifiedBy>Blackmore, Diane (MFI)</cp:lastModifiedBy>
  <cp:lastPrinted>2011-12-07T13:15:10Z</cp:lastPrinted>
  <dcterms:created xsi:type="dcterms:W3CDTF">2008-12-08T17:35:21Z</dcterms:created>
  <dcterms:modified xsi:type="dcterms:W3CDTF">2019-05-31T16:45:52Z</dcterms:modified>
</cp:coreProperties>
</file>